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0233C89A-48C4-4F64-BDE5-C159324FF420}" xr6:coauthVersionLast="36" xr6:coauthVersionMax="36" xr10:uidLastSave="{00000000-0000-0000-0000-000000000000}"/>
  <bookViews>
    <workbookView xWindow="0" yWindow="0" windowWidth="20490" windowHeight="7545" tabRatio="808" firstSheet="20" activeTab="28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SEM 26" sheetId="34" r:id="rId27"/>
    <sheet name="SEM 27" sheetId="37" r:id="rId28"/>
    <sheet name="IMPRIMIR" sheetId="2" r:id="rId29"/>
    <sheet name="Calcio" sheetId="35" r:id="rId30"/>
    <sheet name="CARBONATO DE CALCIO" sheetId="36" r:id="rId31"/>
  </sheets>
  <definedNames>
    <definedName name="_xlnm.Print_Area" localSheetId="30">'CARBONATO DE CALCIO'!$A$1:$D$10</definedName>
    <definedName name="_xlnm.Print_Area" localSheetId="28">IMPRIMIR!$A$1:$V$44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37" l="1"/>
  <c r="E49" i="37"/>
  <c r="D49" i="37"/>
  <c r="C49" i="37"/>
  <c r="B49" i="37"/>
  <c r="S87" i="37" l="1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B87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B86" i="37"/>
  <c r="T85" i="37"/>
  <c r="S83" i="37"/>
  <c r="S88" i="37" s="1"/>
  <c r="R83" i="37"/>
  <c r="R88" i="37" s="1"/>
  <c r="Q83" i="37"/>
  <c r="Q88" i="37" s="1"/>
  <c r="P83" i="37"/>
  <c r="P88" i="37" s="1"/>
  <c r="O83" i="37"/>
  <c r="O88" i="37" s="1"/>
  <c r="N83" i="37"/>
  <c r="N88" i="37" s="1"/>
  <c r="M83" i="37"/>
  <c r="M88" i="37" s="1"/>
  <c r="L83" i="37"/>
  <c r="L88" i="37" s="1"/>
  <c r="K83" i="37"/>
  <c r="K88" i="37" s="1"/>
  <c r="J83" i="37"/>
  <c r="J88" i="37" s="1"/>
  <c r="I83" i="37"/>
  <c r="I88" i="37" s="1"/>
  <c r="H83" i="37"/>
  <c r="H88" i="37" s="1"/>
  <c r="G83" i="37"/>
  <c r="G88" i="37" s="1"/>
  <c r="F83" i="37"/>
  <c r="F88" i="37" s="1"/>
  <c r="E83" i="37"/>
  <c r="E88" i="37" s="1"/>
  <c r="D83" i="37"/>
  <c r="C83" i="37"/>
  <c r="C88" i="37" s="1"/>
  <c r="B83" i="37"/>
  <c r="B88" i="37" s="1"/>
  <c r="T82" i="37"/>
  <c r="T81" i="37"/>
  <c r="T80" i="37"/>
  <c r="T79" i="37"/>
  <c r="T78" i="37"/>
  <c r="T77" i="37"/>
  <c r="T76" i="37"/>
  <c r="E70" i="37"/>
  <c r="B70" i="37"/>
  <c r="G69" i="37"/>
  <c r="F69" i="37"/>
  <c r="E69" i="37"/>
  <c r="D69" i="37"/>
  <c r="C69" i="37"/>
  <c r="B69" i="37"/>
  <c r="G68" i="37"/>
  <c r="F68" i="37"/>
  <c r="E68" i="37"/>
  <c r="D68" i="37"/>
  <c r="C68" i="37"/>
  <c r="B68" i="37"/>
  <c r="H67" i="37"/>
  <c r="H65" i="37"/>
  <c r="H68" i="37" s="1"/>
  <c r="G65" i="37"/>
  <c r="G70" i="37" s="1"/>
  <c r="F65" i="37"/>
  <c r="F70" i="37" s="1"/>
  <c r="E65" i="37"/>
  <c r="D65" i="37"/>
  <c r="D70" i="37" s="1"/>
  <c r="C65" i="37"/>
  <c r="C70" i="37" s="1"/>
  <c r="B65" i="37"/>
  <c r="H64" i="37"/>
  <c r="H63" i="37"/>
  <c r="H62" i="37"/>
  <c r="H61" i="37"/>
  <c r="H60" i="37"/>
  <c r="H59" i="37"/>
  <c r="H58" i="37"/>
  <c r="G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H51" i="37" s="1"/>
  <c r="G46" i="37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K32" i="37"/>
  <c r="J32" i="37" s="1"/>
  <c r="E32" i="37"/>
  <c r="D32" i="37" s="1"/>
  <c r="M29" i="37"/>
  <c r="L29" i="37"/>
  <c r="K29" i="37"/>
  <c r="J29" i="37"/>
  <c r="I29" i="37"/>
  <c r="G29" i="37"/>
  <c r="F29" i="37"/>
  <c r="E29" i="37"/>
  <c r="D29" i="37"/>
  <c r="C29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G28" i="37"/>
  <c r="F28" i="37"/>
  <c r="E28" i="37"/>
  <c r="D28" i="37"/>
  <c r="C28" i="37"/>
  <c r="U27" i="37"/>
  <c r="T27" i="37"/>
  <c r="S27" i="37"/>
  <c r="R27" i="37"/>
  <c r="Q27" i="37"/>
  <c r="P27" i="37"/>
  <c r="O27" i="37"/>
  <c r="N27" i="37"/>
  <c r="M27" i="37"/>
  <c r="L27" i="37"/>
  <c r="L30" i="37" s="1"/>
  <c r="K27" i="37"/>
  <c r="K30" i="37" s="1"/>
  <c r="J27" i="37"/>
  <c r="J30" i="37" s="1"/>
  <c r="I27" i="37"/>
  <c r="I30" i="37" s="1"/>
  <c r="G27" i="37"/>
  <c r="G30" i="37" s="1"/>
  <c r="F27" i="37"/>
  <c r="E27" i="37"/>
  <c r="E30" i="37" s="1"/>
  <c r="D27" i="37"/>
  <c r="C27" i="37"/>
  <c r="C30" i="37" s="1"/>
  <c r="V26" i="37"/>
  <c r="U24" i="37"/>
  <c r="U29" i="37" s="1"/>
  <c r="T24" i="37"/>
  <c r="T29" i="37" s="1"/>
  <c r="S24" i="37"/>
  <c r="S29" i="37" s="1"/>
  <c r="R24" i="37"/>
  <c r="R29" i="37" s="1"/>
  <c r="Q24" i="37"/>
  <c r="Q29" i="37" s="1"/>
  <c r="P24" i="37"/>
  <c r="P29" i="37" s="1"/>
  <c r="O24" i="37"/>
  <c r="O29" i="37" s="1"/>
  <c r="N24" i="37"/>
  <c r="N29" i="37" s="1"/>
  <c r="M24" i="37"/>
  <c r="L24" i="37"/>
  <c r="K24" i="37"/>
  <c r="J24" i="37"/>
  <c r="I24" i="37"/>
  <c r="H24" i="37"/>
  <c r="G24" i="37"/>
  <c r="F24" i="37"/>
  <c r="E24" i="37"/>
  <c r="D24" i="37"/>
  <c r="C24" i="37"/>
  <c r="B24" i="37"/>
  <c r="V23" i="37"/>
  <c r="V22" i="37"/>
  <c r="V21" i="37"/>
  <c r="V20" i="37"/>
  <c r="V19" i="37"/>
  <c r="V18" i="37"/>
  <c r="V17" i="37"/>
  <c r="L31" i="37" l="1"/>
  <c r="T83" i="37"/>
  <c r="T86" i="37" s="1"/>
  <c r="C31" i="37"/>
  <c r="I31" i="37"/>
  <c r="K31" i="37"/>
  <c r="E31" i="37"/>
  <c r="V24" i="37"/>
  <c r="V25" i="37" s="1"/>
  <c r="G31" i="37"/>
  <c r="J31" i="37"/>
  <c r="H66" i="37"/>
  <c r="D88" i="37"/>
  <c r="D30" i="37"/>
  <c r="D31" i="37" s="1"/>
  <c r="M30" i="37"/>
  <c r="M31" i="37" s="1"/>
  <c r="F30" i="37"/>
  <c r="F31" i="37" s="1"/>
  <c r="R46" i="37"/>
  <c r="I46" i="37"/>
  <c r="U27" i="34"/>
  <c r="T27" i="34"/>
  <c r="S27" i="34"/>
  <c r="R27" i="34"/>
  <c r="Q27" i="34"/>
  <c r="P27" i="34"/>
  <c r="O27" i="34"/>
  <c r="N27" i="34"/>
  <c r="T84" i="37" l="1"/>
  <c r="W27" i="37"/>
  <c r="R47" i="37"/>
  <c r="R49" i="37"/>
  <c r="I47" i="37"/>
  <c r="I49" i="37"/>
  <c r="B7" i="36"/>
  <c r="B4" i="36"/>
  <c r="B9" i="36" s="1"/>
  <c r="B10" i="36" s="1"/>
  <c r="B3" i="36"/>
  <c r="E6" i="35" l="1"/>
  <c r="E5" i="35"/>
  <c r="E4" i="35"/>
  <c r="E3" i="35"/>
  <c r="E2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7" i="35"/>
  <c r="S87" i="34" l="1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B87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T85" i="34"/>
  <c r="S83" i="34"/>
  <c r="S88" i="34" s="1"/>
  <c r="R83" i="34"/>
  <c r="R88" i="34" s="1"/>
  <c r="Q83" i="34"/>
  <c r="Q88" i="34" s="1"/>
  <c r="P83" i="34"/>
  <c r="P88" i="34" s="1"/>
  <c r="O83" i="34"/>
  <c r="O88" i="34" s="1"/>
  <c r="N83" i="34"/>
  <c r="N88" i="34" s="1"/>
  <c r="M83" i="34"/>
  <c r="M88" i="34" s="1"/>
  <c r="L83" i="34"/>
  <c r="L88" i="34" s="1"/>
  <c r="K83" i="34"/>
  <c r="K88" i="34" s="1"/>
  <c r="J83" i="34"/>
  <c r="J88" i="34" s="1"/>
  <c r="I83" i="34"/>
  <c r="I88" i="34" s="1"/>
  <c r="H83" i="34"/>
  <c r="H88" i="34" s="1"/>
  <c r="G83" i="34"/>
  <c r="G88" i="34" s="1"/>
  <c r="F83" i="34"/>
  <c r="F88" i="34" s="1"/>
  <c r="E83" i="34"/>
  <c r="E88" i="34" s="1"/>
  <c r="D83" i="34"/>
  <c r="C83" i="34"/>
  <c r="C88" i="34" s="1"/>
  <c r="B83" i="34"/>
  <c r="B88" i="34" s="1"/>
  <c r="T82" i="34"/>
  <c r="T81" i="34"/>
  <c r="T80" i="34"/>
  <c r="T79" i="34"/>
  <c r="T78" i="34"/>
  <c r="T77" i="34"/>
  <c r="T76" i="34"/>
  <c r="F70" i="34"/>
  <c r="E70" i="34"/>
  <c r="C70" i="34"/>
  <c r="B70" i="34"/>
  <c r="G69" i="34"/>
  <c r="F69" i="34"/>
  <c r="E69" i="34"/>
  <c r="D69" i="34"/>
  <c r="C69" i="34"/>
  <c r="B69" i="34"/>
  <c r="G68" i="34"/>
  <c r="F68" i="34"/>
  <c r="E68" i="34"/>
  <c r="D68" i="34"/>
  <c r="C68" i="34"/>
  <c r="B68" i="34"/>
  <c r="H67" i="34"/>
  <c r="G65" i="34"/>
  <c r="G70" i="34" s="1"/>
  <c r="F65" i="34"/>
  <c r="E65" i="34"/>
  <c r="D65" i="34"/>
  <c r="D70" i="34" s="1"/>
  <c r="C65" i="34"/>
  <c r="H65" i="34" s="1"/>
  <c r="B65" i="34"/>
  <c r="H64" i="34"/>
  <c r="H63" i="34"/>
  <c r="H62" i="34"/>
  <c r="H61" i="34"/>
  <c r="H60" i="34"/>
  <c r="H59" i="34"/>
  <c r="H58" i="34"/>
  <c r="H51" i="34"/>
  <c r="E51" i="34"/>
  <c r="Q50" i="34"/>
  <c r="P50" i="34"/>
  <c r="O50" i="34"/>
  <c r="N50" i="34"/>
  <c r="M50" i="34"/>
  <c r="L50" i="34"/>
  <c r="H50" i="34"/>
  <c r="G50" i="34"/>
  <c r="F50" i="34"/>
  <c r="E50" i="34"/>
  <c r="D50" i="34"/>
  <c r="C50" i="34"/>
  <c r="B50" i="34"/>
  <c r="Q49" i="34"/>
  <c r="P49" i="34"/>
  <c r="O49" i="34"/>
  <c r="N49" i="34"/>
  <c r="M49" i="34"/>
  <c r="L49" i="34"/>
  <c r="H49" i="34"/>
  <c r="G49" i="34"/>
  <c r="F49" i="34"/>
  <c r="E49" i="34"/>
  <c r="D49" i="34"/>
  <c r="C49" i="34"/>
  <c r="B49" i="34"/>
  <c r="R48" i="34"/>
  <c r="I48" i="34"/>
  <c r="Q46" i="34"/>
  <c r="Q51" i="34" s="1"/>
  <c r="P46" i="34"/>
  <c r="P51" i="34" s="1"/>
  <c r="O46" i="34"/>
  <c r="O51" i="34" s="1"/>
  <c r="N46" i="34"/>
  <c r="N51" i="34" s="1"/>
  <c r="M46" i="34"/>
  <c r="M51" i="34" s="1"/>
  <c r="L46" i="34"/>
  <c r="L51" i="34" s="1"/>
  <c r="H46" i="34"/>
  <c r="G46" i="34"/>
  <c r="G51" i="34" s="1"/>
  <c r="F46" i="34"/>
  <c r="F51" i="34" s="1"/>
  <c r="E46" i="34"/>
  <c r="D46" i="34"/>
  <c r="D51" i="34" s="1"/>
  <c r="C46" i="34"/>
  <c r="C51" i="34" s="1"/>
  <c r="B46" i="34"/>
  <c r="B51" i="34" s="1"/>
  <c r="R45" i="34"/>
  <c r="I45" i="34"/>
  <c r="R44" i="34"/>
  <c r="I44" i="34"/>
  <c r="R43" i="34"/>
  <c r="I43" i="34"/>
  <c r="R42" i="34"/>
  <c r="I42" i="34"/>
  <c r="R41" i="34"/>
  <c r="I41" i="34"/>
  <c r="R40" i="34"/>
  <c r="I40" i="34"/>
  <c r="R39" i="34"/>
  <c r="I39" i="34"/>
  <c r="K32" i="34"/>
  <c r="J32" i="34" s="1"/>
  <c r="E32" i="34"/>
  <c r="D32" i="34"/>
  <c r="M29" i="34"/>
  <c r="L29" i="34"/>
  <c r="K29" i="34"/>
  <c r="J29" i="34"/>
  <c r="I29" i="34"/>
  <c r="G29" i="34"/>
  <c r="F29" i="34"/>
  <c r="E29" i="34"/>
  <c r="D29" i="34"/>
  <c r="C29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G28" i="34"/>
  <c r="F28" i="34"/>
  <c r="E28" i="34"/>
  <c r="D28" i="34"/>
  <c r="C28" i="34"/>
  <c r="M27" i="34"/>
  <c r="L27" i="34"/>
  <c r="L30" i="34" s="1"/>
  <c r="K27" i="34"/>
  <c r="K30" i="34" s="1"/>
  <c r="J27" i="34"/>
  <c r="J30" i="34" s="1"/>
  <c r="I27" i="34"/>
  <c r="G27" i="34"/>
  <c r="G30" i="34" s="1"/>
  <c r="F27" i="34"/>
  <c r="F30" i="34" s="1"/>
  <c r="E27" i="34"/>
  <c r="D27" i="34"/>
  <c r="C27" i="34"/>
  <c r="C30" i="34" s="1"/>
  <c r="V26" i="34"/>
  <c r="U24" i="34"/>
  <c r="U29" i="34" s="1"/>
  <c r="T24" i="34"/>
  <c r="T29" i="34" s="1"/>
  <c r="S24" i="34"/>
  <c r="S29" i="34" s="1"/>
  <c r="R24" i="34"/>
  <c r="R29" i="34" s="1"/>
  <c r="Q24" i="34"/>
  <c r="Q29" i="34" s="1"/>
  <c r="P24" i="34"/>
  <c r="P29" i="34" s="1"/>
  <c r="O24" i="34"/>
  <c r="O29" i="34" s="1"/>
  <c r="N24" i="34"/>
  <c r="N29" i="34" s="1"/>
  <c r="M24" i="34"/>
  <c r="L24" i="34"/>
  <c r="K24" i="34"/>
  <c r="J24" i="34"/>
  <c r="I24" i="34"/>
  <c r="H24" i="34"/>
  <c r="G24" i="34"/>
  <c r="F24" i="34"/>
  <c r="E24" i="34"/>
  <c r="D24" i="34"/>
  <c r="C24" i="34"/>
  <c r="B24" i="34"/>
  <c r="V23" i="34"/>
  <c r="V22" i="34"/>
  <c r="V21" i="34"/>
  <c r="V20" i="34"/>
  <c r="V19" i="34"/>
  <c r="V18" i="34"/>
  <c r="V17" i="34"/>
  <c r="T83" i="34" l="1"/>
  <c r="T86" i="34" s="1"/>
  <c r="D88" i="34"/>
  <c r="L31" i="34"/>
  <c r="C31" i="34"/>
  <c r="V24" i="34"/>
  <c r="V25" i="34" s="1"/>
  <c r="F31" i="34"/>
  <c r="J31" i="34"/>
  <c r="H68" i="34"/>
  <c r="H66" i="34"/>
  <c r="G31" i="34"/>
  <c r="D30" i="34"/>
  <c r="D31" i="34" s="1"/>
  <c r="M30" i="34"/>
  <c r="M31" i="34" s="1"/>
  <c r="K31" i="34"/>
  <c r="E30" i="34"/>
  <c r="E31" i="34" s="1"/>
  <c r="R46" i="34"/>
  <c r="I30" i="34"/>
  <c r="I31" i="34" s="1"/>
  <c r="I46" i="34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T84" i="34" l="1"/>
  <c r="W27" i="34"/>
  <c r="R49" i="34"/>
  <c r="R47" i="34"/>
  <c r="I47" i="34"/>
  <c r="I49" i="34"/>
  <c r="C31" i="33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3" i="2"/>
  <c r="V14" i="2"/>
  <c r="V15" i="2"/>
  <c r="V16" i="2"/>
  <c r="V17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<sst xmlns="http://schemas.openxmlformats.org/spreadsheetml/2006/main" count="2525" uniqueCount="118">
  <si>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</si>
  <si>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</si>
  <si>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</si>
  <si>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</si>
  <si>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</si>
  <si>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</si>
  <si>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</si>
  <si>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</si>
  <si>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</si>
  <si>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</si>
  <si>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</si>
  <si>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</si>
  <si>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</si>
  <si>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</si>
  <si>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</si>
  <si>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</si>
  <si>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</si>
  <si>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</si>
  <si>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</si>
  <si>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</si>
  <si>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</si>
  <si>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</si>
  <si>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</si>
  <si>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</si>
  <si>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</si>
  <si>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</si>
  <si>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</si>
  <si>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</si>
  <si>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</si>
  <si>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</si>
  <si>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</si>
  <si>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</si>
  <si>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</si>
  <si>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</si>
  <si>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</si>
  <si>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</si>
  <si>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</si>
  <si>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</si>
  <si>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</si>
  <si>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</si>
  <si>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</si>
  <si>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</si>
  <si>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</si>
  <si>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</si>
  <si>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</si>
  <si>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</si>
  <si>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</si>
  <si>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</si>
  <si>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</si>
  <si>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</si>
  <si>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</si>
  <si>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</si>
  <si>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</si>
  <si>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</si>
  <si>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</si>
  <si>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</si>
  <si>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</si>
  <si>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</si>
  <si>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</si>
  <si>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</si>
  <si>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</si>
  <si>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</si>
  <si>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</si>
  <si>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</si>
  <si>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</si>
  <si>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</si>
  <si>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</si>
  <si>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</si>
  <si>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</si>
  <si>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</si>
  <si>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</si>
  <si>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</si>
  <si>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</si>
  <si>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</si>
  <si>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</si>
  <si>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</si>
  <si>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</si>
  <si>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</si>
  <si>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</si>
  <si>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</si>
  <si>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</si>
  <si>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</si>
  <si>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SEMANA 26</t>
  </si>
  <si>
    <t>Saldo Hembras</t>
  </si>
  <si>
    <t>Grs Calcio</t>
  </si>
  <si>
    <t>Caseta B</t>
  </si>
  <si>
    <t>Caseta C</t>
  </si>
  <si>
    <t>Caseta D</t>
  </si>
  <si>
    <t>Caseta E</t>
  </si>
  <si>
    <t>Total calcio Kgs</t>
  </si>
  <si>
    <t>Caseta A</t>
  </si>
  <si>
    <t>Saldo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</si>
  <si>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</si>
  <si>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</si>
  <si>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</si>
  <si>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</si>
  <si>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</si>
  <si>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</si>
  <si>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</si>
  <si>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</si>
  <si>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</si>
  <si>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</si>
  <si>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</si>
  <si>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</si>
  <si>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</si>
  <si>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</si>
  <si>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</si>
  <si>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</si>
  <si>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</si>
  <si>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</si>
  <si>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</si>
  <si>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</si>
  <si>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</si>
  <si>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SEMANA 27</t>
  </si>
  <si>
    <t>Fase 1 - Fase 2 - Machos</t>
  </si>
  <si>
    <t>3 AL 9 DE SEPTIEMBRE</t>
  </si>
  <si>
    <r>
      <t xml:space="preserve">CASETA B (12)                                                 </t>
    </r>
    <r>
      <rPr>
        <sz val="18"/>
        <color theme="1"/>
        <rFont val="Calibri"/>
        <family val="2"/>
        <scheme val="minor"/>
      </rPr>
      <t>TOLVA PRINCIPAL - 68,8 KGS                                               TOLVA AUXILIAR - 34,6 KGS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CASETA C (12)                                                     </t>
    </r>
    <r>
      <rPr>
        <sz val="18"/>
        <color theme="1"/>
        <rFont val="Calibri"/>
        <family val="2"/>
        <scheme val="minor"/>
      </rPr>
      <t>TOLVA PRINCIPAL - 69 KGS                                 TOLVA AUXILIAR - 34 KGS</t>
    </r>
  </si>
  <si>
    <t>AJUSTAR CONSUMOS A DIARIO… CAMBIA LA CANTIDAD DE COMIDA EN LAS TOLVAS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</si>
</sst>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47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9" fontId="43" fillId="0" borderId="0" applyFont="0" applyFill="0" applyBorder="0" applyAlignment="0" applyProtection="0"/>
  </cellStyleXfs>
  <cellXfs count="5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0" borderId="49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43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5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164" fontId="19" fillId="0" borderId="49" xfId="0" applyNumberFormat="1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1" xfId="0" applyNumberFormat="1" applyFont="1" applyFill="1" applyBorder="1" applyAlignment="1">
      <alignment horizontal="center" vertical="center"/>
    </xf>
    <xf numFmtId="0" fontId="27" fillId="10" borderId="30" xfId="0" applyFont="1" applyFill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164" fontId="27" fillId="0" borderId="54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0" fontId="27" fillId="10" borderId="48" xfId="0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3" borderId="41" xfId="0" quotePrefix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6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7" fillId="0" borderId="47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1" fontId="27" fillId="0" borderId="45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32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3" fillId="0" borderId="6" xfId="1" applyFont="1" applyBorder="1" applyAlignment="1">
      <alignment horizontal="center" vertical="center"/>
    </xf>
    <xf numFmtId="1" fontId="33" fillId="0" borderId="7" xfId="1" applyNumberFormat="1" applyFont="1" applyBorder="1" applyAlignment="1">
      <alignment horizontal="center" vertical="center"/>
    </xf>
    <xf numFmtId="1" fontId="33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4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4" fillId="3" borderId="13" xfId="1" applyNumberFormat="1" applyFont="1" applyFill="1" applyBorder="1" applyAlignment="1">
      <alignment horizontal="center" vertical="center"/>
    </xf>
    <xf numFmtId="2" fontId="34" fillId="0" borderId="13" xfId="1" applyNumberFormat="1" applyFont="1" applyFill="1" applyBorder="1" applyAlignment="1">
      <alignment horizontal="center" vertical="center"/>
    </xf>
    <xf numFmtId="1" fontId="34" fillId="3" borderId="13" xfId="1" applyNumberFormat="1" applyFont="1" applyFill="1" applyBorder="1" applyAlignment="1">
      <alignment horizontal="center" vertical="center"/>
    </xf>
    <xf numFmtId="164" fontId="34" fillId="0" borderId="13" xfId="1" applyNumberFormat="1" applyFont="1" applyFill="1" applyBorder="1" applyAlignment="1">
      <alignment horizontal="center" vertical="center"/>
    </xf>
    <xf numFmtId="1" fontId="34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32" fillId="8" borderId="57" xfId="3" applyFont="1" applyFill="1" applyBorder="1" applyAlignment="1">
      <alignment horizontal="center" vertical="center"/>
    </xf>
    <xf numFmtId="1" fontId="33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4" fillId="0" borderId="9" xfId="1" applyNumberFormat="1" applyFont="1" applyBorder="1" applyAlignment="1">
      <alignment horizontal="center" vertical="center"/>
    </xf>
    <xf numFmtId="1" fontId="34" fillId="0" borderId="14" xfId="1" applyNumberFormat="1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7" fillId="9" borderId="48" xfId="0" applyFont="1" applyFill="1" applyBorder="1" applyAlignment="1">
      <alignment horizontal="center" vertical="center"/>
    </xf>
    <xf numFmtId="0" fontId="27" fillId="10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8" fillId="8" borderId="35" xfId="3" applyFont="1" applyFill="1" applyBorder="1" applyAlignment="1">
      <alignment horizontal="center" vertical="center"/>
    </xf>
    <xf numFmtId="0" fontId="38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9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40" fillId="0" borderId="6" xfId="1" applyFont="1" applyBorder="1" applyAlignment="1">
      <alignment horizontal="center" vertical="center"/>
    </xf>
    <xf numFmtId="1" fontId="40" fillId="0" borderId="7" xfId="1" applyNumberFormat="1" applyFont="1" applyBorder="1" applyAlignment="1">
      <alignment horizontal="center" vertical="center"/>
    </xf>
    <xf numFmtId="1" fontId="40" fillId="0" borderId="6" xfId="1" applyNumberFormat="1" applyFont="1" applyBorder="1" applyAlignment="1">
      <alignment horizontal="center" vertical="center"/>
    </xf>
    <xf numFmtId="1" fontId="40" fillId="0" borderId="9" xfId="1" applyNumberFormat="1" applyFont="1" applyBorder="1" applyAlignment="1">
      <alignment horizontal="center" vertical="center"/>
    </xf>
    <xf numFmtId="1" fontId="41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9" fillId="0" borderId="7" xfId="1" applyNumberFormat="1" applyFont="1" applyBorder="1" applyAlignment="1">
      <alignment horizontal="center" vertical="center"/>
    </xf>
    <xf numFmtId="164" fontId="39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9" fillId="3" borderId="13" xfId="1" applyNumberFormat="1" applyFont="1" applyFill="1" applyBorder="1" applyAlignment="1">
      <alignment horizontal="center" vertical="center"/>
    </xf>
    <xf numFmtId="2" fontId="39" fillId="0" borderId="13" xfId="1" applyNumberFormat="1" applyFont="1" applyFill="1" applyBorder="1" applyAlignment="1">
      <alignment horizontal="center" vertical="center"/>
    </xf>
    <xf numFmtId="1" fontId="39" fillId="3" borderId="13" xfId="1" applyNumberFormat="1" applyFont="1" applyFill="1" applyBorder="1" applyAlignment="1">
      <alignment horizontal="center" vertical="center"/>
    </xf>
    <xf numFmtId="164" fontId="39" fillId="0" borderId="13" xfId="1" applyNumberFormat="1" applyFont="1" applyFill="1" applyBorder="1" applyAlignment="1">
      <alignment horizontal="center" vertical="center"/>
    </xf>
    <xf numFmtId="1" fontId="39" fillId="0" borderId="13" xfId="1" applyNumberFormat="1" applyFont="1" applyFill="1" applyBorder="1" applyAlignment="1">
      <alignment horizontal="center" vertical="center"/>
    </xf>
    <xf numFmtId="1" fontId="39" fillId="0" borderId="14" xfId="1" applyNumberFormat="1" applyFont="1" applyFill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44" fillId="0" borderId="33" xfId="0" applyFont="1" applyBorder="1" applyAlignment="1">
      <alignment horizontal="center" vertical="center"/>
    </xf>
    <xf numFmtId="2" fontId="44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44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10" fontId="44" fillId="0" borderId="7" xfId="4" applyNumberFormat="1" applyFont="1" applyFill="1" applyBorder="1" applyAlignment="1">
      <alignment horizontal="center" vertical="center"/>
    </xf>
    <xf numFmtId="2" fontId="44" fillId="3" borderId="7" xfId="0" applyNumberFormat="1" applyFont="1" applyFill="1" applyBorder="1" applyAlignment="1">
      <alignment horizontal="center" vertical="center"/>
    </xf>
    <xf numFmtId="9" fontId="44" fillId="0" borderId="7" xfId="4" applyNumberFormat="1" applyFont="1" applyBorder="1" applyAlignment="1">
      <alignment horizontal="center" vertical="center"/>
    </xf>
    <xf numFmtId="166" fontId="44" fillId="0" borderId="37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166" fontId="44" fillId="6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1" fontId="45" fillId="2" borderId="0" xfId="0" applyNumberFormat="1" applyFont="1" applyFill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27" fillId="8" borderId="30" xfId="0" applyFont="1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/>
    </xf>
    <xf numFmtId="0" fontId="27" fillId="8" borderId="32" xfId="0" applyFont="1" applyFill="1" applyBorder="1" applyAlignment="1">
      <alignment horizontal="center" vertical="center"/>
    </xf>
    <xf numFmtId="0" fontId="35" fillId="0" borderId="23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42" fillId="0" borderId="18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44" xfId="0" applyFont="1" applyBorder="1" applyAlignment="1">
      <alignment horizontal="center" vertical="center" wrapText="1"/>
    </xf>
    <xf numFmtId="0" fontId="42" fillId="0" borderId="45" xfId="0" applyFont="1" applyBorder="1" applyAlignment="1">
      <alignment horizontal="center" vertical="center" wrapText="1"/>
    </xf>
    <xf numFmtId="0" fontId="42" fillId="0" borderId="46" xfId="0" applyFont="1" applyBorder="1" applyAlignment="1">
      <alignment horizontal="center" vertical="center" wrapText="1"/>
    </xf>
    <xf numFmtId="0" fontId="27" fillId="2" borderId="0" xfId="0" applyFont="1" applyFill="1" applyBorder="1" applyAlignment="1">
      <alignment vertical="center"/>
    </xf>
    <xf numFmtId="0" fontId="30" fillId="0" borderId="6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5">
    <cellStyle name="Normal" xfId="0" builtinId="0"/>
    <cellStyle name="Normal 10" xfId="1" xr:uid="{00000000-0005-0000-0000-000001000000}"/>
    <cellStyle name="Normal 10 2" xfId="2" xr:uid="{00000000-0005-0000-0000-000002000000}"/>
    <cellStyle name="Normal 21" xfId="3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476" t="s">
        <v>5</v>
      </c>
      <c r="L11" s="47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54</v>
      </c>
      <c r="C15" s="488"/>
      <c r="D15" s="488"/>
      <c r="E15" s="488"/>
      <c r="F15" s="488"/>
      <c r="G15" s="488"/>
      <c r="H15" s="488"/>
      <c r="I15" s="488"/>
      <c r="J15" s="488"/>
      <c r="K15" s="489"/>
      <c r="L15" s="482" t="s">
        <v>9</v>
      </c>
      <c r="M15" s="482"/>
      <c r="N15" s="482"/>
      <c r="O15" s="483"/>
      <c r="P15" s="484" t="s">
        <v>30</v>
      </c>
      <c r="Q15" s="485"/>
      <c r="R15" s="485"/>
      <c r="S15" s="486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7" t="s">
        <v>26</v>
      </c>
      <c r="C36" s="478"/>
      <c r="D36" s="478"/>
      <c r="E36" s="478"/>
      <c r="F36" s="478"/>
      <c r="G36" s="478"/>
      <c r="H36" s="102"/>
      <c r="I36" s="55" t="s">
        <v>27</v>
      </c>
      <c r="J36" s="110"/>
      <c r="K36" s="480" t="s">
        <v>26</v>
      </c>
      <c r="L36" s="480"/>
      <c r="M36" s="480"/>
      <c r="N36" s="480"/>
      <c r="O36" s="47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79" t="s">
        <v>8</v>
      </c>
      <c r="C55" s="480"/>
      <c r="D55" s="480"/>
      <c r="E55" s="480"/>
      <c r="F55" s="47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476" t="s">
        <v>63</v>
      </c>
      <c r="L11" s="476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82" t="s">
        <v>9</v>
      </c>
      <c r="N15" s="482"/>
      <c r="O15" s="482"/>
      <c r="P15" s="482"/>
      <c r="Q15" s="482"/>
      <c r="R15" s="483"/>
      <c r="S15" s="484" t="s">
        <v>30</v>
      </c>
      <c r="T15" s="485"/>
      <c r="U15" s="485"/>
      <c r="V15" s="485"/>
      <c r="W15" s="485"/>
      <c r="X15" s="48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476" t="s">
        <v>63</v>
      </c>
      <c r="L11" s="476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82" t="s">
        <v>9</v>
      </c>
      <c r="N15" s="482"/>
      <c r="O15" s="482"/>
      <c r="P15" s="482"/>
      <c r="Q15" s="482"/>
      <c r="R15" s="483"/>
      <c r="S15" s="484" t="s">
        <v>30</v>
      </c>
      <c r="T15" s="485"/>
      <c r="U15" s="485"/>
      <c r="V15" s="485"/>
      <c r="W15" s="485"/>
      <c r="X15" s="48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476" t="s">
        <v>64</v>
      </c>
      <c r="L11" s="476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82" t="s">
        <v>9</v>
      </c>
      <c r="N15" s="482"/>
      <c r="O15" s="482"/>
      <c r="P15" s="482"/>
      <c r="Q15" s="482"/>
      <c r="R15" s="483"/>
      <c r="S15" s="484" t="s">
        <v>30</v>
      </c>
      <c r="T15" s="485"/>
      <c r="U15" s="485"/>
      <c r="V15" s="485"/>
      <c r="W15" s="485"/>
      <c r="X15" s="48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476" t="s">
        <v>64</v>
      </c>
      <c r="L11" s="476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82" t="s">
        <v>9</v>
      </c>
      <c r="N15" s="482"/>
      <c r="O15" s="482"/>
      <c r="P15" s="482"/>
      <c r="Q15" s="482"/>
      <c r="R15" s="483"/>
      <c r="S15" s="484" t="s">
        <v>30</v>
      </c>
      <c r="T15" s="485"/>
      <c r="U15" s="485"/>
      <c r="V15" s="485"/>
      <c r="W15" s="485"/>
      <c r="X15" s="48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476" t="s">
        <v>64</v>
      </c>
      <c r="L11" s="476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82" t="s">
        <v>9</v>
      </c>
      <c r="N15" s="482"/>
      <c r="O15" s="482"/>
      <c r="P15" s="482"/>
      <c r="Q15" s="482"/>
      <c r="R15" s="483"/>
      <c r="S15" s="484" t="s">
        <v>30</v>
      </c>
      <c r="T15" s="485"/>
      <c r="U15" s="485"/>
      <c r="V15" s="485"/>
      <c r="W15" s="485"/>
      <c r="X15" s="48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476" t="s">
        <v>65</v>
      </c>
      <c r="L11" s="476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82" t="s">
        <v>9</v>
      </c>
      <c r="N15" s="482"/>
      <c r="O15" s="482"/>
      <c r="P15" s="482"/>
      <c r="Q15" s="482"/>
      <c r="R15" s="483"/>
      <c r="S15" s="484" t="s">
        <v>30</v>
      </c>
      <c r="T15" s="485"/>
      <c r="U15" s="485"/>
      <c r="V15" s="485"/>
      <c r="W15" s="485"/>
      <c r="X15" s="48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476" t="s">
        <v>66</v>
      </c>
      <c r="L11" s="476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82" t="s">
        <v>9</v>
      </c>
      <c r="N15" s="482"/>
      <c r="O15" s="482"/>
      <c r="P15" s="482"/>
      <c r="Q15" s="482"/>
      <c r="R15" s="483"/>
      <c r="S15" s="484" t="s">
        <v>30</v>
      </c>
      <c r="T15" s="485"/>
      <c r="U15" s="485"/>
      <c r="V15" s="485"/>
      <c r="W15" s="485"/>
      <c r="X15" s="48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476" t="s">
        <v>67</v>
      </c>
      <c r="L11" s="476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82" t="s">
        <v>9</v>
      </c>
      <c r="N15" s="482"/>
      <c r="O15" s="482"/>
      <c r="P15" s="482"/>
      <c r="Q15" s="482"/>
      <c r="R15" s="483"/>
      <c r="S15" s="484" t="s">
        <v>30</v>
      </c>
      <c r="T15" s="485"/>
      <c r="U15" s="485"/>
      <c r="V15" s="485"/>
      <c r="W15" s="485"/>
      <c r="X15" s="48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476" t="s">
        <v>68</v>
      </c>
      <c r="L11" s="476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82" t="s">
        <v>9</v>
      </c>
      <c r="N15" s="482"/>
      <c r="O15" s="482"/>
      <c r="P15" s="482"/>
      <c r="Q15" s="482"/>
      <c r="R15" s="483"/>
      <c r="S15" s="484" t="s">
        <v>30</v>
      </c>
      <c r="T15" s="485"/>
      <c r="U15" s="485"/>
      <c r="V15" s="485"/>
      <c r="W15" s="485"/>
      <c r="X15" s="486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476" t="s">
        <v>69</v>
      </c>
      <c r="L11" s="476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90" t="s">
        <v>9</v>
      </c>
      <c r="N15" s="482"/>
      <c r="O15" s="482"/>
      <c r="P15" s="482"/>
      <c r="Q15" s="483"/>
      <c r="R15" s="491" t="s">
        <v>30</v>
      </c>
      <c r="S15" s="492"/>
      <c r="T15" s="492"/>
      <c r="U15" s="492"/>
      <c r="V15" s="493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15:V15"/>
    <mergeCell ref="A3:C3"/>
    <mergeCell ref="E9:G9"/>
    <mergeCell ref="R9:S9"/>
    <mergeCell ref="K11:L11"/>
    <mergeCell ref="B15:E15"/>
    <mergeCell ref="F15:L15"/>
    <mergeCell ref="B36:H36"/>
    <mergeCell ref="L36:P36"/>
    <mergeCell ref="J54:K54"/>
    <mergeCell ref="B55:G55"/>
    <mergeCell ref="M15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476" t="s">
        <v>56</v>
      </c>
      <c r="L11" s="476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54</v>
      </c>
      <c r="C15" s="488"/>
      <c r="D15" s="488"/>
      <c r="E15" s="488"/>
      <c r="F15" s="488"/>
      <c r="G15" s="488"/>
      <c r="H15" s="488"/>
      <c r="I15" s="488"/>
      <c r="J15" s="489"/>
      <c r="K15" s="490" t="s">
        <v>9</v>
      </c>
      <c r="L15" s="482"/>
      <c r="M15" s="482"/>
      <c r="N15" s="482"/>
      <c r="O15" s="483"/>
      <c r="P15" s="484" t="s">
        <v>30</v>
      </c>
      <c r="Q15" s="485"/>
      <c r="R15" s="485"/>
      <c r="S15" s="486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7" t="s">
        <v>26</v>
      </c>
      <c r="C36" s="478"/>
      <c r="D36" s="478"/>
      <c r="E36" s="478"/>
      <c r="F36" s="478"/>
      <c r="G36" s="478"/>
      <c r="H36" s="102"/>
      <c r="I36" s="55" t="s">
        <v>27</v>
      </c>
      <c r="J36" s="110"/>
      <c r="K36" s="480" t="s">
        <v>26</v>
      </c>
      <c r="L36" s="480"/>
      <c r="M36" s="480"/>
      <c r="N36" s="480"/>
      <c r="O36" s="47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79" t="s">
        <v>8</v>
      </c>
      <c r="C55" s="480"/>
      <c r="D55" s="480"/>
      <c r="E55" s="480"/>
      <c r="F55" s="47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476" t="s">
        <v>70</v>
      </c>
      <c r="L11" s="476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90" t="s">
        <v>9</v>
      </c>
      <c r="N15" s="482"/>
      <c r="O15" s="482"/>
      <c r="P15" s="482"/>
      <c r="Q15" s="483"/>
      <c r="R15" s="491" t="s">
        <v>30</v>
      </c>
      <c r="S15" s="492"/>
      <c r="T15" s="492"/>
      <c r="U15" s="492"/>
      <c r="V15" s="493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476" t="s">
        <v>71</v>
      </c>
      <c r="L11" s="476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90" t="s">
        <v>9</v>
      </c>
      <c r="N15" s="482"/>
      <c r="O15" s="482"/>
      <c r="P15" s="482"/>
      <c r="Q15" s="483"/>
      <c r="R15" s="491" t="s">
        <v>30</v>
      </c>
      <c r="S15" s="492"/>
      <c r="T15" s="492"/>
      <c r="U15" s="492"/>
      <c r="V15" s="493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476" t="s">
        <v>72</v>
      </c>
      <c r="L11" s="476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90" t="s">
        <v>9</v>
      </c>
      <c r="N15" s="482"/>
      <c r="O15" s="482"/>
      <c r="P15" s="482"/>
      <c r="Q15" s="483"/>
      <c r="R15" s="491" t="s">
        <v>30</v>
      </c>
      <c r="S15" s="492"/>
      <c r="T15" s="492"/>
      <c r="U15" s="492"/>
      <c r="V15" s="493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476" t="s">
        <v>73</v>
      </c>
      <c r="L11" s="476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9"/>
      <c r="M15" s="490" t="s">
        <v>9</v>
      </c>
      <c r="N15" s="482"/>
      <c r="O15" s="482"/>
      <c r="P15" s="482"/>
      <c r="Q15" s="483"/>
      <c r="R15" s="491" t="s">
        <v>30</v>
      </c>
      <c r="S15" s="492"/>
      <c r="T15" s="492"/>
      <c r="U15" s="492"/>
      <c r="V15" s="493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476" t="s">
        <v>78</v>
      </c>
      <c r="L11" s="476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8"/>
      <c r="E15" s="488"/>
      <c r="F15" s="489"/>
      <c r="G15" s="487" t="s">
        <v>54</v>
      </c>
      <c r="H15" s="488"/>
      <c r="I15" s="488"/>
      <c r="J15" s="488"/>
      <c r="K15" s="489"/>
      <c r="L15" s="490" t="s">
        <v>9</v>
      </c>
      <c r="M15" s="482"/>
      <c r="N15" s="482"/>
      <c r="O15" s="483"/>
      <c r="P15" s="482" t="s">
        <v>9</v>
      </c>
      <c r="Q15" s="482"/>
      <c r="R15" s="482"/>
      <c r="S15" s="483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36:H36"/>
    <mergeCell ref="L36:P36"/>
    <mergeCell ref="P15:S15"/>
    <mergeCell ref="J54:K54"/>
    <mergeCell ref="B55:G55"/>
    <mergeCell ref="B15:F15"/>
    <mergeCell ref="G15:K15"/>
    <mergeCell ref="L15:O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476" t="s">
        <v>78</v>
      </c>
      <c r="L11" s="476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316" t="s">
        <v>7</v>
      </c>
      <c r="B15" s="494" t="s">
        <v>8</v>
      </c>
      <c r="C15" s="495"/>
      <c r="D15" s="495"/>
      <c r="E15" s="495"/>
      <c r="F15" s="495"/>
      <c r="G15" s="496"/>
      <c r="H15" s="497" t="s">
        <v>54</v>
      </c>
      <c r="I15" s="498"/>
      <c r="J15" s="498"/>
      <c r="K15" s="498"/>
      <c r="L15" s="498"/>
      <c r="M15" s="499"/>
      <c r="N15" s="501" t="s">
        <v>9</v>
      </c>
      <c r="O15" s="501"/>
      <c r="P15" s="501"/>
      <c r="Q15" s="502"/>
      <c r="R15" s="484" t="s">
        <v>30</v>
      </c>
      <c r="S15" s="485"/>
      <c r="T15" s="485"/>
      <c r="U15" s="486"/>
      <c r="V15" s="317"/>
    </row>
    <row r="16" spans="1:30" ht="39.950000000000003" customHeight="1" x14ac:dyDescent="0.25">
      <c r="A16" s="318" t="s">
        <v>12</v>
      </c>
      <c r="B16" s="319" t="s">
        <v>80</v>
      </c>
      <c r="C16" s="320">
        <v>1</v>
      </c>
      <c r="D16" s="320">
        <v>2</v>
      </c>
      <c r="E16" s="320">
        <v>3</v>
      </c>
      <c r="F16" s="320">
        <v>4</v>
      </c>
      <c r="G16" s="320">
        <v>5</v>
      </c>
      <c r="H16" s="319" t="s">
        <v>80</v>
      </c>
      <c r="I16" s="320">
        <v>1</v>
      </c>
      <c r="J16" s="320">
        <v>2</v>
      </c>
      <c r="K16" s="320">
        <v>3</v>
      </c>
      <c r="L16" s="320">
        <v>4</v>
      </c>
      <c r="M16" s="355">
        <v>5</v>
      </c>
      <c r="N16" s="81">
        <v>11</v>
      </c>
      <c r="O16" s="21" t="s">
        <v>76</v>
      </c>
      <c r="P16" s="21">
        <v>13</v>
      </c>
      <c r="Q16" s="22">
        <v>14</v>
      </c>
      <c r="R16" s="14">
        <v>15</v>
      </c>
      <c r="S16" s="21" t="s">
        <v>77</v>
      </c>
      <c r="T16" s="21">
        <v>17</v>
      </c>
      <c r="U16" s="22">
        <v>18</v>
      </c>
      <c r="V16" s="321"/>
      <c r="X16" s="20"/>
      <c r="Y16" s="20"/>
    </row>
    <row r="17" spans="1:42" ht="39.950000000000003" customHeight="1" x14ac:dyDescent="0.25">
      <c r="A17" s="322" t="s">
        <v>13</v>
      </c>
      <c r="B17" s="323"/>
      <c r="C17" s="324">
        <v>89.195499999999996</v>
      </c>
      <c r="D17" s="324">
        <v>89.195499999999996</v>
      </c>
      <c r="E17" s="324">
        <v>20.61</v>
      </c>
      <c r="F17" s="324">
        <v>89.31</v>
      </c>
      <c r="G17" s="324">
        <v>89.31</v>
      </c>
      <c r="H17" s="323"/>
      <c r="I17" s="324">
        <v>88.508499999999998</v>
      </c>
      <c r="J17" s="324">
        <v>88.508499999999998</v>
      </c>
      <c r="K17" s="324">
        <v>20.61</v>
      </c>
      <c r="L17" s="324">
        <v>88.623000000000005</v>
      </c>
      <c r="M17" s="356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325">
        <f>SUM(B17:U17)</f>
        <v>1399.9915000000001</v>
      </c>
      <c r="X17" s="2"/>
      <c r="Y17" s="20"/>
    </row>
    <row r="18" spans="1:42" ht="39.950000000000003" customHeight="1" x14ac:dyDescent="0.25">
      <c r="A18" s="326" t="s">
        <v>14</v>
      </c>
      <c r="B18" s="323"/>
      <c r="C18" s="324">
        <v>89.195499999999996</v>
      </c>
      <c r="D18" s="324">
        <v>89.195499999999996</v>
      </c>
      <c r="E18" s="324">
        <v>20.61</v>
      </c>
      <c r="F18" s="324">
        <v>89.31</v>
      </c>
      <c r="G18" s="324">
        <v>89.31</v>
      </c>
      <c r="H18" s="323"/>
      <c r="I18" s="324">
        <v>88.508499999999998</v>
      </c>
      <c r="J18" s="324">
        <v>88.508499999999998</v>
      </c>
      <c r="K18" s="324">
        <v>20.61</v>
      </c>
      <c r="L18" s="324">
        <v>88.623000000000005</v>
      </c>
      <c r="M18" s="356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325">
        <f t="shared" ref="V18:V23" si="0">SUM(B18:U18)</f>
        <v>1399.9915000000001</v>
      </c>
      <c r="X18" s="2"/>
      <c r="Y18" s="20"/>
      <c r="Z18" s="327"/>
    </row>
    <row r="19" spans="1:42" ht="39.950000000000003" customHeight="1" x14ac:dyDescent="0.25">
      <c r="A19" s="322" t="s">
        <v>15</v>
      </c>
      <c r="B19" s="323"/>
      <c r="C19" s="324">
        <v>95.739099999999993</v>
      </c>
      <c r="D19" s="324">
        <v>95.739099999999993</v>
      </c>
      <c r="E19" s="324">
        <v>22.374000000000002</v>
      </c>
      <c r="F19" s="324">
        <v>95.861999999999981</v>
      </c>
      <c r="G19" s="324">
        <v>93.132000000000005</v>
      </c>
      <c r="H19" s="323"/>
      <c r="I19" s="324">
        <v>91.213999999999984</v>
      </c>
      <c r="J19" s="324">
        <v>90.131799999999998</v>
      </c>
      <c r="K19" s="324">
        <v>20.988</v>
      </c>
      <c r="L19" s="324">
        <v>89.1648</v>
      </c>
      <c r="M19" s="356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325">
        <f t="shared" si="0"/>
        <v>1451.7207999999998</v>
      </c>
      <c r="X19" s="2"/>
      <c r="Y19" s="20"/>
      <c r="Z19" s="327"/>
    </row>
    <row r="20" spans="1:42" ht="39.75" customHeight="1" x14ac:dyDescent="0.25">
      <c r="A20" s="326" t="s">
        <v>16</v>
      </c>
      <c r="B20" s="323"/>
      <c r="C20" s="324">
        <v>95.739099999999993</v>
      </c>
      <c r="D20" s="324">
        <v>95.739099999999993</v>
      </c>
      <c r="E20" s="324">
        <v>22.374000000000002</v>
      </c>
      <c r="F20" s="324">
        <v>95.861999999999981</v>
      </c>
      <c r="G20" s="324">
        <v>93.132000000000005</v>
      </c>
      <c r="H20" s="323"/>
      <c r="I20" s="324">
        <v>91.213999999999984</v>
      </c>
      <c r="J20" s="324">
        <v>90.131799999999998</v>
      </c>
      <c r="K20" s="324">
        <v>20.988</v>
      </c>
      <c r="L20" s="324">
        <v>89.1648</v>
      </c>
      <c r="M20" s="356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325">
        <f t="shared" si="0"/>
        <v>1451.7207999999998</v>
      </c>
      <c r="X20" s="2"/>
      <c r="Y20" s="20"/>
      <c r="Z20" s="327"/>
    </row>
    <row r="21" spans="1:42" ht="39.950000000000003" customHeight="1" x14ac:dyDescent="0.25">
      <c r="A21" s="322" t="s">
        <v>17</v>
      </c>
      <c r="B21" s="323"/>
      <c r="C21" s="324">
        <v>95.739099999999993</v>
      </c>
      <c r="D21" s="324">
        <v>95.739099999999993</v>
      </c>
      <c r="E21" s="324">
        <v>22.374000000000002</v>
      </c>
      <c r="F21" s="324">
        <v>95.861999999999981</v>
      </c>
      <c r="G21" s="324">
        <v>93.132000000000005</v>
      </c>
      <c r="H21" s="323"/>
      <c r="I21" s="324">
        <v>91.213999999999984</v>
      </c>
      <c r="J21" s="324">
        <v>90.131799999999998</v>
      </c>
      <c r="K21" s="324">
        <v>20.988</v>
      </c>
      <c r="L21" s="324">
        <v>89.1648</v>
      </c>
      <c r="M21" s="356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325">
        <f t="shared" si="0"/>
        <v>1451.7207999999998</v>
      </c>
      <c r="X21" s="2"/>
      <c r="Y21" s="20"/>
      <c r="Z21" s="327"/>
    </row>
    <row r="22" spans="1:42" ht="39.950000000000003" customHeight="1" x14ac:dyDescent="0.25">
      <c r="A22" s="326" t="s">
        <v>18</v>
      </c>
      <c r="B22" s="323"/>
      <c r="C22" s="324">
        <v>95.739099999999993</v>
      </c>
      <c r="D22" s="324">
        <v>95.739099999999993</v>
      </c>
      <c r="E22" s="324">
        <v>22.374000000000002</v>
      </c>
      <c r="F22" s="324">
        <v>95.861999999999981</v>
      </c>
      <c r="G22" s="324">
        <v>93.132000000000005</v>
      </c>
      <c r="H22" s="323">
        <v>343.8</v>
      </c>
      <c r="I22" s="324">
        <v>9.3469999999999995</v>
      </c>
      <c r="J22" s="324">
        <v>8.746399999999996</v>
      </c>
      <c r="K22" s="324">
        <v>2.1060000000000003</v>
      </c>
      <c r="L22" s="324">
        <v>7.7520000000000016</v>
      </c>
      <c r="M22" s="356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325">
        <f t="shared" si="0"/>
        <v>1451.5909999999997</v>
      </c>
      <c r="X22" s="2"/>
      <c r="Y22" s="20"/>
      <c r="Z22" s="327"/>
    </row>
    <row r="23" spans="1:42" ht="39.950000000000003" customHeight="1" x14ac:dyDescent="0.25">
      <c r="A23" s="322" t="s">
        <v>19</v>
      </c>
      <c r="B23" s="323">
        <v>369.3</v>
      </c>
      <c r="C23" s="324">
        <v>8.2835999999999981</v>
      </c>
      <c r="D23" s="324">
        <v>8.0459999999999976</v>
      </c>
      <c r="E23" s="324">
        <v>2.2196000000000007</v>
      </c>
      <c r="F23" s="324">
        <v>8.1205000000000052</v>
      </c>
      <c r="G23" s="324">
        <v>6.3714000000000048</v>
      </c>
      <c r="H23" s="323">
        <v>343.8</v>
      </c>
      <c r="I23" s="324">
        <v>9.3469999999999995</v>
      </c>
      <c r="J23" s="324">
        <v>8.746399999999996</v>
      </c>
      <c r="K23" s="324">
        <v>2.1060000000000003</v>
      </c>
      <c r="L23" s="324">
        <v>7.7520000000000016</v>
      </c>
      <c r="M23" s="356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325">
        <f t="shared" si="0"/>
        <v>1451.0858999999998</v>
      </c>
      <c r="X23" s="2"/>
      <c r="Y23" s="20"/>
      <c r="Z23" s="327"/>
    </row>
    <row r="24" spans="1:42" ht="39.950000000000003" customHeight="1" thickBot="1" x14ac:dyDescent="0.3">
      <c r="A24" s="326" t="s">
        <v>11</v>
      </c>
      <c r="B24" s="328">
        <f>SUM(B17:B23)</f>
        <v>369.3</v>
      </c>
      <c r="C24" s="329">
        <f t="shared" ref="C24:U24" si="1">SUM(C17:C23)</f>
        <v>569.63099999999997</v>
      </c>
      <c r="D24" s="329">
        <f t="shared" si="1"/>
        <v>569.39340000000004</v>
      </c>
      <c r="E24" s="329">
        <f t="shared" si="1"/>
        <v>132.93560000000002</v>
      </c>
      <c r="F24" s="329">
        <f t="shared" si="1"/>
        <v>570.18849999999986</v>
      </c>
      <c r="G24" s="329">
        <f t="shared" si="1"/>
        <v>557.51940000000002</v>
      </c>
      <c r="H24" s="328">
        <f t="shared" si="1"/>
        <v>687.6</v>
      </c>
      <c r="I24" s="329">
        <f t="shared" si="1"/>
        <v>469.35299999999995</v>
      </c>
      <c r="J24" s="329">
        <f t="shared" si="1"/>
        <v>464.90519999999998</v>
      </c>
      <c r="K24" s="329">
        <f t="shared" si="1"/>
        <v>108.39599999999999</v>
      </c>
      <c r="L24" s="329">
        <f t="shared" si="1"/>
        <v>460.24440000000004</v>
      </c>
      <c r="M24" s="357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325">
        <f>SUM(B24:U24)</f>
        <v>10057.8223</v>
      </c>
      <c r="X24" s="2"/>
      <c r="Y24" s="327"/>
      <c r="Z24" s="327"/>
    </row>
    <row r="25" spans="1:42" ht="41.45" customHeight="1" x14ac:dyDescent="0.25">
      <c r="A25" s="330" t="s">
        <v>20</v>
      </c>
      <c r="B25" s="331"/>
      <c r="C25" s="332">
        <v>122.8</v>
      </c>
      <c r="D25" s="332">
        <v>122.8</v>
      </c>
      <c r="E25" s="332">
        <v>124.4</v>
      </c>
      <c r="F25" s="332">
        <v>122.9</v>
      </c>
      <c r="G25" s="332">
        <v>119.4</v>
      </c>
      <c r="H25" s="331"/>
      <c r="I25" s="332">
        <v>118</v>
      </c>
      <c r="J25" s="332">
        <v>116.6</v>
      </c>
      <c r="K25" s="332">
        <v>116.7</v>
      </c>
      <c r="L25" s="332">
        <v>115.2</v>
      </c>
      <c r="M25" s="358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333">
        <f>+((V24/V26)/7)*1000</f>
        <v>117.65736629076785</v>
      </c>
      <c r="Y25" s="327"/>
      <c r="Z25" s="327"/>
    </row>
    <row r="26" spans="1:42" s="2" customFormat="1" ht="36.75" customHeight="1" x14ac:dyDescent="0.25">
      <c r="A26" s="334" t="s">
        <v>21</v>
      </c>
      <c r="B26" s="335"/>
      <c r="C26" s="336">
        <v>767</v>
      </c>
      <c r="D26" s="336">
        <v>745</v>
      </c>
      <c r="E26" s="336">
        <v>179</v>
      </c>
      <c r="F26" s="336">
        <v>745</v>
      </c>
      <c r="G26" s="336">
        <v>861</v>
      </c>
      <c r="H26" s="337"/>
      <c r="I26" s="336">
        <v>719</v>
      </c>
      <c r="J26" s="336">
        <v>754</v>
      </c>
      <c r="K26" s="336">
        <v>180</v>
      </c>
      <c r="L26" s="336">
        <v>760</v>
      </c>
      <c r="M26" s="359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38">
        <f>SUM(C26:U26)</f>
        <v>12212</v>
      </c>
      <c r="Y26" s="20"/>
      <c r="Z26" s="20"/>
    </row>
    <row r="27" spans="1:42" s="2" customFormat="1" ht="33" customHeight="1" x14ac:dyDescent="0.25">
      <c r="A27" s="339" t="s">
        <v>22</v>
      </c>
      <c r="B27" s="340"/>
      <c r="C27" s="324">
        <f>(C26*C25/1000)*6</f>
        <v>565.12559999999996</v>
      </c>
      <c r="D27" s="324">
        <f t="shared" ref="D27:G27" si="2">(D26*D25/1000)*6</f>
        <v>548.91600000000005</v>
      </c>
      <c r="E27" s="324">
        <f t="shared" si="2"/>
        <v>133.60560000000001</v>
      </c>
      <c r="F27" s="324">
        <f t="shared" si="2"/>
        <v>549.36300000000006</v>
      </c>
      <c r="G27" s="324">
        <f t="shared" si="2"/>
        <v>616.82040000000006</v>
      </c>
      <c r="H27" s="340"/>
      <c r="I27" s="324">
        <f>(I26*I25/1000)*6</f>
        <v>509.05200000000002</v>
      </c>
      <c r="J27" s="324">
        <f>(J26*J25/1000)*6</f>
        <v>527.49839999999995</v>
      </c>
      <c r="K27" s="324">
        <f>(K26*K25/1000)*6</f>
        <v>126.036</v>
      </c>
      <c r="L27" s="324">
        <f>(L26*L25/1000)*6</f>
        <v>525.31200000000001</v>
      </c>
      <c r="M27" s="356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341" t="s">
        <v>23</v>
      </c>
      <c r="B28" s="342"/>
      <c r="C28" s="343">
        <f>+(C25-$C$32)*C26/1000</f>
        <v>8.2835999999999981</v>
      </c>
      <c r="D28" s="343">
        <f t="shared" ref="D28:G28" si="4">+(D25-$C$32)*D26/1000</f>
        <v>8.0459999999999976</v>
      </c>
      <c r="E28" s="343">
        <f t="shared" si="4"/>
        <v>2.2196000000000007</v>
      </c>
      <c r="F28" s="343">
        <f t="shared" si="4"/>
        <v>8.1205000000000052</v>
      </c>
      <c r="G28" s="343">
        <f t="shared" si="4"/>
        <v>6.3714000000000048</v>
      </c>
      <c r="H28" s="342"/>
      <c r="I28" s="343">
        <f>+(I25-$I$32)*I26/1000</f>
        <v>9.3469999999999995</v>
      </c>
      <c r="J28" s="343">
        <f t="shared" ref="J28:M28" si="5">+(J25-$I$32)*J26/1000</f>
        <v>8.746399999999996</v>
      </c>
      <c r="K28" s="343">
        <f t="shared" si="5"/>
        <v>2.1060000000000003</v>
      </c>
      <c r="L28" s="343">
        <f t="shared" si="5"/>
        <v>7.7520000000000016</v>
      </c>
      <c r="M28" s="360">
        <f t="shared" si="5"/>
        <v>8.7822000000000031</v>
      </c>
      <c r="N28" s="344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345"/>
    </row>
    <row r="29" spans="1:42" ht="33.75" customHeight="1" thickBot="1" x14ac:dyDescent="0.3">
      <c r="A29" s="341" t="s">
        <v>24</v>
      </c>
      <c r="B29" s="346"/>
      <c r="C29" s="347">
        <f t="shared" ref="C29:G29" si="7">+C26*(1.16666666666667)</f>
        <v>894.83333333333599</v>
      </c>
      <c r="D29" s="347">
        <f t="shared" si="7"/>
        <v>869.16666666666924</v>
      </c>
      <c r="E29" s="347">
        <f t="shared" si="7"/>
        <v>208.83333333333394</v>
      </c>
      <c r="F29" s="347">
        <f t="shared" si="7"/>
        <v>869.16666666666924</v>
      </c>
      <c r="G29" s="347">
        <f t="shared" si="7"/>
        <v>1004.500000000003</v>
      </c>
      <c r="H29" s="346"/>
      <c r="I29" s="347">
        <f>+I26*(1.16666666666667)</f>
        <v>838.83333333333576</v>
      </c>
      <c r="J29" s="347">
        <f>+J26*(1.16666666666667)</f>
        <v>879.66666666666924</v>
      </c>
      <c r="K29" s="347">
        <f>+K26*(1.16666666666667)</f>
        <v>210.00000000000063</v>
      </c>
      <c r="L29" s="347">
        <f>+L26*(1.16666666666667)</f>
        <v>886.66666666666924</v>
      </c>
      <c r="M29" s="361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345"/>
    </row>
    <row r="30" spans="1:42" ht="33.75" customHeight="1" x14ac:dyDescent="0.25">
      <c r="A30" s="52"/>
      <c r="B30" s="340"/>
      <c r="C30" s="348">
        <f>(C27/6)</f>
        <v>94.187599999999989</v>
      </c>
      <c r="D30" s="348">
        <f t="shared" ref="D30:G30" si="9">+(D27/6)</f>
        <v>91.486000000000004</v>
      </c>
      <c r="E30" s="348">
        <f t="shared" si="9"/>
        <v>22.267600000000002</v>
      </c>
      <c r="F30" s="348">
        <f t="shared" si="9"/>
        <v>91.560500000000005</v>
      </c>
      <c r="G30" s="348">
        <f t="shared" si="9"/>
        <v>102.80340000000001</v>
      </c>
      <c r="H30" s="340"/>
      <c r="I30" s="348">
        <f>+(I27/6)</f>
        <v>84.841999999999999</v>
      </c>
      <c r="J30" s="348">
        <f>+(J27/6)</f>
        <v>87.916399999999996</v>
      </c>
      <c r="K30" s="348">
        <f>+(K27/6)</f>
        <v>21.006</v>
      </c>
      <c r="L30" s="348">
        <f>+(L27/6)</f>
        <v>87.552000000000007</v>
      </c>
      <c r="M30" s="362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340"/>
      <c r="C31" s="348">
        <f>+((C27-C24)/4)+C30</f>
        <v>93.061249999999987</v>
      </c>
      <c r="D31" s="348">
        <f t="shared" ref="D31:G31" si="10">+((D27-D24)/4)+D30</f>
        <v>86.366650000000007</v>
      </c>
      <c r="E31" s="348">
        <f t="shared" si="10"/>
        <v>22.435099999999998</v>
      </c>
      <c r="F31" s="348">
        <f t="shared" si="10"/>
        <v>86.354125000000053</v>
      </c>
      <c r="G31" s="348">
        <f t="shared" si="10"/>
        <v>117.62865000000002</v>
      </c>
      <c r="H31" s="340"/>
      <c r="I31" s="348">
        <f>+((I27-I24)/4)+I30</f>
        <v>94.766750000000016</v>
      </c>
      <c r="J31" s="348">
        <f>+((J27-J24)/4)+J30</f>
        <v>103.56469999999999</v>
      </c>
      <c r="K31" s="348">
        <f>+((K27-K24)/4)+K30</f>
        <v>25.416000000000004</v>
      </c>
      <c r="L31" s="348">
        <f>+((L27-L24)/4)+L30</f>
        <v>103.8189</v>
      </c>
      <c r="M31" s="362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349"/>
      <c r="C32" s="350">
        <v>112</v>
      </c>
      <c r="D32" s="351">
        <f>+C32*E32/1000</f>
        <v>369.26400000000001</v>
      </c>
      <c r="E32" s="352">
        <f>+SUM(C26:G26)</f>
        <v>3297</v>
      </c>
      <c r="F32" s="353"/>
      <c r="G32" s="353"/>
      <c r="H32" s="349"/>
      <c r="I32" s="350">
        <v>105</v>
      </c>
      <c r="J32" s="351">
        <f>+I32*K32/1000</f>
        <v>343.77</v>
      </c>
      <c r="K32" s="352">
        <f>+SUM(I26:M26)</f>
        <v>3274</v>
      </c>
      <c r="L32" s="354"/>
      <c r="M32" s="36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79" t="s">
        <v>26</v>
      </c>
      <c r="M36" s="480"/>
      <c r="N36" s="480"/>
      <c r="O36" s="480"/>
      <c r="P36" s="480"/>
      <c r="Q36" s="480"/>
      <c r="R36" s="500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366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367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367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R15:U15"/>
    <mergeCell ref="N15:Q15"/>
    <mergeCell ref="B36:H36"/>
    <mergeCell ref="J54:K54"/>
    <mergeCell ref="B55:G55"/>
    <mergeCell ref="B15:G15"/>
    <mergeCell ref="H15:M15"/>
    <mergeCell ref="L36:R3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647-BAF5-4337-B3A2-02A0918C5399}">
  <dimension ref="A1:AQ239"/>
  <sheetViews>
    <sheetView topLeftCell="A20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2"/>
      <c r="Z3" s="2"/>
      <c r="AA3" s="2"/>
      <c r="AB3" s="2"/>
      <c r="AC3" s="2"/>
      <c r="AD3" s="3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68" t="s">
        <v>1</v>
      </c>
      <c r="B9" s="368"/>
      <c r="C9" s="368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68"/>
      <c r="B10" s="368"/>
      <c r="C10" s="3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68" t="s">
        <v>4</v>
      </c>
      <c r="B11" s="368"/>
      <c r="C11" s="368"/>
      <c r="D11" s="1"/>
      <c r="E11" s="369">
        <v>1</v>
      </c>
      <c r="F11" s="1"/>
      <c r="G11" s="1"/>
      <c r="H11" s="1"/>
      <c r="I11" s="1"/>
      <c r="J11" s="1"/>
      <c r="K11" s="476" t="s">
        <v>81</v>
      </c>
      <c r="L11" s="476"/>
      <c r="M11" s="370"/>
      <c r="N11" s="3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68"/>
      <c r="B12" s="368"/>
      <c r="C12" s="368"/>
      <c r="D12" s="1"/>
      <c r="E12" s="5"/>
      <c r="F12" s="1"/>
      <c r="G12" s="1"/>
      <c r="H12" s="1"/>
      <c r="I12" s="1"/>
      <c r="J12" s="1"/>
      <c r="K12" s="370"/>
      <c r="L12" s="370"/>
      <c r="M12" s="370"/>
      <c r="N12" s="3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68"/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70"/>
      <c r="M13" s="370"/>
      <c r="N13" s="370"/>
      <c r="O13" s="370"/>
      <c r="P13" s="370"/>
      <c r="Q13" s="370"/>
      <c r="R13" s="370"/>
      <c r="S13" s="370"/>
      <c r="T13" s="370"/>
      <c r="U13" s="370"/>
      <c r="V13" s="370"/>
      <c r="W13" s="1"/>
      <c r="X13" s="1"/>
      <c r="Y13" s="1"/>
    </row>
    <row r="14" spans="1:30" s="3" customFormat="1" ht="27" thickBot="1" x14ac:dyDescent="0.3">
      <c r="A14" s="368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378" t="s">
        <v>7</v>
      </c>
      <c r="B15" s="503" t="s">
        <v>8</v>
      </c>
      <c r="C15" s="504"/>
      <c r="D15" s="504"/>
      <c r="E15" s="504"/>
      <c r="F15" s="504"/>
      <c r="G15" s="505"/>
      <c r="H15" s="506" t="s">
        <v>54</v>
      </c>
      <c r="I15" s="507"/>
      <c r="J15" s="507"/>
      <c r="K15" s="507"/>
      <c r="L15" s="507"/>
      <c r="M15" s="508"/>
      <c r="N15" s="501" t="s">
        <v>9</v>
      </c>
      <c r="O15" s="501"/>
      <c r="P15" s="501"/>
      <c r="Q15" s="502"/>
      <c r="R15" s="484" t="s">
        <v>30</v>
      </c>
      <c r="S15" s="485"/>
      <c r="T15" s="485"/>
      <c r="U15" s="486"/>
      <c r="V15" s="317"/>
    </row>
    <row r="16" spans="1:30" s="393" customFormat="1" ht="39.950000000000003" customHeight="1" x14ac:dyDescent="0.25">
      <c r="A16" s="379" t="s">
        <v>12</v>
      </c>
      <c r="B16" s="380" t="s">
        <v>80</v>
      </c>
      <c r="C16" s="381">
        <v>1</v>
      </c>
      <c r="D16" s="381">
        <v>2</v>
      </c>
      <c r="E16" s="381">
        <v>3</v>
      </c>
      <c r="F16" s="381">
        <v>4</v>
      </c>
      <c r="G16" s="381">
        <v>5</v>
      </c>
      <c r="H16" s="380" t="s">
        <v>80</v>
      </c>
      <c r="I16" s="381">
        <v>1</v>
      </c>
      <c r="J16" s="381">
        <v>2</v>
      </c>
      <c r="K16" s="381">
        <v>3</v>
      </c>
      <c r="L16" s="381">
        <v>4</v>
      </c>
      <c r="M16" s="382">
        <v>5</v>
      </c>
      <c r="N16" s="383">
        <v>11</v>
      </c>
      <c r="O16" s="384" t="s">
        <v>76</v>
      </c>
      <c r="P16" s="384">
        <v>13</v>
      </c>
      <c r="Q16" s="385">
        <v>14</v>
      </c>
      <c r="R16" s="386">
        <v>15</v>
      </c>
      <c r="S16" s="384" t="s">
        <v>77</v>
      </c>
      <c r="T16" s="384">
        <v>17</v>
      </c>
      <c r="U16" s="385">
        <v>18</v>
      </c>
      <c r="V16" s="383"/>
      <c r="X16" s="52"/>
      <c r="Y16" s="52"/>
    </row>
    <row r="17" spans="1:42" s="393" customFormat="1" ht="39.950000000000003" customHeight="1" x14ac:dyDescent="0.25">
      <c r="A17" s="387" t="s">
        <v>13</v>
      </c>
      <c r="B17" s="388">
        <v>369.3</v>
      </c>
      <c r="C17" s="389">
        <v>8.2835999999999981</v>
      </c>
      <c r="D17" s="389">
        <v>8.0459999999999976</v>
      </c>
      <c r="E17" s="389">
        <v>2.2196000000000007</v>
      </c>
      <c r="F17" s="389">
        <v>8.1205000000000052</v>
      </c>
      <c r="G17" s="389">
        <v>6.3714000000000048</v>
      </c>
      <c r="H17" s="388">
        <v>343.8</v>
      </c>
      <c r="I17" s="389">
        <v>9.3469999999999995</v>
      </c>
      <c r="J17" s="389">
        <v>8.746399999999996</v>
      </c>
      <c r="K17" s="389">
        <v>2.1060000000000003</v>
      </c>
      <c r="L17" s="389">
        <v>7.7520000000000016</v>
      </c>
      <c r="M17" s="390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391">
        <f>SUM(B17:U17)</f>
        <v>1451.0858999999998</v>
      </c>
      <c r="X17" s="52"/>
      <c r="Y17" s="52"/>
    </row>
    <row r="18" spans="1:42" s="393" customFormat="1" ht="39.950000000000003" customHeight="1" x14ac:dyDescent="0.25">
      <c r="A18" s="392" t="s">
        <v>14</v>
      </c>
      <c r="B18" s="388">
        <v>379.15499999999997</v>
      </c>
      <c r="C18" s="389">
        <v>6.5194999999999999</v>
      </c>
      <c r="D18" s="389">
        <v>6.3324999999999996</v>
      </c>
      <c r="E18" s="389">
        <v>1.7004999999999999</v>
      </c>
      <c r="F18" s="389">
        <v>6.3324999999999996</v>
      </c>
      <c r="G18" s="389">
        <v>5.1660000000000004</v>
      </c>
      <c r="H18" s="388">
        <v>360.03</v>
      </c>
      <c r="I18" s="389">
        <v>7.19</v>
      </c>
      <c r="J18" s="389">
        <v>6.4089999999999998</v>
      </c>
      <c r="K18" s="389">
        <v>1.611</v>
      </c>
      <c r="L18" s="389">
        <v>6.08</v>
      </c>
      <c r="M18" s="390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391">
        <f t="shared" ref="V18:V23" si="0">SUM(B18:U18)</f>
        <v>1461.1946999999998</v>
      </c>
      <c r="X18" s="52"/>
      <c r="Y18" s="52"/>
    </row>
    <row r="19" spans="1:42" s="393" customFormat="1" ht="39.950000000000003" customHeight="1" x14ac:dyDescent="0.25">
      <c r="A19" s="387" t="s">
        <v>15</v>
      </c>
      <c r="B19" s="388">
        <v>379.15499999999997</v>
      </c>
      <c r="C19" s="389">
        <v>6.5194999999999999</v>
      </c>
      <c r="D19" s="389">
        <v>6.3324999999999996</v>
      </c>
      <c r="E19" s="389">
        <v>1.7004999999999999</v>
      </c>
      <c r="F19" s="389">
        <v>6.3324999999999996</v>
      </c>
      <c r="G19" s="389">
        <v>5.1660000000000004</v>
      </c>
      <c r="H19" s="388">
        <v>360.03</v>
      </c>
      <c r="I19" s="389">
        <v>7.19</v>
      </c>
      <c r="J19" s="389">
        <v>6.4089999999999998</v>
      </c>
      <c r="K19" s="389">
        <v>1.611</v>
      </c>
      <c r="L19" s="389">
        <v>6.08</v>
      </c>
      <c r="M19" s="390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391">
        <f t="shared" si="0"/>
        <v>1475.3694199999998</v>
      </c>
      <c r="X19" s="52"/>
      <c r="Y19" s="52"/>
    </row>
    <row r="20" spans="1:42" s="393" customFormat="1" ht="39.75" customHeight="1" x14ac:dyDescent="0.25">
      <c r="A20" s="392" t="s">
        <v>16</v>
      </c>
      <c r="B20" s="388">
        <v>379.15499999999997</v>
      </c>
      <c r="C20" s="389">
        <v>6.5194999999999999</v>
      </c>
      <c r="D20" s="389">
        <v>6.3324999999999996</v>
      </c>
      <c r="E20" s="389">
        <v>1.7004999999999999</v>
      </c>
      <c r="F20" s="389">
        <v>6.3324999999999996</v>
      </c>
      <c r="G20" s="389">
        <v>5.1660000000000004</v>
      </c>
      <c r="H20" s="388">
        <v>360.03</v>
      </c>
      <c r="I20" s="389">
        <v>7.19</v>
      </c>
      <c r="J20" s="389">
        <v>6.4089999999999998</v>
      </c>
      <c r="K20" s="389">
        <v>1.611</v>
      </c>
      <c r="L20" s="389">
        <v>6.08</v>
      </c>
      <c r="M20" s="390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391">
        <f t="shared" si="0"/>
        <v>1475.3694199999998</v>
      </c>
      <c r="X20" s="52"/>
      <c r="Y20" s="52"/>
    </row>
    <row r="21" spans="1:42" s="393" customFormat="1" ht="39.950000000000003" customHeight="1" x14ac:dyDescent="0.25">
      <c r="A21" s="387" t="s">
        <v>17</v>
      </c>
      <c r="B21" s="388">
        <v>379.15499999999997</v>
      </c>
      <c r="C21" s="389">
        <v>6.5194999999999999</v>
      </c>
      <c r="D21" s="389">
        <v>6.3324999999999996</v>
      </c>
      <c r="E21" s="389">
        <v>1.7004999999999999</v>
      </c>
      <c r="F21" s="389">
        <v>6.3324999999999996</v>
      </c>
      <c r="G21" s="389">
        <v>5.1660000000000004</v>
      </c>
      <c r="H21" s="388">
        <v>360.03</v>
      </c>
      <c r="I21" s="389">
        <v>7.19</v>
      </c>
      <c r="J21" s="389">
        <v>6.4089999999999998</v>
      </c>
      <c r="K21" s="389">
        <v>1.611</v>
      </c>
      <c r="L21" s="389">
        <v>6.08</v>
      </c>
      <c r="M21" s="390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391">
        <f t="shared" si="0"/>
        <v>1475.3694199999998</v>
      </c>
      <c r="X21" s="52"/>
      <c r="Y21" s="52"/>
    </row>
    <row r="22" spans="1:42" s="393" customFormat="1" ht="39.950000000000003" customHeight="1" x14ac:dyDescent="0.25">
      <c r="A22" s="392" t="s">
        <v>18</v>
      </c>
      <c r="B22" s="388">
        <v>379.15499999999997</v>
      </c>
      <c r="C22" s="389">
        <v>6.5194999999999999</v>
      </c>
      <c r="D22" s="389">
        <v>6.3324999999999996</v>
      </c>
      <c r="E22" s="389">
        <v>1.7004999999999999</v>
      </c>
      <c r="F22" s="389">
        <v>6.3324999999999996</v>
      </c>
      <c r="G22" s="389">
        <v>5.1660000000000004</v>
      </c>
      <c r="H22" s="388">
        <v>360.03</v>
      </c>
      <c r="I22" s="389">
        <v>7.19</v>
      </c>
      <c r="J22" s="389">
        <v>6.4089999999999998</v>
      </c>
      <c r="K22" s="389">
        <v>1.611</v>
      </c>
      <c r="L22" s="389">
        <v>6.08</v>
      </c>
      <c r="M22" s="390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391">
        <f t="shared" si="0"/>
        <v>1475.3694199999998</v>
      </c>
      <c r="X22" s="52"/>
      <c r="Y22" s="52"/>
    </row>
    <row r="23" spans="1:42" s="393" customFormat="1" ht="39.950000000000003" customHeight="1" x14ac:dyDescent="0.25">
      <c r="A23" s="387" t="s">
        <v>19</v>
      </c>
      <c r="B23" s="388">
        <v>379.15499999999997</v>
      </c>
      <c r="C23" s="389">
        <v>6.5194999999999999</v>
      </c>
      <c r="D23" s="389">
        <v>6.3324999999999996</v>
      </c>
      <c r="E23" s="389">
        <v>1.7004999999999999</v>
      </c>
      <c r="F23" s="389">
        <v>6.3324999999999996</v>
      </c>
      <c r="G23" s="389">
        <v>5.1660000000000004</v>
      </c>
      <c r="H23" s="388">
        <v>360.03</v>
      </c>
      <c r="I23" s="389">
        <v>7.19</v>
      </c>
      <c r="J23" s="389">
        <v>6.4089999999999998</v>
      </c>
      <c r="K23" s="389">
        <v>1.611</v>
      </c>
      <c r="L23" s="389">
        <v>6.08</v>
      </c>
      <c r="M23" s="390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391">
        <f t="shared" si="0"/>
        <v>1475.3694199999998</v>
      </c>
      <c r="X23" s="52"/>
      <c r="Y23" s="52"/>
    </row>
    <row r="24" spans="1:42" s="393" customFormat="1" ht="39.950000000000003" customHeight="1" thickBot="1" x14ac:dyDescent="0.3">
      <c r="A24" s="392" t="s">
        <v>11</v>
      </c>
      <c r="B24" s="394">
        <f>SUM(B17:B23)</f>
        <v>2644.2299999999996</v>
      </c>
      <c r="C24" s="395">
        <f t="shared" ref="C24:U24" si="1">SUM(C17:C23)</f>
        <v>47.400599999999997</v>
      </c>
      <c r="D24" s="395">
        <f t="shared" si="1"/>
        <v>46.040999999999997</v>
      </c>
      <c r="E24" s="395">
        <f t="shared" si="1"/>
        <v>12.422599999999999</v>
      </c>
      <c r="F24" s="395">
        <f t="shared" si="1"/>
        <v>46.115499999999997</v>
      </c>
      <c r="G24" s="395">
        <f t="shared" si="1"/>
        <v>37.367400000000004</v>
      </c>
      <c r="H24" s="394">
        <f t="shared" si="1"/>
        <v>2503.9799999999996</v>
      </c>
      <c r="I24" s="395">
        <f t="shared" si="1"/>
        <v>52.486999999999995</v>
      </c>
      <c r="J24" s="395">
        <f t="shared" si="1"/>
        <v>47.200399999999995</v>
      </c>
      <c r="K24" s="395">
        <f t="shared" si="1"/>
        <v>11.772000000000002</v>
      </c>
      <c r="L24" s="395">
        <f t="shared" si="1"/>
        <v>44.231999999999992</v>
      </c>
      <c r="M24" s="396">
        <f t="shared" si="1"/>
        <v>47.527199999999993</v>
      </c>
      <c r="N24" s="397">
        <f t="shared" si="1"/>
        <v>763.476</v>
      </c>
      <c r="O24" s="398">
        <f t="shared" si="1"/>
        <v>156.24000000000007</v>
      </c>
      <c r="P24" s="398">
        <f t="shared" si="1"/>
        <v>743.86900000000003</v>
      </c>
      <c r="Q24" s="399">
        <f t="shared" si="1"/>
        <v>737.61799999999994</v>
      </c>
      <c r="R24" s="400">
        <f t="shared" si="1"/>
        <v>743.45249999999999</v>
      </c>
      <c r="S24" s="398">
        <f t="shared" si="1"/>
        <v>156.24000000000007</v>
      </c>
      <c r="T24" s="398">
        <f t="shared" si="1"/>
        <v>731.31450000000007</v>
      </c>
      <c r="U24" s="399">
        <f t="shared" si="1"/>
        <v>716.14200000000005</v>
      </c>
      <c r="V24" s="391">
        <f>SUM(B24:U24)</f>
        <v>10289.127699999997</v>
      </c>
      <c r="X24" s="52"/>
    </row>
    <row r="25" spans="1:42" s="393" customFormat="1" ht="41.45" customHeight="1" x14ac:dyDescent="0.25">
      <c r="A25" s="401" t="s">
        <v>20</v>
      </c>
      <c r="B25" s="402"/>
      <c r="C25" s="403">
        <v>123.5</v>
      </c>
      <c r="D25" s="403">
        <v>123.5</v>
      </c>
      <c r="E25" s="403">
        <v>124.5</v>
      </c>
      <c r="F25" s="403">
        <v>123.5</v>
      </c>
      <c r="G25" s="403">
        <v>121</v>
      </c>
      <c r="H25" s="402"/>
      <c r="I25" s="403">
        <v>120</v>
      </c>
      <c r="J25" s="403">
        <v>118.5</v>
      </c>
      <c r="K25" s="403">
        <v>119</v>
      </c>
      <c r="L25" s="403">
        <v>118</v>
      </c>
      <c r="M25" s="404">
        <v>117.5</v>
      </c>
      <c r="N25" s="405">
        <v>122</v>
      </c>
      <c r="O25" s="406">
        <v>124</v>
      </c>
      <c r="P25" s="406">
        <v>119</v>
      </c>
      <c r="Q25" s="407">
        <v>118</v>
      </c>
      <c r="R25" s="408">
        <v>122.5</v>
      </c>
      <c r="S25" s="406">
        <v>124</v>
      </c>
      <c r="T25" s="406">
        <v>120.5</v>
      </c>
      <c r="U25" s="407">
        <v>118</v>
      </c>
      <c r="V25" s="409">
        <f>+((V24/V26)/7)*1000</f>
        <v>120.37305590977687</v>
      </c>
    </row>
    <row r="26" spans="1:42" s="52" customFormat="1" ht="36.75" customHeight="1" x14ac:dyDescent="0.25">
      <c r="A26" s="410" t="s">
        <v>21</v>
      </c>
      <c r="B26" s="411"/>
      <c r="C26" s="412">
        <v>767</v>
      </c>
      <c r="D26" s="412">
        <v>745</v>
      </c>
      <c r="E26" s="412">
        <v>179</v>
      </c>
      <c r="F26" s="412">
        <v>745</v>
      </c>
      <c r="G26" s="412">
        <v>861</v>
      </c>
      <c r="H26" s="413"/>
      <c r="I26" s="412">
        <v>719</v>
      </c>
      <c r="J26" s="412">
        <v>754</v>
      </c>
      <c r="K26" s="412">
        <v>179</v>
      </c>
      <c r="L26" s="412">
        <v>760</v>
      </c>
      <c r="M26" s="414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415">
        <f>SUM(C26:U26)</f>
        <v>12211</v>
      </c>
    </row>
    <row r="27" spans="1:42" s="52" customFormat="1" ht="33" customHeight="1" x14ac:dyDescent="0.25">
      <c r="A27" s="416" t="s">
        <v>22</v>
      </c>
      <c r="B27" s="417"/>
      <c r="C27" s="389">
        <f>(C26*C25/1000)*6</f>
        <v>568.34699999999998</v>
      </c>
      <c r="D27" s="389">
        <f t="shared" ref="D27:G27" si="2">(D26*D25/1000)*6</f>
        <v>552.04499999999996</v>
      </c>
      <c r="E27" s="389">
        <f t="shared" si="2"/>
        <v>133.71299999999999</v>
      </c>
      <c r="F27" s="389">
        <f t="shared" si="2"/>
        <v>552.04499999999996</v>
      </c>
      <c r="G27" s="389">
        <f t="shared" si="2"/>
        <v>625.08600000000001</v>
      </c>
      <c r="H27" s="417"/>
      <c r="I27" s="389">
        <f>(I26*I25/1000)*6</f>
        <v>517.68000000000006</v>
      </c>
      <c r="J27" s="389">
        <f>(J26*J25/1000)*6</f>
        <v>536.09400000000005</v>
      </c>
      <c r="K27" s="389">
        <f>(K26*K25/1000)*6</f>
        <v>127.80599999999998</v>
      </c>
      <c r="L27" s="389">
        <f>(L26*L25/1000)*6</f>
        <v>538.08000000000004</v>
      </c>
      <c r="M27" s="390">
        <f>(M26*M25/1000)*6</f>
        <v>607.005</v>
      </c>
      <c r="N27" s="391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341" t="s">
        <v>23</v>
      </c>
      <c r="B28" s="418"/>
      <c r="C28" s="419">
        <f>+(C25-$C$32)*C26/1000</f>
        <v>6.5194999999999999</v>
      </c>
      <c r="D28" s="419">
        <f t="shared" ref="D28:G28" si="4">+(D25-$C$32)*D26/1000</f>
        <v>6.3324999999999996</v>
      </c>
      <c r="E28" s="419">
        <f t="shared" si="4"/>
        <v>1.7004999999999999</v>
      </c>
      <c r="F28" s="419">
        <f t="shared" si="4"/>
        <v>6.3324999999999996</v>
      </c>
      <c r="G28" s="419">
        <f t="shared" si="4"/>
        <v>5.1660000000000004</v>
      </c>
      <c r="H28" s="418"/>
      <c r="I28" s="419">
        <f>+(I25-$I$32)*I26/1000</f>
        <v>7.19</v>
      </c>
      <c r="J28" s="419">
        <f t="shared" ref="J28:M28" si="5">+(J25-$I$32)*J26/1000</f>
        <v>6.4089999999999998</v>
      </c>
      <c r="K28" s="419">
        <f t="shared" si="5"/>
        <v>1.611</v>
      </c>
      <c r="L28" s="419">
        <f t="shared" si="5"/>
        <v>6.08</v>
      </c>
      <c r="M28" s="420">
        <f t="shared" si="5"/>
        <v>6.4574999999999996</v>
      </c>
      <c r="N28" s="344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433"/>
    </row>
    <row r="29" spans="1:42" s="393" customFormat="1" ht="33.75" customHeight="1" thickBot="1" x14ac:dyDescent="0.3">
      <c r="A29" s="341" t="s">
        <v>24</v>
      </c>
      <c r="B29" s="421"/>
      <c r="C29" s="422">
        <f t="shared" ref="C29:G29" si="7">+C26*(1.16666666666667)</f>
        <v>894.83333333333599</v>
      </c>
      <c r="D29" s="422">
        <f t="shared" si="7"/>
        <v>869.16666666666924</v>
      </c>
      <c r="E29" s="422">
        <f t="shared" si="7"/>
        <v>208.83333333333394</v>
      </c>
      <c r="F29" s="422">
        <f t="shared" si="7"/>
        <v>869.16666666666924</v>
      </c>
      <c r="G29" s="422">
        <f t="shared" si="7"/>
        <v>1004.500000000003</v>
      </c>
      <c r="H29" s="421"/>
      <c r="I29" s="422">
        <f>+I26*(1.16666666666667)</f>
        <v>838.83333333333576</v>
      </c>
      <c r="J29" s="422">
        <f>+J26*(1.16666666666667)</f>
        <v>879.66666666666924</v>
      </c>
      <c r="K29" s="422">
        <f>+K26*(1.16666666666667)</f>
        <v>208.83333333333394</v>
      </c>
      <c r="L29" s="422">
        <f>+L26*(1.16666666666667)</f>
        <v>886.66666666666924</v>
      </c>
      <c r="M29" s="423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433"/>
    </row>
    <row r="30" spans="1:42" s="393" customFormat="1" ht="33.75" customHeight="1" x14ac:dyDescent="0.25">
      <c r="A30" s="52"/>
      <c r="B30" s="417"/>
      <c r="C30" s="424">
        <f>(C27/6)</f>
        <v>94.724499999999992</v>
      </c>
      <c r="D30" s="424">
        <f t="shared" ref="D30:G30" si="9">+(D27/6)</f>
        <v>92.007499999999993</v>
      </c>
      <c r="E30" s="424">
        <f t="shared" si="9"/>
        <v>22.285499999999999</v>
      </c>
      <c r="F30" s="424">
        <f t="shared" si="9"/>
        <v>92.007499999999993</v>
      </c>
      <c r="G30" s="424">
        <f t="shared" si="9"/>
        <v>104.181</v>
      </c>
      <c r="H30" s="417"/>
      <c r="I30" s="424">
        <f>+(I27/6)</f>
        <v>86.280000000000015</v>
      </c>
      <c r="J30" s="424">
        <f>+(J27/6)</f>
        <v>89.349000000000004</v>
      </c>
      <c r="K30" s="424">
        <f>+(K27/6)</f>
        <v>21.300999999999998</v>
      </c>
      <c r="L30" s="424">
        <f>+(L27/6)</f>
        <v>89.68</v>
      </c>
      <c r="M30" s="425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93" customFormat="1" ht="33.75" customHeight="1" x14ac:dyDescent="0.25">
      <c r="A31" s="52"/>
      <c r="B31" s="417"/>
      <c r="C31" s="424">
        <f>+((C27-C24)/4)+C30</f>
        <v>224.96109999999999</v>
      </c>
      <c r="D31" s="424">
        <f t="shared" ref="D31:G31" si="10">+((D27-D24)/4)+D30</f>
        <v>218.50849999999997</v>
      </c>
      <c r="E31" s="424">
        <f t="shared" si="10"/>
        <v>52.608099999999993</v>
      </c>
      <c r="F31" s="424">
        <f t="shared" si="10"/>
        <v>218.48987499999998</v>
      </c>
      <c r="G31" s="424">
        <f t="shared" si="10"/>
        <v>251.11065000000002</v>
      </c>
      <c r="H31" s="417"/>
      <c r="I31" s="424">
        <f>+((I27-I24)/4)+I30</f>
        <v>202.57825000000003</v>
      </c>
      <c r="J31" s="424">
        <f>+((J27-J24)/4)+J30</f>
        <v>211.57240000000002</v>
      </c>
      <c r="K31" s="424">
        <f>+((K27-K24)/4)+K30</f>
        <v>50.309499999999993</v>
      </c>
      <c r="L31" s="424">
        <f>+((L27-L24)/4)+L30</f>
        <v>213.14200000000002</v>
      </c>
      <c r="M31" s="425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93" customFormat="1" ht="33.75" customHeight="1" thickBot="1" x14ac:dyDescent="0.3">
      <c r="A32" s="52"/>
      <c r="B32" s="426"/>
      <c r="C32" s="427">
        <v>115</v>
      </c>
      <c r="D32" s="428">
        <f>+C32*E32/1000</f>
        <v>379.15499999999997</v>
      </c>
      <c r="E32" s="429">
        <f>+SUM(C26:G26)</f>
        <v>3297</v>
      </c>
      <c r="F32" s="430"/>
      <c r="G32" s="430"/>
      <c r="H32" s="426"/>
      <c r="I32" s="427">
        <v>110</v>
      </c>
      <c r="J32" s="428">
        <f>+I32*K32/1000</f>
        <v>360.03</v>
      </c>
      <c r="K32" s="429">
        <f>+SUM(I26:M26)</f>
        <v>3273</v>
      </c>
      <c r="L32" s="431"/>
      <c r="M32" s="432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93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79" t="s">
        <v>26</v>
      </c>
      <c r="M36" s="480"/>
      <c r="N36" s="480"/>
      <c r="O36" s="480"/>
      <c r="P36" s="480"/>
      <c r="Q36" s="480"/>
      <c r="R36" s="500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62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71"/>
      <c r="D73" s="371"/>
      <c r="E73" s="371"/>
      <c r="F73" s="118"/>
      <c r="G73" s="198"/>
      <c r="H73" s="371"/>
      <c r="I73" s="371"/>
      <c r="J73" s="371"/>
      <c r="K73" s="118"/>
      <c r="L73" s="198"/>
      <c r="M73" s="371"/>
      <c r="N73" s="371"/>
      <c r="O73" s="118"/>
      <c r="P73" s="198"/>
      <c r="Q73" s="371"/>
      <c r="R73" s="371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366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367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367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DCFE-1527-4219-B848-073AF21C4428}">
  <dimension ref="A1:AQ239"/>
  <sheetViews>
    <sheetView topLeftCell="A10" zoomScale="30" zoomScaleNormal="30" workbookViewId="0">
      <selection activeCell="C26" sqref="C26:U2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2"/>
      <c r="Z3" s="2"/>
      <c r="AA3" s="2"/>
      <c r="AB3" s="2"/>
      <c r="AC3" s="2"/>
      <c r="AD3" s="3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4" t="s">
        <v>1</v>
      </c>
      <c r="B9" s="374"/>
      <c r="C9" s="374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4"/>
      <c r="B10" s="374"/>
      <c r="C10" s="3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4" t="s">
        <v>4</v>
      </c>
      <c r="B11" s="374"/>
      <c r="C11" s="374"/>
      <c r="D11" s="1"/>
      <c r="E11" s="375">
        <v>1</v>
      </c>
      <c r="F11" s="1"/>
      <c r="G11" s="1"/>
      <c r="H11" s="1"/>
      <c r="I11" s="1"/>
      <c r="J11" s="1"/>
      <c r="K11" s="476" t="s">
        <v>82</v>
      </c>
      <c r="L11" s="476"/>
      <c r="M11" s="376"/>
      <c r="N11" s="3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4"/>
      <c r="B12" s="374"/>
      <c r="C12" s="374"/>
      <c r="D12" s="1"/>
      <c r="E12" s="5"/>
      <c r="F12" s="1"/>
      <c r="G12" s="1"/>
      <c r="H12" s="1"/>
      <c r="I12" s="1"/>
      <c r="J12" s="1"/>
      <c r="K12" s="376"/>
      <c r="L12" s="376"/>
      <c r="M12" s="376"/>
      <c r="N12" s="3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1"/>
      <c r="X13" s="1"/>
      <c r="Y13" s="1"/>
    </row>
    <row r="14" spans="1:30" s="3" customFormat="1" ht="27" thickBot="1" x14ac:dyDescent="0.3">
      <c r="A14" s="37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378" t="s">
        <v>7</v>
      </c>
      <c r="B15" s="503" t="s">
        <v>8</v>
      </c>
      <c r="C15" s="504"/>
      <c r="D15" s="504"/>
      <c r="E15" s="504"/>
      <c r="F15" s="504"/>
      <c r="G15" s="505"/>
      <c r="H15" s="506" t="s">
        <v>54</v>
      </c>
      <c r="I15" s="507"/>
      <c r="J15" s="507"/>
      <c r="K15" s="507"/>
      <c r="L15" s="507"/>
      <c r="M15" s="508"/>
      <c r="N15" s="501" t="s">
        <v>9</v>
      </c>
      <c r="O15" s="501"/>
      <c r="P15" s="501"/>
      <c r="Q15" s="502"/>
      <c r="R15" s="484" t="s">
        <v>30</v>
      </c>
      <c r="S15" s="485"/>
      <c r="T15" s="485"/>
      <c r="U15" s="486"/>
      <c r="V15" s="317"/>
    </row>
    <row r="16" spans="1:30" s="393" customFormat="1" ht="39.950000000000003" customHeight="1" x14ac:dyDescent="0.25">
      <c r="A16" s="379" t="s">
        <v>12</v>
      </c>
      <c r="B16" s="380" t="s">
        <v>80</v>
      </c>
      <c r="C16" s="381">
        <v>1</v>
      </c>
      <c r="D16" s="381">
        <v>2</v>
      </c>
      <c r="E16" s="381">
        <v>3</v>
      </c>
      <c r="F16" s="381">
        <v>4</v>
      </c>
      <c r="G16" s="381">
        <v>5</v>
      </c>
      <c r="H16" s="380" t="s">
        <v>80</v>
      </c>
      <c r="I16" s="381">
        <v>1</v>
      </c>
      <c r="J16" s="381">
        <v>2</v>
      </c>
      <c r="K16" s="381">
        <v>3</v>
      </c>
      <c r="L16" s="381">
        <v>4</v>
      </c>
      <c r="M16" s="382">
        <v>5</v>
      </c>
      <c r="N16" s="383">
        <v>11</v>
      </c>
      <c r="O16" s="384" t="s">
        <v>76</v>
      </c>
      <c r="P16" s="384">
        <v>13</v>
      </c>
      <c r="Q16" s="385">
        <v>14</v>
      </c>
      <c r="R16" s="386">
        <v>15</v>
      </c>
      <c r="S16" s="384" t="s">
        <v>77</v>
      </c>
      <c r="T16" s="384">
        <v>17</v>
      </c>
      <c r="U16" s="385">
        <v>18</v>
      </c>
      <c r="V16" s="383"/>
      <c r="X16" s="52"/>
      <c r="Y16" s="52"/>
    </row>
    <row r="17" spans="1:42" s="393" customFormat="1" ht="39.950000000000003" customHeight="1" x14ac:dyDescent="0.25">
      <c r="A17" s="387" t="s">
        <v>13</v>
      </c>
      <c r="B17" s="388">
        <v>379.15499999999997</v>
      </c>
      <c r="C17" s="389">
        <v>6.5194999999999999</v>
      </c>
      <c r="D17" s="389">
        <v>6.3324999999999996</v>
      </c>
      <c r="E17" s="389">
        <v>1.7004999999999999</v>
      </c>
      <c r="F17" s="389">
        <v>6.3324999999999996</v>
      </c>
      <c r="G17" s="389">
        <v>5.1660000000000004</v>
      </c>
      <c r="H17" s="388">
        <v>360.03</v>
      </c>
      <c r="I17" s="389">
        <v>7.19</v>
      </c>
      <c r="J17" s="389">
        <v>6.4089999999999998</v>
      </c>
      <c r="K17" s="389">
        <v>1.611</v>
      </c>
      <c r="L17" s="389">
        <v>6.08</v>
      </c>
      <c r="M17" s="390">
        <v>6.4574999999999996</v>
      </c>
      <c r="N17" s="82">
        <v>109.49712000000002</v>
      </c>
      <c r="O17" s="24">
        <v>22.348800000000004</v>
      </c>
      <c r="P17" s="24">
        <v>106.87424000000003</v>
      </c>
      <c r="Q17" s="25">
        <v>106.37416</v>
      </c>
      <c r="R17" s="23">
        <v>106.40314000000001</v>
      </c>
      <c r="S17" s="24">
        <v>22.348800000000004</v>
      </c>
      <c r="T17" s="24">
        <v>105.18933999999999</v>
      </c>
      <c r="U17" s="25">
        <v>103.35032000000001</v>
      </c>
      <c r="V17" s="391">
        <f>SUM(B17:U17)</f>
        <v>1475.3694199999998</v>
      </c>
      <c r="X17" s="52"/>
      <c r="Y17" s="52"/>
    </row>
    <row r="18" spans="1:42" s="393" customFormat="1" ht="39.950000000000003" customHeight="1" x14ac:dyDescent="0.25">
      <c r="A18" s="392" t="s">
        <v>14</v>
      </c>
      <c r="B18" s="388">
        <v>382.2</v>
      </c>
      <c r="C18" s="389">
        <v>7.67</v>
      </c>
      <c r="D18" s="389">
        <v>7.8120000000000003</v>
      </c>
      <c r="E18" s="389">
        <v>1.9690000000000001</v>
      </c>
      <c r="F18" s="389">
        <v>7.45</v>
      </c>
      <c r="G18" s="389">
        <v>6.02</v>
      </c>
      <c r="H18" s="388">
        <v>366.6</v>
      </c>
      <c r="I18" s="389">
        <v>7.5495000000000001</v>
      </c>
      <c r="J18" s="389">
        <v>6.7859999999999996</v>
      </c>
      <c r="K18" s="389">
        <v>1.79</v>
      </c>
      <c r="L18" s="389">
        <v>6.46</v>
      </c>
      <c r="M18" s="390">
        <v>6.4574999999999996</v>
      </c>
      <c r="N18" s="82">
        <v>109.49712000000002</v>
      </c>
      <c r="O18" s="24">
        <v>22.348800000000004</v>
      </c>
      <c r="P18" s="24">
        <v>106.87424000000003</v>
      </c>
      <c r="Q18" s="25">
        <v>106.37416</v>
      </c>
      <c r="R18" s="23">
        <v>106.40314000000001</v>
      </c>
      <c r="S18" s="24">
        <v>22.348800000000004</v>
      </c>
      <c r="T18" s="24">
        <v>105.18933999999999</v>
      </c>
      <c r="U18" s="25">
        <v>103.35032000000001</v>
      </c>
      <c r="V18" s="391">
        <f t="shared" ref="V18:V23" si="0">SUM(B18:U18)</f>
        <v>1491.1499200000001</v>
      </c>
      <c r="X18" s="52"/>
      <c r="Y18" s="52"/>
    </row>
    <row r="19" spans="1:42" s="393" customFormat="1" ht="39.950000000000003" customHeight="1" x14ac:dyDescent="0.25">
      <c r="A19" s="387" t="s">
        <v>15</v>
      </c>
      <c r="B19" s="388">
        <v>382.2</v>
      </c>
      <c r="C19" s="389">
        <v>7.67</v>
      </c>
      <c r="D19" s="389">
        <v>7.8120000000000003</v>
      </c>
      <c r="E19" s="389">
        <v>1.9690000000000001</v>
      </c>
      <c r="F19" s="389">
        <v>7.45</v>
      </c>
      <c r="G19" s="389">
        <v>6.02</v>
      </c>
      <c r="H19" s="388">
        <v>366.6</v>
      </c>
      <c r="I19" s="389">
        <v>7.5495000000000001</v>
      </c>
      <c r="J19" s="389">
        <v>6.7859999999999996</v>
      </c>
      <c r="K19" s="389">
        <v>1.79</v>
      </c>
      <c r="L19" s="389">
        <v>6.46</v>
      </c>
      <c r="M19" s="390">
        <v>6.4574999999999996</v>
      </c>
      <c r="N19" s="82">
        <v>111.85105200000001</v>
      </c>
      <c r="O19" s="24">
        <v>22.886679999999995</v>
      </c>
      <c r="P19" s="24">
        <v>109.774704</v>
      </c>
      <c r="Q19" s="25">
        <v>108.09943600000001</v>
      </c>
      <c r="R19" s="23">
        <v>109.16374399999999</v>
      </c>
      <c r="S19" s="24">
        <v>22.886679999999995</v>
      </c>
      <c r="T19" s="24">
        <v>107.22166399999999</v>
      </c>
      <c r="U19" s="25">
        <v>104.92277199999998</v>
      </c>
      <c r="V19" s="391">
        <f t="shared" si="0"/>
        <v>1505.5707319999997</v>
      </c>
      <c r="X19" s="52"/>
      <c r="Y19" s="52"/>
    </row>
    <row r="20" spans="1:42" s="393" customFormat="1" ht="39.75" customHeight="1" x14ac:dyDescent="0.25">
      <c r="A20" s="392" t="s">
        <v>16</v>
      </c>
      <c r="B20" s="388">
        <v>382.2</v>
      </c>
      <c r="C20" s="389">
        <v>7.67</v>
      </c>
      <c r="D20" s="389">
        <v>7.8120000000000003</v>
      </c>
      <c r="E20" s="389">
        <v>1.9690000000000001</v>
      </c>
      <c r="F20" s="389">
        <v>7.45</v>
      </c>
      <c r="G20" s="389">
        <v>6.02</v>
      </c>
      <c r="H20" s="388">
        <v>366.6</v>
      </c>
      <c r="I20" s="389">
        <v>7.5495000000000001</v>
      </c>
      <c r="J20" s="389">
        <v>6.7859999999999996</v>
      </c>
      <c r="K20" s="389">
        <v>1.79</v>
      </c>
      <c r="L20" s="389">
        <v>6.46</v>
      </c>
      <c r="M20" s="390">
        <v>6.4574999999999996</v>
      </c>
      <c r="N20" s="82">
        <v>111.85105200000001</v>
      </c>
      <c r="O20" s="24">
        <v>22.886679999999995</v>
      </c>
      <c r="P20" s="24">
        <v>109.774704</v>
      </c>
      <c r="Q20" s="25">
        <v>108.09943600000001</v>
      </c>
      <c r="R20" s="23">
        <v>109.16374399999999</v>
      </c>
      <c r="S20" s="24">
        <v>22.886679999999995</v>
      </c>
      <c r="T20" s="24">
        <v>107.22166399999999</v>
      </c>
      <c r="U20" s="25">
        <v>104.92277199999998</v>
      </c>
      <c r="V20" s="391">
        <f t="shared" si="0"/>
        <v>1505.5707319999997</v>
      </c>
      <c r="X20" s="52"/>
      <c r="Y20" s="52"/>
    </row>
    <row r="21" spans="1:42" s="393" customFormat="1" ht="39.950000000000003" customHeight="1" x14ac:dyDescent="0.25">
      <c r="A21" s="387" t="s">
        <v>17</v>
      </c>
      <c r="B21" s="388">
        <v>382.2</v>
      </c>
      <c r="C21" s="389">
        <v>7.67</v>
      </c>
      <c r="D21" s="389">
        <v>7.8120000000000003</v>
      </c>
      <c r="E21" s="389">
        <v>1.9690000000000001</v>
      </c>
      <c r="F21" s="389">
        <v>7.45</v>
      </c>
      <c r="G21" s="389">
        <v>8.17</v>
      </c>
      <c r="H21" s="388">
        <v>366.6</v>
      </c>
      <c r="I21" s="389">
        <v>7.5495000000000001</v>
      </c>
      <c r="J21" s="389">
        <v>6.7859999999999996</v>
      </c>
      <c r="K21" s="389">
        <v>1.79</v>
      </c>
      <c r="L21" s="389">
        <v>6.46</v>
      </c>
      <c r="M21" s="390">
        <v>8.808030000000004</v>
      </c>
      <c r="N21" s="82">
        <v>111.85105200000001</v>
      </c>
      <c r="O21" s="24">
        <v>22.886679999999995</v>
      </c>
      <c r="P21" s="24">
        <v>109.774704</v>
      </c>
      <c r="Q21" s="25">
        <v>108.09943600000001</v>
      </c>
      <c r="R21" s="23">
        <v>109.16374399999999</v>
      </c>
      <c r="S21" s="24">
        <v>22.886679999999995</v>
      </c>
      <c r="T21" s="24">
        <v>107.22166399999999</v>
      </c>
      <c r="U21" s="25">
        <v>104.92277199999998</v>
      </c>
      <c r="V21" s="391">
        <f t="shared" si="0"/>
        <v>1510.0712619999997</v>
      </c>
      <c r="X21" s="52"/>
      <c r="Y21" s="52"/>
    </row>
    <row r="22" spans="1:42" s="393" customFormat="1" ht="39.950000000000003" customHeight="1" x14ac:dyDescent="0.25">
      <c r="A22" s="392" t="s">
        <v>18</v>
      </c>
      <c r="B22" s="388">
        <v>382.2</v>
      </c>
      <c r="C22" s="389">
        <v>7.67</v>
      </c>
      <c r="D22" s="389">
        <v>7.8120000000000003</v>
      </c>
      <c r="E22" s="389">
        <v>1.9690000000000001</v>
      </c>
      <c r="F22" s="389">
        <v>9.1635000000000097</v>
      </c>
      <c r="G22" s="389">
        <v>8.17</v>
      </c>
      <c r="H22" s="388">
        <v>366.6</v>
      </c>
      <c r="I22" s="389">
        <v>9.3469999999999995</v>
      </c>
      <c r="J22" s="389">
        <v>8.746399999999996</v>
      </c>
      <c r="K22" s="389">
        <v>1.79</v>
      </c>
      <c r="L22" s="389">
        <v>8.5120000000000022</v>
      </c>
      <c r="M22" s="390">
        <v>8.808030000000004</v>
      </c>
      <c r="N22" s="82">
        <v>111.85105200000001</v>
      </c>
      <c r="O22" s="24">
        <v>22.886679999999995</v>
      </c>
      <c r="P22" s="24">
        <v>109.774704</v>
      </c>
      <c r="Q22" s="25">
        <v>111.47497600000004</v>
      </c>
      <c r="R22" s="23">
        <v>112.076864</v>
      </c>
      <c r="S22" s="24">
        <v>22.886679999999995</v>
      </c>
      <c r="T22" s="24">
        <v>107.22166399999999</v>
      </c>
      <c r="U22" s="25">
        <v>108.20003200000001</v>
      </c>
      <c r="V22" s="391">
        <f t="shared" si="0"/>
        <v>1527.160582</v>
      </c>
      <c r="X22" s="52"/>
      <c r="Y22" s="52"/>
    </row>
    <row r="23" spans="1:42" s="393" customFormat="1" ht="39.950000000000003" customHeight="1" x14ac:dyDescent="0.25">
      <c r="A23" s="387" t="s">
        <v>19</v>
      </c>
      <c r="B23" s="388">
        <v>382.2</v>
      </c>
      <c r="C23" s="389">
        <v>9.4341000000000097</v>
      </c>
      <c r="D23" s="389">
        <v>9.5232000000000081</v>
      </c>
      <c r="E23" s="389">
        <v>2.3627999999999978</v>
      </c>
      <c r="F23" s="389">
        <v>9.1635000000000097</v>
      </c>
      <c r="G23" s="389">
        <v>10.664000000000005</v>
      </c>
      <c r="H23" s="388">
        <v>366.6</v>
      </c>
      <c r="I23" s="389">
        <v>9.3469999999999995</v>
      </c>
      <c r="J23" s="389">
        <v>11.083800000000004</v>
      </c>
      <c r="K23" s="389">
        <v>2.255399999999999</v>
      </c>
      <c r="L23" s="389">
        <v>8.5120000000000022</v>
      </c>
      <c r="M23" s="390">
        <v>11.537400000000005</v>
      </c>
      <c r="N23" s="82">
        <v>113.32170000000001</v>
      </c>
      <c r="O23" s="24">
        <v>23.126799999999999</v>
      </c>
      <c r="P23" s="24">
        <v>111.26779999999998</v>
      </c>
      <c r="Q23" s="25">
        <v>111.47497600000004</v>
      </c>
      <c r="R23" s="23">
        <v>112.076864</v>
      </c>
      <c r="S23" s="24">
        <v>22.886679999999995</v>
      </c>
      <c r="T23" s="24">
        <v>108.8952</v>
      </c>
      <c r="U23" s="25">
        <v>108.20003200000001</v>
      </c>
      <c r="V23" s="391">
        <f t="shared" si="0"/>
        <v>1543.933252</v>
      </c>
      <c r="X23" s="52"/>
      <c r="Y23" s="52"/>
    </row>
    <row r="24" spans="1:42" s="393" customFormat="1" ht="39.950000000000003" customHeight="1" thickBot="1" x14ac:dyDescent="0.3">
      <c r="A24" s="392" t="s">
        <v>11</v>
      </c>
      <c r="B24" s="394">
        <f>SUM(B17:B23)</f>
        <v>2672.355</v>
      </c>
      <c r="C24" s="395">
        <f t="shared" ref="C24:U24" si="1">SUM(C17:C23)</f>
        <v>54.30360000000001</v>
      </c>
      <c r="D24" s="395">
        <f t="shared" si="1"/>
        <v>54.915700000000008</v>
      </c>
      <c r="E24" s="395">
        <f t="shared" si="1"/>
        <v>13.908299999999999</v>
      </c>
      <c r="F24" s="395">
        <f t="shared" si="1"/>
        <v>54.45950000000002</v>
      </c>
      <c r="G24" s="395">
        <f t="shared" si="1"/>
        <v>50.230000000000004</v>
      </c>
      <c r="H24" s="394">
        <f t="shared" si="1"/>
        <v>2559.6299999999997</v>
      </c>
      <c r="I24" s="395">
        <f t="shared" si="1"/>
        <v>56.082000000000008</v>
      </c>
      <c r="J24" s="395">
        <f t="shared" si="1"/>
        <v>53.383200000000002</v>
      </c>
      <c r="K24" s="395">
        <f t="shared" si="1"/>
        <v>12.816399999999998</v>
      </c>
      <c r="L24" s="395">
        <f t="shared" si="1"/>
        <v>48.944000000000003</v>
      </c>
      <c r="M24" s="396">
        <f t="shared" si="1"/>
        <v>54.983460000000008</v>
      </c>
      <c r="N24" s="397">
        <f t="shared" si="1"/>
        <v>779.72014799999999</v>
      </c>
      <c r="O24" s="398">
        <f t="shared" si="1"/>
        <v>159.37111999999999</v>
      </c>
      <c r="P24" s="398">
        <f t="shared" si="1"/>
        <v>764.11509600000011</v>
      </c>
      <c r="Q24" s="399">
        <f t="shared" si="1"/>
        <v>759.99658000000022</v>
      </c>
      <c r="R24" s="400">
        <f t="shared" si="1"/>
        <v>764.45123999999998</v>
      </c>
      <c r="S24" s="398">
        <f t="shared" si="1"/>
        <v>159.13099999999997</v>
      </c>
      <c r="T24" s="398">
        <f t="shared" si="1"/>
        <v>748.16053599999998</v>
      </c>
      <c r="U24" s="399">
        <f t="shared" si="1"/>
        <v>737.86901999999998</v>
      </c>
      <c r="V24" s="391">
        <f>SUM(B24:U24)</f>
        <v>10558.8259</v>
      </c>
      <c r="X24" s="52"/>
    </row>
    <row r="25" spans="1:42" s="393" customFormat="1" ht="41.45" customHeight="1" x14ac:dyDescent="0.25">
      <c r="A25" s="401" t="s">
        <v>20</v>
      </c>
      <c r="B25" s="402"/>
      <c r="C25" s="403">
        <v>128.30000000000001</v>
      </c>
      <c r="D25" s="403">
        <v>128.80000000000001</v>
      </c>
      <c r="E25" s="403">
        <v>129.19999999999999</v>
      </c>
      <c r="F25" s="403">
        <v>128.30000000000001</v>
      </c>
      <c r="G25" s="403">
        <v>128.4</v>
      </c>
      <c r="H25" s="402"/>
      <c r="I25" s="403">
        <v>125</v>
      </c>
      <c r="J25" s="403">
        <v>126.7</v>
      </c>
      <c r="K25" s="403">
        <v>124.6</v>
      </c>
      <c r="L25" s="403">
        <v>123.2</v>
      </c>
      <c r="M25" s="404">
        <v>125.4</v>
      </c>
      <c r="N25" s="405">
        <v>126.9</v>
      </c>
      <c r="O25" s="406">
        <v>129.19999999999999</v>
      </c>
      <c r="P25" s="406">
        <v>124.6</v>
      </c>
      <c r="Q25" s="407">
        <v>123.2</v>
      </c>
      <c r="R25" s="408">
        <v>127.4</v>
      </c>
      <c r="S25" s="406">
        <v>127</v>
      </c>
      <c r="T25" s="406">
        <v>125.6</v>
      </c>
      <c r="U25" s="407">
        <v>123.2</v>
      </c>
      <c r="V25" s="409">
        <f>+((V24/V26)/7)*1000</f>
        <v>123.57887104702604</v>
      </c>
    </row>
    <row r="26" spans="1:42" s="52" customFormat="1" ht="36.75" customHeight="1" x14ac:dyDescent="0.25">
      <c r="A26" s="410" t="s">
        <v>21</v>
      </c>
      <c r="B26" s="411"/>
      <c r="C26" s="412">
        <v>767</v>
      </c>
      <c r="D26" s="412">
        <v>744</v>
      </c>
      <c r="E26" s="412">
        <v>179</v>
      </c>
      <c r="F26" s="412">
        <v>745</v>
      </c>
      <c r="G26" s="412">
        <v>860</v>
      </c>
      <c r="H26" s="413"/>
      <c r="I26" s="412">
        <v>719</v>
      </c>
      <c r="J26" s="412">
        <v>754</v>
      </c>
      <c r="K26" s="412">
        <v>179</v>
      </c>
      <c r="L26" s="412">
        <v>760</v>
      </c>
      <c r="M26" s="414">
        <v>861</v>
      </c>
      <c r="N26" s="86">
        <v>893</v>
      </c>
      <c r="O26" s="35">
        <v>179</v>
      </c>
      <c r="P26" s="35">
        <v>893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415">
        <f>SUM(C26:U26)</f>
        <v>12206</v>
      </c>
    </row>
    <row r="27" spans="1:42" s="52" customFormat="1" ht="33" customHeight="1" x14ac:dyDescent="0.25">
      <c r="A27" s="416" t="s">
        <v>22</v>
      </c>
      <c r="B27" s="417"/>
      <c r="C27" s="389">
        <f>(C26*C25/1000)*6</f>
        <v>590.4366</v>
      </c>
      <c r="D27" s="389">
        <f t="shared" ref="D27:G27" si="2">(D26*D25/1000)*6</f>
        <v>574.96320000000003</v>
      </c>
      <c r="E27" s="389">
        <f t="shared" si="2"/>
        <v>138.76079999999999</v>
      </c>
      <c r="F27" s="389">
        <f t="shared" si="2"/>
        <v>573.50100000000009</v>
      </c>
      <c r="G27" s="389">
        <f t="shared" si="2"/>
        <v>662.5440000000001</v>
      </c>
      <c r="H27" s="417"/>
      <c r="I27" s="389">
        <f>(I26*I25/1000)*6</f>
        <v>539.25</v>
      </c>
      <c r="J27" s="389">
        <f>(J26*J25/1000)*6</f>
        <v>573.19080000000008</v>
      </c>
      <c r="K27" s="389">
        <f>(K26*K25/1000)*6</f>
        <v>133.82039999999998</v>
      </c>
      <c r="L27" s="389">
        <f>(L26*L25/1000)*6</f>
        <v>561.79200000000003</v>
      </c>
      <c r="M27" s="390">
        <f>(M26*M25/1000)*6</f>
        <v>647.81640000000004</v>
      </c>
      <c r="N27" s="391">
        <f>((N26*N25)*7/1000)/7</f>
        <v>113.32170000000001</v>
      </c>
      <c r="O27" s="204">
        <f t="shared" ref="O27:U27" si="3">((O26*O25)*7/1000)/7</f>
        <v>23.126799999999999</v>
      </c>
      <c r="P27" s="204">
        <f t="shared" si="3"/>
        <v>111.26779999999998</v>
      </c>
      <c r="Q27" s="205">
        <f t="shared" si="3"/>
        <v>110.01760000000002</v>
      </c>
      <c r="R27" s="203">
        <f t="shared" si="3"/>
        <v>110.4558</v>
      </c>
      <c r="S27" s="204">
        <f t="shared" si="3"/>
        <v>22.733000000000001</v>
      </c>
      <c r="T27" s="204">
        <f t="shared" si="3"/>
        <v>108.8952</v>
      </c>
      <c r="U27" s="205">
        <f t="shared" si="3"/>
        <v>106.81440000000001</v>
      </c>
      <c r="V27" s="88"/>
      <c r="W27" s="52">
        <f>((V24*1000)/V26)/7</f>
        <v>123.57887104702606</v>
      </c>
    </row>
    <row r="28" spans="1:42" s="52" customFormat="1" ht="33" customHeight="1" x14ac:dyDescent="0.25">
      <c r="A28" s="341" t="s">
        <v>23</v>
      </c>
      <c r="B28" s="418"/>
      <c r="C28" s="419">
        <f>+(C25-$C$32)*C26/1000</f>
        <v>9.4341000000000097</v>
      </c>
      <c r="D28" s="419">
        <f t="shared" ref="D28:G28" si="4">+(D25-$C$32)*D26/1000</f>
        <v>9.5232000000000081</v>
      </c>
      <c r="E28" s="419">
        <f t="shared" si="4"/>
        <v>2.3627999999999978</v>
      </c>
      <c r="F28" s="419">
        <f t="shared" si="4"/>
        <v>9.1635000000000097</v>
      </c>
      <c r="G28" s="419">
        <f t="shared" si="4"/>
        <v>10.664000000000005</v>
      </c>
      <c r="H28" s="418"/>
      <c r="I28" s="419">
        <f>+(I25-$I$32)*I26/1000</f>
        <v>9.3469999999999995</v>
      </c>
      <c r="J28" s="419">
        <f t="shared" ref="J28:M28" si="5">+(J25-$I$32)*J26/1000</f>
        <v>11.083800000000004</v>
      </c>
      <c r="K28" s="419">
        <f t="shared" si="5"/>
        <v>2.255399999999999</v>
      </c>
      <c r="L28" s="419">
        <f t="shared" si="5"/>
        <v>8.5120000000000022</v>
      </c>
      <c r="M28" s="420">
        <f t="shared" si="5"/>
        <v>11.537400000000005</v>
      </c>
      <c r="N28" s="344">
        <f t="shared" ref="N28:U28" si="6">((N26*N25)*7)/1000</f>
        <v>793.25190000000009</v>
      </c>
      <c r="O28" s="45">
        <f t="shared" si="6"/>
        <v>161.88759999999999</v>
      </c>
      <c r="P28" s="45">
        <f t="shared" si="6"/>
        <v>778.87459999999987</v>
      </c>
      <c r="Q28" s="46">
        <f t="shared" si="6"/>
        <v>770.12320000000011</v>
      </c>
      <c r="R28" s="44">
        <f t="shared" si="6"/>
        <v>773.19060000000002</v>
      </c>
      <c r="S28" s="45">
        <f t="shared" si="6"/>
        <v>159.131</v>
      </c>
      <c r="T28" s="45">
        <f t="shared" si="6"/>
        <v>762.26639999999998</v>
      </c>
      <c r="U28" s="46">
        <f t="shared" si="6"/>
        <v>747.70080000000007</v>
      </c>
      <c r="V28" s="433"/>
    </row>
    <row r="29" spans="1:42" s="393" customFormat="1" ht="33.75" customHeight="1" thickBot="1" x14ac:dyDescent="0.3">
      <c r="A29" s="341" t="s">
        <v>24</v>
      </c>
      <c r="B29" s="421"/>
      <c r="C29" s="422">
        <f t="shared" ref="C29:G29" si="7">+C26*(1.16666666666667)</f>
        <v>894.83333333333599</v>
      </c>
      <c r="D29" s="422">
        <f t="shared" si="7"/>
        <v>868.0000000000025</v>
      </c>
      <c r="E29" s="422">
        <f t="shared" si="7"/>
        <v>208.83333333333394</v>
      </c>
      <c r="F29" s="422">
        <f t="shared" si="7"/>
        <v>869.16666666666924</v>
      </c>
      <c r="G29" s="422">
        <f t="shared" si="7"/>
        <v>1003.3333333333362</v>
      </c>
      <c r="H29" s="421"/>
      <c r="I29" s="422">
        <f>+I26*(1.16666666666667)</f>
        <v>838.83333333333576</v>
      </c>
      <c r="J29" s="422">
        <f>+J26*(1.16666666666667)</f>
        <v>879.66666666666924</v>
      </c>
      <c r="K29" s="422">
        <f>+K26*(1.16666666666667)</f>
        <v>208.83333333333394</v>
      </c>
      <c r="L29" s="422">
        <f>+L26*(1.16666666666667)</f>
        <v>886.66666666666924</v>
      </c>
      <c r="M29" s="423">
        <f>+M26*(1.16666666666667)</f>
        <v>1004.500000000003</v>
      </c>
      <c r="N29" s="89">
        <f t="shared" ref="N29:U29" si="8">+(N24/N26)/7*1000</f>
        <v>124.73526603743402</v>
      </c>
      <c r="O29" s="49">
        <f t="shared" si="8"/>
        <v>127.19163607342379</v>
      </c>
      <c r="P29" s="49">
        <f t="shared" si="8"/>
        <v>122.23885714285716</v>
      </c>
      <c r="Q29" s="50">
        <f t="shared" si="8"/>
        <v>121.58000000000004</v>
      </c>
      <c r="R29" s="48">
        <f t="shared" si="8"/>
        <v>125.96</v>
      </c>
      <c r="S29" s="49">
        <f t="shared" si="8"/>
        <v>126.99999999999997</v>
      </c>
      <c r="T29" s="49">
        <f t="shared" si="8"/>
        <v>123.27575152413907</v>
      </c>
      <c r="U29" s="50">
        <f t="shared" si="8"/>
        <v>121.58</v>
      </c>
      <c r="V29" s="433"/>
    </row>
    <row r="30" spans="1:42" s="393" customFormat="1" ht="33.75" customHeight="1" x14ac:dyDescent="0.25">
      <c r="A30" s="52"/>
      <c r="B30" s="417"/>
      <c r="C30" s="424">
        <f>(C27/6)</f>
        <v>98.406099999999995</v>
      </c>
      <c r="D30" s="424">
        <f t="shared" ref="D30:G30" si="9">+(D27/6)</f>
        <v>95.827200000000005</v>
      </c>
      <c r="E30" s="424">
        <f t="shared" si="9"/>
        <v>23.126799999999999</v>
      </c>
      <c r="F30" s="424">
        <f t="shared" si="9"/>
        <v>95.583500000000015</v>
      </c>
      <c r="G30" s="424">
        <f t="shared" si="9"/>
        <v>110.42400000000002</v>
      </c>
      <c r="H30" s="417"/>
      <c r="I30" s="424">
        <f>+(I27/6)</f>
        <v>89.875</v>
      </c>
      <c r="J30" s="424">
        <f>+(J27/6)</f>
        <v>95.531800000000018</v>
      </c>
      <c r="K30" s="424">
        <f>+(K27/6)</f>
        <v>22.303399999999996</v>
      </c>
      <c r="L30" s="424">
        <f>+(L27/6)</f>
        <v>93.632000000000005</v>
      </c>
      <c r="M30" s="425">
        <f>+(M27/6)</f>
        <v>107.96940000000001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93" customFormat="1" ht="33.75" customHeight="1" x14ac:dyDescent="0.25">
      <c r="A31" s="52"/>
      <c r="B31" s="417"/>
      <c r="C31" s="424">
        <f>+((C27-C24)/4)+C30</f>
        <v>232.43934999999999</v>
      </c>
      <c r="D31" s="424">
        <f t="shared" ref="D31:G31" si="10">+((D27-D24)/4)+D30</f>
        <v>225.83907500000001</v>
      </c>
      <c r="E31" s="424">
        <f t="shared" si="10"/>
        <v>54.339924999999994</v>
      </c>
      <c r="F31" s="424">
        <f t="shared" si="10"/>
        <v>225.34387500000003</v>
      </c>
      <c r="G31" s="424">
        <f t="shared" si="10"/>
        <v>263.50250000000005</v>
      </c>
      <c r="H31" s="417"/>
      <c r="I31" s="424">
        <f>+((I27-I24)/4)+I30</f>
        <v>210.667</v>
      </c>
      <c r="J31" s="424">
        <f>+((J27-J24)/4)+J30</f>
        <v>225.48370000000006</v>
      </c>
      <c r="K31" s="424">
        <f>+((K27-K24)/4)+K30</f>
        <v>52.554399999999987</v>
      </c>
      <c r="L31" s="424">
        <f>+((L27-L24)/4)+L30</f>
        <v>221.84400000000002</v>
      </c>
      <c r="M31" s="425">
        <f>+((M27-M24)/4)+M30</f>
        <v>256.17763500000001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93" customFormat="1" ht="33.75" customHeight="1" thickBot="1" x14ac:dyDescent="0.3">
      <c r="A32" s="52"/>
      <c r="B32" s="426"/>
      <c r="C32" s="427">
        <v>116</v>
      </c>
      <c r="D32" s="428">
        <f>+C32*E32/1000</f>
        <v>382.22</v>
      </c>
      <c r="E32" s="429">
        <f>+SUM(C26:G26)</f>
        <v>3295</v>
      </c>
      <c r="F32" s="430"/>
      <c r="G32" s="430"/>
      <c r="H32" s="426"/>
      <c r="I32" s="427">
        <v>112</v>
      </c>
      <c r="J32" s="428">
        <f>+I32*K32/1000</f>
        <v>366.57600000000002</v>
      </c>
      <c r="K32" s="429">
        <f>+SUM(I26:M26)</f>
        <v>3273</v>
      </c>
      <c r="L32" s="431"/>
      <c r="M32" s="432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93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79" t="s">
        <v>26</v>
      </c>
      <c r="M36" s="480"/>
      <c r="N36" s="480"/>
      <c r="O36" s="480"/>
      <c r="P36" s="480"/>
      <c r="Q36" s="480"/>
      <c r="R36" s="500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62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112.9396</v>
      </c>
      <c r="C39" s="82">
        <v>111.1</v>
      </c>
      <c r="D39" s="82">
        <v>23.324000000000005</v>
      </c>
      <c r="E39" s="82">
        <v>106.80760000000001</v>
      </c>
      <c r="F39" s="82">
        <v>102.87199999999999</v>
      </c>
      <c r="G39" s="82"/>
      <c r="H39" s="82"/>
      <c r="I39" s="104">
        <f t="shared" ref="I39:I46" si="11">SUM(B39:H39)</f>
        <v>457.04319999999996</v>
      </c>
      <c r="J39" s="2"/>
      <c r="K39" s="94" t="s">
        <v>13</v>
      </c>
      <c r="L39" s="82">
        <v>10</v>
      </c>
      <c r="M39" s="82">
        <v>9.9</v>
      </c>
      <c r="N39" s="82">
        <v>2</v>
      </c>
      <c r="O39" s="82">
        <v>9.9</v>
      </c>
      <c r="P39" s="82">
        <v>10.3</v>
      </c>
      <c r="Q39" s="82"/>
      <c r="R39" s="104">
        <f t="shared" ref="R39:R46" si="12">SUM(L39:Q39)</f>
        <v>42.099999999999994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112.9396</v>
      </c>
      <c r="C40" s="82">
        <v>111.1</v>
      </c>
      <c r="D40" s="82">
        <v>23.324000000000005</v>
      </c>
      <c r="E40" s="82">
        <v>106.80760000000001</v>
      </c>
      <c r="F40" s="82">
        <v>102.87199999999999</v>
      </c>
      <c r="G40" s="82"/>
      <c r="H40" s="82"/>
      <c r="I40" s="104">
        <f t="shared" si="11"/>
        <v>457.04319999999996</v>
      </c>
      <c r="J40" s="2"/>
      <c r="K40" s="95" t="s">
        <v>14</v>
      </c>
      <c r="L40" s="82">
        <v>10</v>
      </c>
      <c r="M40" s="82">
        <v>9.9</v>
      </c>
      <c r="N40" s="82">
        <v>2</v>
      </c>
      <c r="O40" s="82">
        <v>9.9</v>
      </c>
      <c r="P40" s="82">
        <v>10.3</v>
      </c>
      <c r="Q40" s="82"/>
      <c r="R40" s="104">
        <f t="shared" si="12"/>
        <v>42.099999999999994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112.23665999999999</v>
      </c>
      <c r="C41" s="24">
        <v>111.3128</v>
      </c>
      <c r="D41" s="24">
        <v>22.997799999999994</v>
      </c>
      <c r="E41" s="24">
        <v>108.39156</v>
      </c>
      <c r="F41" s="24">
        <v>106.42240000000001</v>
      </c>
      <c r="G41" s="24"/>
      <c r="H41" s="24"/>
      <c r="I41" s="104">
        <f t="shared" si="11"/>
        <v>461.36122</v>
      </c>
      <c r="J41" s="2"/>
      <c r="K41" s="94" t="s">
        <v>15</v>
      </c>
      <c r="L41" s="82">
        <v>10.199999999999999</v>
      </c>
      <c r="M41" s="82">
        <v>10.1</v>
      </c>
      <c r="N41" s="82">
        <v>2</v>
      </c>
      <c r="O41" s="24">
        <v>10.1</v>
      </c>
      <c r="P41" s="24">
        <v>9.9</v>
      </c>
      <c r="Q41" s="24"/>
      <c r="R41" s="104">
        <f t="shared" si="12"/>
        <v>42.3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112.23665999999999</v>
      </c>
      <c r="C42" s="82">
        <v>111.3128</v>
      </c>
      <c r="D42" s="82">
        <v>22.997799999999994</v>
      </c>
      <c r="E42" s="82">
        <v>108.39156</v>
      </c>
      <c r="F42" s="82">
        <v>106.42240000000001</v>
      </c>
      <c r="G42" s="82"/>
      <c r="H42" s="82"/>
      <c r="I42" s="104">
        <f t="shared" si="11"/>
        <v>461.36122</v>
      </c>
      <c r="J42" s="2"/>
      <c r="K42" s="95" t="s">
        <v>16</v>
      </c>
      <c r="L42" s="82">
        <v>10.3</v>
      </c>
      <c r="M42" s="82">
        <v>10.1</v>
      </c>
      <c r="N42" s="82">
        <v>2</v>
      </c>
      <c r="O42" s="24">
        <v>10.1</v>
      </c>
      <c r="P42" s="24">
        <v>9.9</v>
      </c>
      <c r="Q42" s="82"/>
      <c r="R42" s="104">
        <f t="shared" si="12"/>
        <v>42.4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112.23665999999999</v>
      </c>
      <c r="C43" s="82">
        <v>111.3128</v>
      </c>
      <c r="D43" s="82">
        <v>22.997799999999994</v>
      </c>
      <c r="E43" s="82">
        <v>108.39156</v>
      </c>
      <c r="F43" s="82">
        <v>106.42240000000001</v>
      </c>
      <c r="G43" s="82"/>
      <c r="H43" s="82"/>
      <c r="I43" s="104">
        <f t="shared" si="11"/>
        <v>461.36122</v>
      </c>
      <c r="J43" s="2"/>
      <c r="K43" s="94" t="s">
        <v>17</v>
      </c>
      <c r="L43" s="82">
        <v>10.3</v>
      </c>
      <c r="M43" s="82">
        <v>10.199999999999999</v>
      </c>
      <c r="N43" s="82">
        <v>2.1</v>
      </c>
      <c r="O43" s="24">
        <v>10.1</v>
      </c>
      <c r="P43" s="24">
        <v>9.9</v>
      </c>
      <c r="Q43" s="82"/>
      <c r="R43" s="104">
        <f t="shared" si="12"/>
        <v>42.6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112.23665999999999</v>
      </c>
      <c r="C44" s="82">
        <v>111.3128</v>
      </c>
      <c r="D44" s="82">
        <v>22.997799999999994</v>
      </c>
      <c r="E44" s="82">
        <v>108.39156</v>
      </c>
      <c r="F44" s="82">
        <v>106.42240000000001</v>
      </c>
      <c r="G44" s="82"/>
      <c r="H44" s="82"/>
      <c r="I44" s="104">
        <f t="shared" si="11"/>
        <v>461.36122</v>
      </c>
      <c r="J44" s="2"/>
      <c r="K44" s="95" t="s">
        <v>18</v>
      </c>
      <c r="L44" s="82">
        <v>10.3</v>
      </c>
      <c r="M44" s="82">
        <v>10.199999999999999</v>
      </c>
      <c r="N44" s="82">
        <v>2.1</v>
      </c>
      <c r="O44" s="24">
        <v>10.1</v>
      </c>
      <c r="P44" s="24">
        <v>9.9</v>
      </c>
      <c r="Q44" s="82"/>
      <c r="R44" s="104">
        <f t="shared" si="12"/>
        <v>42.6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112.23665999999999</v>
      </c>
      <c r="C45" s="82">
        <v>111.3128</v>
      </c>
      <c r="D45" s="82">
        <v>22.997799999999994</v>
      </c>
      <c r="E45" s="82">
        <v>108.39156</v>
      </c>
      <c r="F45" s="82">
        <v>106.42240000000001</v>
      </c>
      <c r="G45" s="82"/>
      <c r="H45" s="82"/>
      <c r="I45" s="104">
        <f t="shared" si="11"/>
        <v>461.36122</v>
      </c>
      <c r="J45" s="2"/>
      <c r="K45" s="94" t="s">
        <v>19</v>
      </c>
      <c r="L45" s="82">
        <v>10.3</v>
      </c>
      <c r="M45" s="82">
        <v>10.199999999999999</v>
      </c>
      <c r="N45" s="82">
        <v>2.1</v>
      </c>
      <c r="O45" s="24">
        <v>10.199999999999999</v>
      </c>
      <c r="P45" s="24">
        <v>9.9</v>
      </c>
      <c r="Q45" s="82"/>
      <c r="R45" s="104">
        <f t="shared" si="12"/>
        <v>42.699999999999996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787.0625</v>
      </c>
      <c r="C46" s="28">
        <f t="shared" si="13"/>
        <v>778.76400000000001</v>
      </c>
      <c r="D46" s="28">
        <f t="shared" si="13"/>
        <v>161.63699999999997</v>
      </c>
      <c r="E46" s="28">
        <f t="shared" si="13"/>
        <v>755.57300000000009</v>
      </c>
      <c r="F46" s="28">
        <f t="shared" si="13"/>
        <v>737.85600000000011</v>
      </c>
      <c r="G46" s="28">
        <f t="shared" si="13"/>
        <v>0</v>
      </c>
      <c r="H46" s="28">
        <f t="shared" si="13"/>
        <v>0</v>
      </c>
      <c r="I46" s="104">
        <f t="shared" si="11"/>
        <v>3220.8925000000004</v>
      </c>
      <c r="K46" s="80" t="s">
        <v>11</v>
      </c>
      <c r="L46" s="84">
        <f t="shared" ref="L46:Q46" si="14">SUM(L39:L45)</f>
        <v>71.399999999999991</v>
      </c>
      <c r="M46" s="28">
        <f t="shared" si="14"/>
        <v>70.600000000000009</v>
      </c>
      <c r="N46" s="28">
        <f t="shared" si="14"/>
        <v>14.299999999999999</v>
      </c>
      <c r="O46" s="28">
        <f t="shared" si="14"/>
        <v>70.400000000000006</v>
      </c>
      <c r="P46" s="28">
        <f t="shared" si="14"/>
        <v>70.099999999999994</v>
      </c>
      <c r="Q46" s="28">
        <f t="shared" si="14"/>
        <v>0</v>
      </c>
      <c r="R46" s="104">
        <f t="shared" si="12"/>
        <v>296.8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128.5</v>
      </c>
      <c r="C47" s="31">
        <v>127</v>
      </c>
      <c r="D47" s="31">
        <v>129</v>
      </c>
      <c r="E47" s="31">
        <v>123.5</v>
      </c>
      <c r="F47" s="31">
        <v>122</v>
      </c>
      <c r="G47" s="31"/>
      <c r="H47" s="31"/>
      <c r="I47" s="105">
        <f>+((I46/I48)/7)*1000</f>
        <v>125.44370229007635</v>
      </c>
      <c r="K47" s="113" t="s">
        <v>20</v>
      </c>
      <c r="L47" s="85">
        <v>136</v>
      </c>
      <c r="M47" s="31">
        <v>134.5</v>
      </c>
      <c r="N47" s="31">
        <v>136</v>
      </c>
      <c r="O47" s="31">
        <v>134</v>
      </c>
      <c r="P47" s="31">
        <v>133.5</v>
      </c>
      <c r="Q47" s="31"/>
      <c r="R47" s="105">
        <f>+((R46/R48)/7)*1000</f>
        <v>134.60317460317461</v>
      </c>
      <c r="S47" s="65"/>
      <c r="T47" s="65"/>
    </row>
    <row r="48" spans="1:30" ht="33.75" customHeight="1" x14ac:dyDescent="0.25">
      <c r="A48" s="97" t="s">
        <v>21</v>
      </c>
      <c r="B48" s="86">
        <v>875</v>
      </c>
      <c r="C48" s="35">
        <v>876</v>
      </c>
      <c r="D48" s="35">
        <v>179</v>
      </c>
      <c r="E48" s="35">
        <v>874</v>
      </c>
      <c r="F48" s="35">
        <v>864</v>
      </c>
      <c r="G48" s="35"/>
      <c r="H48" s="35"/>
      <c r="I48" s="106">
        <f>SUM(B48:H48)</f>
        <v>3668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112.23665999999999</v>
      </c>
      <c r="C49" s="39">
        <f t="shared" si="15"/>
        <v>111.3128</v>
      </c>
      <c r="D49" s="39">
        <f t="shared" si="15"/>
        <v>22.997799999999994</v>
      </c>
      <c r="E49" s="39">
        <f t="shared" si="15"/>
        <v>108.39156</v>
      </c>
      <c r="F49" s="39">
        <f t="shared" si="15"/>
        <v>106.42240000000001</v>
      </c>
      <c r="G49" s="39">
        <f t="shared" si="15"/>
        <v>0</v>
      </c>
      <c r="H49" s="39">
        <f t="shared" si="15"/>
        <v>0</v>
      </c>
      <c r="I49" s="107">
        <f>((I46*1000)/I48)/7</f>
        <v>125.44370229007635</v>
      </c>
      <c r="K49" s="98" t="s">
        <v>22</v>
      </c>
      <c r="L49" s="87">
        <f t="shared" ref="L49:Q49" si="16">((L48*L47)*7/1000-L39-L40)/5</f>
        <v>10.280000000000001</v>
      </c>
      <c r="M49" s="39">
        <f t="shared" si="16"/>
        <v>10.1625</v>
      </c>
      <c r="N49" s="39">
        <f t="shared" si="16"/>
        <v>2.056</v>
      </c>
      <c r="O49" s="39">
        <f t="shared" si="16"/>
        <v>10.11</v>
      </c>
      <c r="P49" s="39">
        <f t="shared" si="16"/>
        <v>9.8975000000000026</v>
      </c>
      <c r="Q49" s="39">
        <f t="shared" si="16"/>
        <v>0</v>
      </c>
      <c r="R49" s="116">
        <f>((R46*1000)/R48)/7</f>
        <v>134.60317460317461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787.0625</v>
      </c>
      <c r="C50" s="43">
        <f t="shared" si="17"/>
        <v>778.76400000000001</v>
      </c>
      <c r="D50" s="43">
        <f t="shared" si="17"/>
        <v>161.637</v>
      </c>
      <c r="E50" s="43">
        <f t="shared" si="17"/>
        <v>755.57299999999998</v>
      </c>
      <c r="F50" s="43">
        <f t="shared" si="17"/>
        <v>737.85599999999999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71.400000000000006</v>
      </c>
      <c r="M50" s="43">
        <f t="shared" si="18"/>
        <v>70.612499999999997</v>
      </c>
      <c r="N50" s="43">
        <f t="shared" si="18"/>
        <v>14.28</v>
      </c>
      <c r="O50" s="43">
        <f t="shared" si="18"/>
        <v>70.349999999999994</v>
      </c>
      <c r="P50" s="43">
        <f t="shared" si="18"/>
        <v>70.087500000000006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128.5</v>
      </c>
      <c r="C51" s="49">
        <f t="shared" si="19"/>
        <v>127</v>
      </c>
      <c r="D51" s="49">
        <f t="shared" si="19"/>
        <v>128.99999999999997</v>
      </c>
      <c r="E51" s="49">
        <f t="shared" si="19"/>
        <v>123.50000000000003</v>
      </c>
      <c r="F51" s="49">
        <f t="shared" si="19"/>
        <v>122.00000000000001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135.99999999999997</v>
      </c>
      <c r="M51" s="49">
        <f t="shared" si="20"/>
        <v>134.47619047619051</v>
      </c>
      <c r="N51" s="49">
        <f t="shared" si="20"/>
        <v>136.19047619047618</v>
      </c>
      <c r="O51" s="49">
        <f t="shared" si="20"/>
        <v>134.0952380952381</v>
      </c>
      <c r="P51" s="49">
        <f t="shared" si="20"/>
        <v>133.52380952380952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77"/>
      <c r="D73" s="377"/>
      <c r="E73" s="377"/>
      <c r="F73" s="118"/>
      <c r="G73" s="198"/>
      <c r="H73" s="377"/>
      <c r="I73" s="377"/>
      <c r="J73" s="377"/>
      <c r="K73" s="118"/>
      <c r="L73" s="198"/>
      <c r="M73" s="377"/>
      <c r="N73" s="377"/>
      <c r="O73" s="118"/>
      <c r="P73" s="198"/>
      <c r="Q73" s="377"/>
      <c r="R73" s="37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</v>
      </c>
      <c r="C76" s="204">
        <v>8.8000000000000007</v>
      </c>
      <c r="D76" s="204">
        <v>2.1</v>
      </c>
      <c r="E76" s="204">
        <v>8.6999999999999993</v>
      </c>
      <c r="F76" s="205">
        <v>9.9</v>
      </c>
      <c r="G76" s="203">
        <v>8.5</v>
      </c>
      <c r="H76" s="204">
        <v>9</v>
      </c>
      <c r="I76" s="204">
        <v>2.2000000000000002</v>
      </c>
      <c r="J76" s="204">
        <v>8.9</v>
      </c>
      <c r="K76" s="205">
        <v>9.9</v>
      </c>
      <c r="L76" s="203">
        <v>10.6</v>
      </c>
      <c r="M76" s="204">
        <v>2.1</v>
      </c>
      <c r="N76" s="204">
        <v>10.4</v>
      </c>
      <c r="O76" s="205">
        <v>10.4</v>
      </c>
      <c r="P76" s="203">
        <v>10.3</v>
      </c>
      <c r="Q76" s="204">
        <v>2.1</v>
      </c>
      <c r="R76" s="204">
        <v>10.199999999999999</v>
      </c>
      <c r="S76" s="205">
        <v>10.1</v>
      </c>
      <c r="T76" s="219">
        <f t="shared" ref="T76:T83" si="26">SUM(B76:S76)</f>
        <v>143.29999999999998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</v>
      </c>
      <c r="C77" s="204">
        <v>8.8000000000000007</v>
      </c>
      <c r="D77" s="204">
        <v>2.1</v>
      </c>
      <c r="E77" s="204">
        <v>8.6999999999999993</v>
      </c>
      <c r="F77" s="205">
        <v>9.9</v>
      </c>
      <c r="G77" s="203">
        <v>8.5</v>
      </c>
      <c r="H77" s="204">
        <v>9</v>
      </c>
      <c r="I77" s="204">
        <v>2.2000000000000002</v>
      </c>
      <c r="J77" s="204">
        <v>8.9</v>
      </c>
      <c r="K77" s="205">
        <v>9.9</v>
      </c>
      <c r="L77" s="203">
        <v>10.6</v>
      </c>
      <c r="M77" s="204">
        <v>2.1</v>
      </c>
      <c r="N77" s="204">
        <v>10.4</v>
      </c>
      <c r="O77" s="205">
        <v>10.4</v>
      </c>
      <c r="P77" s="203">
        <v>10.3</v>
      </c>
      <c r="Q77" s="204">
        <v>2.1</v>
      </c>
      <c r="R77" s="204">
        <v>10.199999999999999</v>
      </c>
      <c r="S77" s="205">
        <v>10.1</v>
      </c>
      <c r="T77" s="219">
        <f t="shared" si="26"/>
        <v>143.29999999999998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9.1</v>
      </c>
      <c r="C78" s="204">
        <v>8.9</v>
      </c>
      <c r="D78" s="204">
        <v>2.1</v>
      </c>
      <c r="E78" s="204">
        <v>8.8000000000000007</v>
      </c>
      <c r="F78" s="205">
        <v>10.199999999999999</v>
      </c>
      <c r="G78" s="203">
        <v>8.6</v>
      </c>
      <c r="H78" s="204">
        <v>9.1</v>
      </c>
      <c r="I78" s="204">
        <v>2</v>
      </c>
      <c r="J78" s="204">
        <v>9.1</v>
      </c>
      <c r="K78" s="205">
        <v>10.199999999999999</v>
      </c>
      <c r="L78" s="203">
        <v>10.7</v>
      </c>
      <c r="M78" s="204">
        <v>2.1</v>
      </c>
      <c r="N78" s="204">
        <v>10.5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10.3</v>
      </c>
      <c r="T78" s="219">
        <f t="shared" si="26"/>
        <v>145.10000000000002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9.1999999999999993</v>
      </c>
      <c r="C79" s="204">
        <v>8.9</v>
      </c>
      <c r="D79" s="204">
        <v>2.1</v>
      </c>
      <c r="E79" s="204">
        <v>8.8000000000000007</v>
      </c>
      <c r="F79" s="205">
        <v>10.199999999999999</v>
      </c>
      <c r="G79" s="203">
        <v>8.6</v>
      </c>
      <c r="H79" s="204">
        <v>9.1</v>
      </c>
      <c r="I79" s="204">
        <v>2.1</v>
      </c>
      <c r="J79" s="204">
        <v>9.1</v>
      </c>
      <c r="K79" s="205">
        <v>10.199999999999999</v>
      </c>
      <c r="L79" s="203">
        <v>10.7</v>
      </c>
      <c r="M79" s="204">
        <v>2.1</v>
      </c>
      <c r="N79" s="204">
        <v>10.6</v>
      </c>
      <c r="O79" s="205">
        <v>10.6</v>
      </c>
      <c r="P79" s="203">
        <v>10.5</v>
      </c>
      <c r="Q79" s="204">
        <v>2.1</v>
      </c>
      <c r="R79" s="204">
        <v>10.3</v>
      </c>
      <c r="S79" s="205">
        <v>10.3</v>
      </c>
      <c r="T79" s="219">
        <f t="shared" si="26"/>
        <v>145.5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9.1999999999999993</v>
      </c>
      <c r="C80" s="204">
        <v>8.9</v>
      </c>
      <c r="D80" s="204">
        <v>2.1</v>
      </c>
      <c r="E80" s="204">
        <v>8.8000000000000007</v>
      </c>
      <c r="F80" s="205">
        <v>10.199999999999999</v>
      </c>
      <c r="G80" s="203">
        <v>8.6</v>
      </c>
      <c r="H80" s="204">
        <v>9.1</v>
      </c>
      <c r="I80" s="204">
        <v>2.1</v>
      </c>
      <c r="J80" s="204">
        <v>9.1</v>
      </c>
      <c r="K80" s="205">
        <v>10.3</v>
      </c>
      <c r="L80" s="203">
        <v>10.8</v>
      </c>
      <c r="M80" s="204">
        <v>2.1</v>
      </c>
      <c r="N80" s="204">
        <v>10.6</v>
      </c>
      <c r="O80" s="205">
        <v>10.6</v>
      </c>
      <c r="P80" s="203">
        <v>10.5</v>
      </c>
      <c r="Q80" s="204">
        <v>2.1</v>
      </c>
      <c r="R80" s="204">
        <v>10.4</v>
      </c>
      <c r="S80" s="205">
        <v>10.4</v>
      </c>
      <c r="T80" s="219">
        <f t="shared" si="26"/>
        <v>145.89999999999998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9.1999999999999993</v>
      </c>
      <c r="C81" s="204">
        <v>8.9</v>
      </c>
      <c r="D81" s="204">
        <v>2.1</v>
      </c>
      <c r="E81" s="204">
        <v>8.8000000000000007</v>
      </c>
      <c r="F81" s="205">
        <v>10.199999999999999</v>
      </c>
      <c r="G81" s="203">
        <v>8.6</v>
      </c>
      <c r="H81" s="204">
        <v>9.1</v>
      </c>
      <c r="I81" s="204">
        <v>2.1</v>
      </c>
      <c r="J81" s="204">
        <v>9.1999999999999993</v>
      </c>
      <c r="K81" s="205">
        <v>10.3</v>
      </c>
      <c r="L81" s="203">
        <v>10.8</v>
      </c>
      <c r="M81" s="204">
        <v>2.1</v>
      </c>
      <c r="N81" s="204">
        <v>10.6</v>
      </c>
      <c r="O81" s="205">
        <v>10.6</v>
      </c>
      <c r="P81" s="203">
        <v>10.5</v>
      </c>
      <c r="Q81" s="204">
        <v>2.1</v>
      </c>
      <c r="R81" s="204">
        <v>10.4</v>
      </c>
      <c r="S81" s="205">
        <v>10.4</v>
      </c>
      <c r="T81" s="219">
        <f t="shared" si="26"/>
        <v>145.99999999999997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9.1999999999999993</v>
      </c>
      <c r="C82" s="204">
        <v>9</v>
      </c>
      <c r="D82" s="204">
        <v>2.2000000000000002</v>
      </c>
      <c r="E82" s="204">
        <v>8.9</v>
      </c>
      <c r="F82" s="205">
        <v>10.199999999999999</v>
      </c>
      <c r="G82" s="203">
        <v>8.6</v>
      </c>
      <c r="H82" s="204">
        <v>9.1</v>
      </c>
      <c r="I82" s="204">
        <v>2.1</v>
      </c>
      <c r="J82" s="204">
        <v>9.1999999999999993</v>
      </c>
      <c r="K82" s="205">
        <v>10.3</v>
      </c>
      <c r="L82" s="203">
        <v>10.8</v>
      </c>
      <c r="M82" s="204">
        <v>2.2000000000000002</v>
      </c>
      <c r="N82" s="204">
        <v>10.6</v>
      </c>
      <c r="O82" s="205">
        <v>10.6</v>
      </c>
      <c r="P82" s="203">
        <v>10.5</v>
      </c>
      <c r="Q82" s="204">
        <v>2.2000000000000002</v>
      </c>
      <c r="R82" s="204">
        <v>10.4</v>
      </c>
      <c r="S82" s="205">
        <v>10.4</v>
      </c>
      <c r="T82" s="219">
        <f t="shared" si="26"/>
        <v>146.5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64.100000000000009</v>
      </c>
      <c r="C83" s="28">
        <f>SUM(C76:C82)</f>
        <v>62.199999999999996</v>
      </c>
      <c r="D83" s="28">
        <f>SUM(D76:D82)</f>
        <v>14.8</v>
      </c>
      <c r="E83" s="28">
        <f>SUM(E76:E82)</f>
        <v>61.499999999999993</v>
      </c>
      <c r="F83" s="29">
        <f>SUM(F76:F82)</f>
        <v>70.800000000000011</v>
      </c>
      <c r="G83" s="27">
        <f t="shared" ref="G83:S83" si="27">SUM(G76:G82)</f>
        <v>60.000000000000007</v>
      </c>
      <c r="H83" s="28">
        <f t="shared" si="27"/>
        <v>63.500000000000007</v>
      </c>
      <c r="I83" s="28">
        <f t="shared" si="27"/>
        <v>14.799999999999999</v>
      </c>
      <c r="J83" s="28">
        <f t="shared" si="27"/>
        <v>63.5</v>
      </c>
      <c r="K83" s="29">
        <f t="shared" si="27"/>
        <v>71.099999999999994</v>
      </c>
      <c r="L83" s="27">
        <f t="shared" si="27"/>
        <v>74.999999999999986</v>
      </c>
      <c r="M83" s="28">
        <f t="shared" si="27"/>
        <v>14.8</v>
      </c>
      <c r="N83" s="28">
        <f t="shared" si="27"/>
        <v>73.7</v>
      </c>
      <c r="O83" s="29">
        <f t="shared" si="27"/>
        <v>73.7</v>
      </c>
      <c r="P83" s="27">
        <f t="shared" si="27"/>
        <v>73.099999999999994</v>
      </c>
      <c r="Q83" s="28">
        <f t="shared" si="27"/>
        <v>14.8</v>
      </c>
      <c r="R83" s="28">
        <f t="shared" si="27"/>
        <v>72.2</v>
      </c>
      <c r="S83" s="29">
        <f t="shared" si="27"/>
        <v>72</v>
      </c>
      <c r="T83" s="219">
        <f t="shared" si="26"/>
        <v>1015.6000000000001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141</v>
      </c>
      <c r="C84" s="31">
        <v>141</v>
      </c>
      <c r="D84" s="31">
        <v>141</v>
      </c>
      <c r="E84" s="31">
        <v>139.5</v>
      </c>
      <c r="F84" s="32">
        <v>138.5</v>
      </c>
      <c r="G84" s="30">
        <v>140.5</v>
      </c>
      <c r="H84" s="31">
        <v>139.5</v>
      </c>
      <c r="I84" s="31">
        <v>141</v>
      </c>
      <c r="J84" s="31">
        <v>139.5</v>
      </c>
      <c r="K84" s="32">
        <v>139</v>
      </c>
      <c r="L84" s="30">
        <v>141</v>
      </c>
      <c r="M84" s="31">
        <v>141</v>
      </c>
      <c r="N84" s="31">
        <v>138.5</v>
      </c>
      <c r="O84" s="32">
        <v>138.5</v>
      </c>
      <c r="P84" s="30">
        <v>141</v>
      </c>
      <c r="Q84" s="31">
        <v>141</v>
      </c>
      <c r="R84" s="31">
        <v>139.5</v>
      </c>
      <c r="S84" s="32">
        <v>139</v>
      </c>
      <c r="T84" s="366">
        <f>+((T83/T85)/7)*1000</f>
        <v>139.77429121937794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367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9.1909999999999989</v>
      </c>
      <c r="C86" s="39">
        <f t="shared" ref="C86:S86" si="28">(((C85*C84)*7)/1000-C76-C77)/5</f>
        <v>8.9161999999999999</v>
      </c>
      <c r="D86" s="39">
        <f t="shared" si="28"/>
        <v>2.121</v>
      </c>
      <c r="E86" s="39">
        <f t="shared" si="28"/>
        <v>8.8239000000000001</v>
      </c>
      <c r="F86" s="40">
        <f t="shared" si="28"/>
        <v>10.194700000000001</v>
      </c>
      <c r="G86" s="38">
        <f t="shared" si="28"/>
        <v>8.5986999999999991</v>
      </c>
      <c r="H86" s="39">
        <f t="shared" si="28"/>
        <v>9.0945</v>
      </c>
      <c r="I86" s="39">
        <f t="shared" si="28"/>
        <v>2.0810000000000004</v>
      </c>
      <c r="J86" s="39">
        <f t="shared" si="28"/>
        <v>9.1344999999999992</v>
      </c>
      <c r="K86" s="40">
        <f t="shared" si="28"/>
        <v>10.245799999999999</v>
      </c>
      <c r="L86" s="38">
        <f t="shared" si="28"/>
        <v>10.762400000000001</v>
      </c>
      <c r="M86" s="39">
        <f t="shared" si="28"/>
        <v>2.121</v>
      </c>
      <c r="N86" s="39">
        <f t="shared" si="28"/>
        <v>10.576400000000001</v>
      </c>
      <c r="O86" s="40">
        <f t="shared" si="28"/>
        <v>10.576400000000001</v>
      </c>
      <c r="P86" s="38">
        <f t="shared" si="28"/>
        <v>10.4876</v>
      </c>
      <c r="Q86" s="39">
        <f t="shared" si="28"/>
        <v>2.121</v>
      </c>
      <c r="R86" s="39">
        <f t="shared" si="28"/>
        <v>10.372199999999998</v>
      </c>
      <c r="S86" s="40">
        <f t="shared" si="28"/>
        <v>10.360399999999998</v>
      </c>
      <c r="T86" s="367">
        <f>((T83*1000)/T85)/7</f>
        <v>139.77429121937794</v>
      </c>
      <c r="AD86" s="3"/>
    </row>
    <row r="87" spans="1:41" ht="33.75" customHeight="1" x14ac:dyDescent="0.25">
      <c r="A87" s="99" t="s">
        <v>23</v>
      </c>
      <c r="B87" s="42">
        <f>((B85*B84)*7)/1000</f>
        <v>64.155000000000001</v>
      </c>
      <c r="C87" s="43">
        <f>((C85*C84)*7)/1000</f>
        <v>62.180999999999997</v>
      </c>
      <c r="D87" s="43">
        <f>((D85*D84)*7)/1000</f>
        <v>14.805</v>
      </c>
      <c r="E87" s="43">
        <f>((E85*E84)*7)/1000</f>
        <v>61.519500000000001</v>
      </c>
      <c r="F87" s="90">
        <f>((F85*F84)*7)/1000</f>
        <v>70.773499999999999</v>
      </c>
      <c r="G87" s="42">
        <f t="shared" ref="G87:S87" si="29">((G85*G84)*7)/1000</f>
        <v>59.993499999999997</v>
      </c>
      <c r="H87" s="43">
        <f t="shared" si="29"/>
        <v>63.472499999999997</v>
      </c>
      <c r="I87" s="43">
        <f t="shared" si="29"/>
        <v>14.805</v>
      </c>
      <c r="J87" s="43">
        <f t="shared" si="29"/>
        <v>63.472499999999997</v>
      </c>
      <c r="K87" s="90">
        <f t="shared" si="29"/>
        <v>71.028999999999996</v>
      </c>
      <c r="L87" s="42">
        <f t="shared" si="29"/>
        <v>75.012</v>
      </c>
      <c r="M87" s="43">
        <f t="shared" si="29"/>
        <v>14.805</v>
      </c>
      <c r="N87" s="43">
        <f t="shared" si="29"/>
        <v>73.682000000000002</v>
      </c>
      <c r="O87" s="90">
        <f t="shared" si="29"/>
        <v>73.682000000000002</v>
      </c>
      <c r="P87" s="42">
        <f t="shared" si="29"/>
        <v>73.037999999999997</v>
      </c>
      <c r="Q87" s="43">
        <f t="shared" si="29"/>
        <v>14.805</v>
      </c>
      <c r="R87" s="43">
        <f t="shared" si="29"/>
        <v>72.260999999999996</v>
      </c>
      <c r="S87" s="90">
        <f t="shared" si="29"/>
        <v>72.001999999999995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140.87912087912088</v>
      </c>
      <c r="C88" s="49">
        <f>+(C83/C85)/7*1000</f>
        <v>141.04308390022675</v>
      </c>
      <c r="D88" s="49">
        <f>+(D83/D85)/7*1000</f>
        <v>140.95238095238096</v>
      </c>
      <c r="E88" s="49">
        <f>+(E83/E85)/7*1000</f>
        <v>139.45578231292515</v>
      </c>
      <c r="F88" s="50">
        <f>+(F83/F85)/7*1000</f>
        <v>138.55185909980432</v>
      </c>
      <c r="G88" s="48">
        <f t="shared" ref="G88:S88" si="30">+(G83/G85)/7*1000</f>
        <v>140.5152224824356</v>
      </c>
      <c r="H88" s="49">
        <f t="shared" si="30"/>
        <v>139.56043956043956</v>
      </c>
      <c r="I88" s="49">
        <f t="shared" si="30"/>
        <v>140.95238095238093</v>
      </c>
      <c r="J88" s="49">
        <f t="shared" si="30"/>
        <v>139.56043956043956</v>
      </c>
      <c r="K88" s="50">
        <f t="shared" si="30"/>
        <v>139.13894324853229</v>
      </c>
      <c r="L88" s="48">
        <f t="shared" si="30"/>
        <v>140.97744360902254</v>
      </c>
      <c r="M88" s="49">
        <f t="shared" si="30"/>
        <v>140.95238095238096</v>
      </c>
      <c r="N88" s="49">
        <f t="shared" si="30"/>
        <v>138.53383458646618</v>
      </c>
      <c r="O88" s="50">
        <f t="shared" si="30"/>
        <v>138.53383458646618</v>
      </c>
      <c r="P88" s="48">
        <f t="shared" si="30"/>
        <v>141.11969111969111</v>
      </c>
      <c r="Q88" s="49">
        <f t="shared" si="30"/>
        <v>140.95238095238096</v>
      </c>
      <c r="R88" s="49">
        <f t="shared" si="30"/>
        <v>139.38223938223939</v>
      </c>
      <c r="S88" s="50">
        <f t="shared" si="30"/>
        <v>138.996138996139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997C-ACA3-416D-B7D5-2670224D20F7}">
  <dimension ref="A1:AQ239"/>
  <sheetViews>
    <sheetView topLeftCell="A27" zoomScale="30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469"/>
      <c r="R3" s="469"/>
      <c r="S3" s="469"/>
      <c r="T3" s="469"/>
      <c r="U3" s="469"/>
      <c r="V3" s="469"/>
      <c r="W3" s="469"/>
      <c r="X3" s="469"/>
      <c r="Y3" s="2"/>
      <c r="Z3" s="2"/>
      <c r="AA3" s="2"/>
      <c r="AB3" s="2"/>
      <c r="AC3" s="2"/>
      <c r="AD3" s="4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9" t="s">
        <v>1</v>
      </c>
      <c r="B9" s="469"/>
      <c r="C9" s="469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9"/>
      <c r="B10" s="469"/>
      <c r="C10" s="4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9" t="s">
        <v>4</v>
      </c>
      <c r="B11" s="469"/>
      <c r="C11" s="469"/>
      <c r="D11" s="1"/>
      <c r="E11" s="470">
        <v>1</v>
      </c>
      <c r="F11" s="1"/>
      <c r="G11" s="1"/>
      <c r="H11" s="1"/>
      <c r="I11" s="1"/>
      <c r="J11" s="1"/>
      <c r="K11" s="476" t="s">
        <v>113</v>
      </c>
      <c r="L11" s="476"/>
      <c r="M11" s="471"/>
      <c r="N11" s="4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9"/>
      <c r="B12" s="469"/>
      <c r="C12" s="469"/>
      <c r="D12" s="1"/>
      <c r="E12" s="5"/>
      <c r="F12" s="1"/>
      <c r="G12" s="1"/>
      <c r="H12" s="1"/>
      <c r="I12" s="1"/>
      <c r="J12" s="1"/>
      <c r="K12" s="471"/>
      <c r="L12" s="471"/>
      <c r="M12" s="471"/>
      <c r="N12" s="4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9"/>
      <c r="B13" s="469"/>
      <c r="C13" s="469"/>
      <c r="D13" s="469"/>
      <c r="E13" s="469"/>
      <c r="F13" s="469"/>
      <c r="G13" s="469"/>
      <c r="H13" s="469"/>
      <c r="I13" s="469"/>
      <c r="J13" s="469"/>
      <c r="K13" s="469"/>
      <c r="L13" s="471"/>
      <c r="M13" s="471"/>
      <c r="N13" s="471"/>
      <c r="O13" s="471"/>
      <c r="P13" s="471"/>
      <c r="Q13" s="471"/>
      <c r="R13" s="471"/>
      <c r="S13" s="471"/>
      <c r="T13" s="471"/>
      <c r="U13" s="471"/>
      <c r="V13" s="471"/>
      <c r="W13" s="1"/>
      <c r="X13" s="1"/>
      <c r="Y13" s="1"/>
    </row>
    <row r="14" spans="1:30" s="3" customFormat="1" ht="27" thickBot="1" x14ac:dyDescent="0.3">
      <c r="A14" s="469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378" t="s">
        <v>7</v>
      </c>
      <c r="B15" s="503" t="s">
        <v>8</v>
      </c>
      <c r="C15" s="504"/>
      <c r="D15" s="504"/>
      <c r="E15" s="504"/>
      <c r="F15" s="504"/>
      <c r="G15" s="505"/>
      <c r="H15" s="506" t="s">
        <v>54</v>
      </c>
      <c r="I15" s="507"/>
      <c r="J15" s="507"/>
      <c r="K15" s="507"/>
      <c r="L15" s="507"/>
      <c r="M15" s="508"/>
      <c r="N15" s="501" t="s">
        <v>9</v>
      </c>
      <c r="O15" s="501"/>
      <c r="P15" s="501"/>
      <c r="Q15" s="502"/>
      <c r="R15" s="484" t="s">
        <v>30</v>
      </c>
      <c r="S15" s="485"/>
      <c r="T15" s="485"/>
      <c r="U15" s="486"/>
      <c r="V15" s="317"/>
    </row>
    <row r="16" spans="1:30" s="393" customFormat="1" ht="39.950000000000003" customHeight="1" x14ac:dyDescent="0.25">
      <c r="A16" s="379" t="s">
        <v>12</v>
      </c>
      <c r="B16" s="380" t="s">
        <v>80</v>
      </c>
      <c r="C16" s="381">
        <v>1</v>
      </c>
      <c r="D16" s="381">
        <v>2</v>
      </c>
      <c r="E16" s="381">
        <v>3</v>
      </c>
      <c r="F16" s="381">
        <v>4</v>
      </c>
      <c r="G16" s="381">
        <v>5</v>
      </c>
      <c r="H16" s="380" t="s">
        <v>80</v>
      </c>
      <c r="I16" s="381">
        <v>1</v>
      </c>
      <c r="J16" s="381">
        <v>2</v>
      </c>
      <c r="K16" s="381">
        <v>3</v>
      </c>
      <c r="L16" s="381">
        <v>4</v>
      </c>
      <c r="M16" s="382">
        <v>5</v>
      </c>
      <c r="N16" s="383">
        <v>11</v>
      </c>
      <c r="O16" s="384" t="s">
        <v>76</v>
      </c>
      <c r="P16" s="384">
        <v>13</v>
      </c>
      <c r="Q16" s="385">
        <v>14</v>
      </c>
      <c r="R16" s="386">
        <v>15</v>
      </c>
      <c r="S16" s="384" t="s">
        <v>77</v>
      </c>
      <c r="T16" s="384">
        <v>17</v>
      </c>
      <c r="U16" s="385">
        <v>18</v>
      </c>
      <c r="V16" s="383"/>
      <c r="X16" s="52"/>
      <c r="Y16" s="52"/>
    </row>
    <row r="17" spans="1:42" s="393" customFormat="1" ht="39.950000000000003" customHeight="1" x14ac:dyDescent="0.25">
      <c r="A17" s="387" t="s">
        <v>13</v>
      </c>
      <c r="B17" s="388">
        <v>382.2</v>
      </c>
      <c r="C17" s="389">
        <v>9.4341000000000097</v>
      </c>
      <c r="D17" s="389">
        <v>9.5232000000000081</v>
      </c>
      <c r="E17" s="389">
        <v>2.3627999999999978</v>
      </c>
      <c r="F17" s="389">
        <v>9.1635000000000097</v>
      </c>
      <c r="G17" s="389">
        <v>10.664000000000005</v>
      </c>
      <c r="H17" s="388">
        <v>366.6</v>
      </c>
      <c r="I17" s="389">
        <v>9.3469999999999995</v>
      </c>
      <c r="J17" s="389">
        <v>11.083800000000004</v>
      </c>
      <c r="K17" s="389">
        <v>2.255399999999999</v>
      </c>
      <c r="L17" s="389">
        <v>10.867999999999999</v>
      </c>
      <c r="M17" s="390">
        <v>14.723099999999995</v>
      </c>
      <c r="N17" s="82">
        <v>113.32170000000001</v>
      </c>
      <c r="O17" s="24">
        <v>23.126799999999999</v>
      </c>
      <c r="P17" s="24">
        <v>111.26779999999998</v>
      </c>
      <c r="Q17" s="25">
        <v>112.78589999999998</v>
      </c>
      <c r="R17" s="23">
        <v>112.076864</v>
      </c>
      <c r="S17" s="24">
        <v>23.126799999999999</v>
      </c>
      <c r="T17" s="24">
        <v>111.4962</v>
      </c>
      <c r="U17" s="25">
        <v>109.5021</v>
      </c>
      <c r="V17" s="391">
        <f>SUM(B17:U17)</f>
        <v>1554.9290640000002</v>
      </c>
      <c r="X17" s="52"/>
      <c r="Y17" s="52"/>
    </row>
    <row r="18" spans="1:42" s="393" customFormat="1" ht="39.950000000000003" customHeight="1" x14ac:dyDescent="0.25">
      <c r="A18" s="392" t="s">
        <v>14</v>
      </c>
      <c r="B18" s="388">
        <v>401.6</v>
      </c>
      <c r="C18" s="389">
        <v>4.8321000000000085</v>
      </c>
      <c r="D18" s="389">
        <v>6.9936000000000043</v>
      </c>
      <c r="E18" s="389">
        <v>1.274399999999998</v>
      </c>
      <c r="F18" s="389">
        <v>6.6959999999999997</v>
      </c>
      <c r="G18" s="389">
        <v>8.4280000000000097</v>
      </c>
      <c r="H18" s="388">
        <v>392.6</v>
      </c>
      <c r="I18" s="389">
        <v>5.7519999999999998</v>
      </c>
      <c r="J18" s="389">
        <v>5.0451000000000024</v>
      </c>
      <c r="K18" s="389">
        <v>0.82339999999999891</v>
      </c>
      <c r="L18" s="389">
        <v>4.7879999999999985</v>
      </c>
      <c r="M18" s="390">
        <v>7.8350999999999953</v>
      </c>
      <c r="N18" s="82">
        <v>115.82209999999999</v>
      </c>
      <c r="O18" s="24">
        <v>23.126799999999999</v>
      </c>
      <c r="P18" s="24">
        <v>113.81920000000001</v>
      </c>
      <c r="Q18" s="25">
        <v>112.78589999999998</v>
      </c>
      <c r="R18" s="23">
        <v>112.88339999999998</v>
      </c>
      <c r="S18" s="24">
        <v>23.126799999999999</v>
      </c>
      <c r="T18" s="24">
        <v>111.4962</v>
      </c>
      <c r="U18" s="25">
        <v>109.5021</v>
      </c>
      <c r="V18" s="391">
        <f t="shared" ref="V18:V23" si="0">SUM(B18:U18)</f>
        <v>1569.2302000000002</v>
      </c>
      <c r="X18" s="52"/>
      <c r="Y18" s="52"/>
    </row>
    <row r="19" spans="1:42" s="393" customFormat="1" ht="39.950000000000003" customHeight="1" x14ac:dyDescent="0.25">
      <c r="A19" s="387" t="s">
        <v>15</v>
      </c>
      <c r="B19" s="388">
        <v>401.6</v>
      </c>
      <c r="C19" s="389">
        <v>6.9029999999999996</v>
      </c>
      <c r="D19" s="389">
        <v>6.9936000000000043</v>
      </c>
      <c r="E19" s="389">
        <v>1.274399999999998</v>
      </c>
      <c r="F19" s="389">
        <v>6.6959999999999997</v>
      </c>
      <c r="G19" s="389">
        <v>8.4280000000000097</v>
      </c>
      <c r="H19" s="388">
        <v>392.6</v>
      </c>
      <c r="I19" s="389">
        <v>5.7519999999999998</v>
      </c>
      <c r="J19" s="389">
        <v>7.7559000000000085</v>
      </c>
      <c r="K19" s="389">
        <v>0.82339999999999891</v>
      </c>
      <c r="L19" s="389">
        <v>7.5240000000000045</v>
      </c>
      <c r="M19" s="390">
        <v>7.8350999999999953</v>
      </c>
      <c r="N19" s="82">
        <v>115.82209999999999</v>
      </c>
      <c r="O19" s="24">
        <v>23.126799999999999</v>
      </c>
      <c r="P19" s="24">
        <v>113.81920000000001</v>
      </c>
      <c r="Q19" s="25">
        <v>116.00070000000002</v>
      </c>
      <c r="R19" s="23">
        <v>112.88339999999998</v>
      </c>
      <c r="S19" s="24">
        <v>23.126799999999999</v>
      </c>
      <c r="T19" s="24">
        <v>114.53070000000001</v>
      </c>
      <c r="U19" s="25">
        <v>112.6233</v>
      </c>
      <c r="V19" s="391">
        <f t="shared" si="0"/>
        <v>1586.1184000000001</v>
      </c>
      <c r="X19" s="52"/>
      <c r="Y19" s="52"/>
    </row>
    <row r="20" spans="1:42" s="393" customFormat="1" ht="39.75" customHeight="1" x14ac:dyDescent="0.25">
      <c r="A20" s="392" t="s">
        <v>16</v>
      </c>
      <c r="B20" s="388">
        <v>401.6</v>
      </c>
      <c r="C20" s="389">
        <v>6.9029999999999996</v>
      </c>
      <c r="D20" s="389">
        <v>6.9936000000000043</v>
      </c>
      <c r="E20" s="389">
        <v>1.274399999999998</v>
      </c>
      <c r="F20" s="389">
        <v>9.0767999999999915</v>
      </c>
      <c r="G20" s="389">
        <v>8.4280000000000097</v>
      </c>
      <c r="H20" s="388">
        <v>392.6</v>
      </c>
      <c r="I20" s="389">
        <v>8.2684999999999995</v>
      </c>
      <c r="J20" s="389">
        <v>7.7559000000000085</v>
      </c>
      <c r="K20" s="389">
        <v>1.3603999999999989</v>
      </c>
      <c r="L20" s="389">
        <v>7.5240000000000045</v>
      </c>
      <c r="M20" s="390">
        <v>11.45130000000001</v>
      </c>
      <c r="N20" s="82">
        <v>118.76900000000001</v>
      </c>
      <c r="O20" s="24">
        <v>23.610099999999999</v>
      </c>
      <c r="P20" s="24">
        <v>116.94119999999999</v>
      </c>
      <c r="Q20" s="25">
        <v>116.00070000000002</v>
      </c>
      <c r="R20" s="23">
        <v>115.7445</v>
      </c>
      <c r="S20" s="24">
        <v>23.610099999999999</v>
      </c>
      <c r="T20" s="24">
        <v>114.53070000000001</v>
      </c>
      <c r="U20" s="25">
        <v>116.178</v>
      </c>
      <c r="V20" s="391">
        <f t="shared" si="0"/>
        <v>1608.6202000000003</v>
      </c>
      <c r="X20" s="52"/>
      <c r="Y20" s="52"/>
    </row>
    <row r="21" spans="1:42" s="393" customFormat="1" ht="39.950000000000003" customHeight="1" x14ac:dyDescent="0.25">
      <c r="A21" s="387" t="s">
        <v>17</v>
      </c>
      <c r="B21" s="388">
        <v>401.6</v>
      </c>
      <c r="C21" s="389">
        <v>9.3573999999999913</v>
      </c>
      <c r="D21" s="389">
        <v>9.3000000000000007</v>
      </c>
      <c r="E21" s="389">
        <v>1.7523000000000011</v>
      </c>
      <c r="F21" s="389">
        <v>9.0767999999999915</v>
      </c>
      <c r="G21" s="389">
        <v>11.781999999999991</v>
      </c>
      <c r="H21" s="388">
        <v>392.6</v>
      </c>
      <c r="I21" s="389">
        <v>8.2684999999999995</v>
      </c>
      <c r="J21" s="389">
        <v>10.843200000000005</v>
      </c>
      <c r="K21" s="389">
        <v>1.3603999999999989</v>
      </c>
      <c r="L21" s="389">
        <v>10.64</v>
      </c>
      <c r="M21" s="390">
        <v>11.45130000000001</v>
      </c>
      <c r="N21" s="82">
        <v>118.76900000000001</v>
      </c>
      <c r="O21" s="24">
        <v>23.610099999999999</v>
      </c>
      <c r="P21" s="24">
        <v>116.94119999999999</v>
      </c>
      <c r="Q21" s="25">
        <v>119.66200000000001</v>
      </c>
      <c r="R21" s="23">
        <v>115.7445</v>
      </c>
      <c r="S21" s="24">
        <v>23.610099999999999</v>
      </c>
      <c r="T21" s="24">
        <v>117.91200000000001</v>
      </c>
      <c r="U21" s="25">
        <v>116.178</v>
      </c>
      <c r="V21" s="391">
        <f t="shared" si="0"/>
        <v>1630.4588000000003</v>
      </c>
      <c r="X21" s="52"/>
      <c r="Y21" s="52"/>
    </row>
    <row r="22" spans="1:42" s="393" customFormat="1" ht="39.950000000000003" customHeight="1" x14ac:dyDescent="0.25">
      <c r="A22" s="392" t="s">
        <v>18</v>
      </c>
      <c r="B22" s="388">
        <v>414.8</v>
      </c>
      <c r="C22" s="389">
        <v>6.2893999999999917</v>
      </c>
      <c r="D22" s="389">
        <v>9.0023999999999962</v>
      </c>
      <c r="E22" s="389">
        <v>1.0443000000000011</v>
      </c>
      <c r="F22" s="389">
        <v>8.4072000000000084</v>
      </c>
      <c r="G22" s="389">
        <v>8.3419999999999916</v>
      </c>
      <c r="H22" s="388">
        <v>409</v>
      </c>
      <c r="I22" s="389">
        <v>7.4776000000000042</v>
      </c>
      <c r="J22" s="389">
        <v>10.466700000000005</v>
      </c>
      <c r="K22" s="389">
        <v>0.46539999999999898</v>
      </c>
      <c r="L22" s="389">
        <v>6.84</v>
      </c>
      <c r="M22" s="390">
        <v>11.279099999999994</v>
      </c>
      <c r="N22" s="82">
        <v>118.76900000000001</v>
      </c>
      <c r="O22" s="24">
        <v>23.610099999999999</v>
      </c>
      <c r="P22" s="24">
        <v>120.42</v>
      </c>
      <c r="Q22" s="25">
        <v>119.66200000000001</v>
      </c>
      <c r="R22" s="23">
        <v>118.9524</v>
      </c>
      <c r="S22" s="24">
        <v>23.610099999999999</v>
      </c>
      <c r="T22" s="24">
        <v>117.91200000000001</v>
      </c>
      <c r="U22" s="25">
        <v>116.178</v>
      </c>
      <c r="V22" s="391">
        <f t="shared" si="0"/>
        <v>1652.5277000000006</v>
      </c>
      <c r="X22" s="52"/>
      <c r="Y22" s="52"/>
    </row>
    <row r="23" spans="1:42" s="393" customFormat="1" ht="39.950000000000003" customHeight="1" x14ac:dyDescent="0.25">
      <c r="A23" s="387" t="s">
        <v>19</v>
      </c>
      <c r="B23" s="388">
        <v>414.8</v>
      </c>
      <c r="C23" s="389">
        <v>6.2893999999999917</v>
      </c>
      <c r="D23" s="389">
        <v>9.0023999999999962</v>
      </c>
      <c r="E23" s="389">
        <v>1.0443000000000011</v>
      </c>
      <c r="F23" s="389">
        <v>8.4072000000000084</v>
      </c>
      <c r="G23" s="389">
        <v>8.3419999999999916</v>
      </c>
      <c r="H23" s="388">
        <v>409</v>
      </c>
      <c r="I23" s="389">
        <v>7.4776000000000042</v>
      </c>
      <c r="J23" s="389">
        <v>10.466700000000005</v>
      </c>
      <c r="K23" s="389">
        <v>0.46539999999999898</v>
      </c>
      <c r="L23" s="389">
        <v>6.84</v>
      </c>
      <c r="M23" s="390">
        <v>11.279099999999994</v>
      </c>
      <c r="N23" s="82">
        <v>122.07309999999998</v>
      </c>
      <c r="O23" s="24">
        <v>23.610099999999999</v>
      </c>
      <c r="P23" s="24">
        <v>120.42</v>
      </c>
      <c r="Q23" s="25">
        <v>123.76979999999999</v>
      </c>
      <c r="R23" s="23">
        <v>118.9524</v>
      </c>
      <c r="S23" s="24">
        <v>24.147100000000002</v>
      </c>
      <c r="T23" s="24">
        <v>117.91200000000001</v>
      </c>
      <c r="U23" s="25">
        <v>120.1662</v>
      </c>
      <c r="V23" s="391">
        <f t="shared" si="0"/>
        <v>1664.4648000000002</v>
      </c>
      <c r="X23" s="52"/>
      <c r="Y23" s="52"/>
    </row>
    <row r="24" spans="1:42" s="393" customFormat="1" ht="39.950000000000003" customHeight="1" thickBot="1" x14ac:dyDescent="0.3">
      <c r="A24" s="392" t="s">
        <v>11</v>
      </c>
      <c r="B24" s="394">
        <f>SUM(B17:B23)</f>
        <v>2818.2000000000003</v>
      </c>
      <c r="C24" s="395">
        <f t="shared" ref="C24:U24" si="1">SUM(C17:C23)</f>
        <v>50.008399999999995</v>
      </c>
      <c r="D24" s="395">
        <f t="shared" si="1"/>
        <v>57.808800000000005</v>
      </c>
      <c r="E24" s="395">
        <f t="shared" si="1"/>
        <v>10.026899999999996</v>
      </c>
      <c r="F24" s="395">
        <f t="shared" si="1"/>
        <v>57.523500000000013</v>
      </c>
      <c r="G24" s="395">
        <f t="shared" si="1"/>
        <v>64.414000000000016</v>
      </c>
      <c r="H24" s="394">
        <f t="shared" si="1"/>
        <v>2755</v>
      </c>
      <c r="I24" s="395">
        <f t="shared" si="1"/>
        <v>52.343200000000003</v>
      </c>
      <c r="J24" s="395">
        <f t="shared" si="1"/>
        <v>63.417300000000033</v>
      </c>
      <c r="K24" s="395">
        <f t="shared" si="1"/>
        <v>7.5537999999999919</v>
      </c>
      <c r="L24" s="395">
        <f t="shared" si="1"/>
        <v>55.024000000000015</v>
      </c>
      <c r="M24" s="396">
        <f t="shared" si="1"/>
        <v>75.854100000000003</v>
      </c>
      <c r="N24" s="397">
        <f t="shared" si="1"/>
        <v>823.34599999999989</v>
      </c>
      <c r="O24" s="398">
        <f t="shared" si="1"/>
        <v>163.82079999999999</v>
      </c>
      <c r="P24" s="398">
        <f t="shared" si="1"/>
        <v>813.62859999999989</v>
      </c>
      <c r="Q24" s="399">
        <f t="shared" si="1"/>
        <v>820.66700000000014</v>
      </c>
      <c r="R24" s="400">
        <f t="shared" si="1"/>
        <v>807.23746400000005</v>
      </c>
      <c r="S24" s="398">
        <f t="shared" si="1"/>
        <v>164.3578</v>
      </c>
      <c r="T24" s="398">
        <f t="shared" si="1"/>
        <v>805.78980000000013</v>
      </c>
      <c r="U24" s="399">
        <f t="shared" si="1"/>
        <v>800.32770000000005</v>
      </c>
      <c r="V24" s="391">
        <f>SUM(B24:U24)</f>
        <v>11266.349164000001</v>
      </c>
      <c r="X24" s="52"/>
    </row>
    <row r="25" spans="1:42" s="393" customFormat="1" ht="41.45" customHeight="1" x14ac:dyDescent="0.25">
      <c r="A25" s="401" t="s">
        <v>20</v>
      </c>
      <c r="B25" s="402"/>
      <c r="C25" s="403">
        <v>134.19999999999999</v>
      </c>
      <c r="D25" s="403">
        <v>138.1</v>
      </c>
      <c r="E25" s="403">
        <v>131.9</v>
      </c>
      <c r="F25" s="403">
        <v>137.30000000000001</v>
      </c>
      <c r="G25" s="403">
        <v>135.69999999999999</v>
      </c>
      <c r="H25" s="402"/>
      <c r="I25" s="403">
        <v>135.4</v>
      </c>
      <c r="J25" s="403">
        <v>138.9</v>
      </c>
      <c r="K25" s="403">
        <v>127.6</v>
      </c>
      <c r="L25" s="403">
        <v>134</v>
      </c>
      <c r="M25" s="404">
        <v>138.1</v>
      </c>
      <c r="N25" s="405">
        <v>136.69999999999999</v>
      </c>
      <c r="O25" s="406">
        <v>131.9</v>
      </c>
      <c r="P25" s="406">
        <v>135</v>
      </c>
      <c r="Q25" s="407">
        <v>138.6</v>
      </c>
      <c r="R25" s="408">
        <v>137.19999999999999</v>
      </c>
      <c r="S25" s="406">
        <v>134.9</v>
      </c>
      <c r="T25" s="406">
        <v>136</v>
      </c>
      <c r="U25" s="407">
        <v>138.6</v>
      </c>
      <c r="V25" s="409">
        <f>+((V24/V26)/7)*1000</f>
        <v>131.91365068437014</v>
      </c>
    </row>
    <row r="26" spans="1:42" s="52" customFormat="1" ht="36.75" customHeight="1" x14ac:dyDescent="0.25">
      <c r="A26" s="410" t="s">
        <v>21</v>
      </c>
      <c r="B26" s="411"/>
      <c r="C26" s="412">
        <v>767</v>
      </c>
      <c r="D26" s="412">
        <v>744</v>
      </c>
      <c r="E26" s="412">
        <v>177</v>
      </c>
      <c r="F26" s="412">
        <v>744</v>
      </c>
      <c r="G26" s="412">
        <v>860</v>
      </c>
      <c r="H26" s="413"/>
      <c r="I26" s="412">
        <v>719</v>
      </c>
      <c r="J26" s="412">
        <v>753</v>
      </c>
      <c r="K26" s="412">
        <v>179</v>
      </c>
      <c r="L26" s="412">
        <v>760</v>
      </c>
      <c r="M26" s="414">
        <v>861</v>
      </c>
      <c r="N26" s="86">
        <v>893</v>
      </c>
      <c r="O26" s="35">
        <v>179</v>
      </c>
      <c r="P26" s="35">
        <v>892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415">
        <f>SUM(C26:U26)</f>
        <v>12201</v>
      </c>
    </row>
    <row r="27" spans="1:42" s="52" customFormat="1" ht="33" customHeight="1" x14ac:dyDescent="0.25">
      <c r="A27" s="416" t="s">
        <v>22</v>
      </c>
      <c r="B27" s="417"/>
      <c r="C27" s="389">
        <f>(C26*C25/1000)*6</f>
        <v>617.58839999999998</v>
      </c>
      <c r="D27" s="389">
        <f t="shared" ref="D27:G27" si="2">(D26*D25/1000)*6</f>
        <v>616.47839999999997</v>
      </c>
      <c r="E27" s="389">
        <f t="shared" si="2"/>
        <v>140.0778</v>
      </c>
      <c r="F27" s="389">
        <f t="shared" si="2"/>
        <v>612.9072000000001</v>
      </c>
      <c r="G27" s="389">
        <f t="shared" si="2"/>
        <v>700.21199999999988</v>
      </c>
      <c r="H27" s="417"/>
      <c r="I27" s="389">
        <f>(I26*I25/1000)*6</f>
        <v>584.11560000000009</v>
      </c>
      <c r="J27" s="389">
        <f>(J26*J25/1000)*6</f>
        <v>627.55020000000002</v>
      </c>
      <c r="K27" s="389">
        <f>(K26*K25/1000)*6</f>
        <v>137.04239999999999</v>
      </c>
      <c r="L27" s="389">
        <f>(L26*L25/1000)*6</f>
        <v>611.04</v>
      </c>
      <c r="M27" s="390">
        <f>(M26*M25/1000)*6</f>
        <v>713.42459999999994</v>
      </c>
      <c r="N27" s="391">
        <f>((N26*N25)*7/1000)/7</f>
        <v>122.07309999999998</v>
      </c>
      <c r="O27" s="204">
        <f t="shared" ref="O27:U27" si="3">((O26*O25)*7/1000)/7</f>
        <v>23.610099999999999</v>
      </c>
      <c r="P27" s="204">
        <f t="shared" si="3"/>
        <v>120.42</v>
      </c>
      <c r="Q27" s="205">
        <f t="shared" si="3"/>
        <v>123.76979999999999</v>
      </c>
      <c r="R27" s="203">
        <f t="shared" si="3"/>
        <v>118.9524</v>
      </c>
      <c r="S27" s="204">
        <f t="shared" si="3"/>
        <v>24.147100000000002</v>
      </c>
      <c r="T27" s="204">
        <f t="shared" si="3"/>
        <v>117.91200000000001</v>
      </c>
      <c r="U27" s="205">
        <f t="shared" si="3"/>
        <v>120.1662</v>
      </c>
      <c r="V27" s="88"/>
      <c r="W27" s="52">
        <f>((V24*1000)/V26)/7</f>
        <v>131.91365068437014</v>
      </c>
    </row>
    <row r="28" spans="1:42" s="52" customFormat="1" ht="33" customHeight="1" x14ac:dyDescent="0.25">
      <c r="A28" s="341" t="s">
        <v>23</v>
      </c>
      <c r="B28" s="418"/>
      <c r="C28" s="419">
        <f>+(C25-$C$32)*C26/1000</f>
        <v>6.2893999999999917</v>
      </c>
      <c r="D28" s="419">
        <f t="shared" ref="D28:G28" si="4">+(D25-$C$32)*D26/1000</f>
        <v>9.0023999999999962</v>
      </c>
      <c r="E28" s="419">
        <f t="shared" si="4"/>
        <v>1.0443000000000011</v>
      </c>
      <c r="F28" s="419">
        <f t="shared" si="4"/>
        <v>8.4072000000000084</v>
      </c>
      <c r="G28" s="419">
        <f t="shared" si="4"/>
        <v>8.3419999999999916</v>
      </c>
      <c r="H28" s="418"/>
      <c r="I28" s="419">
        <f>+(I25-$I$32)*I26/1000</f>
        <v>7.4776000000000042</v>
      </c>
      <c r="J28" s="419">
        <f t="shared" ref="J28:M28" si="5">+(J25-$I$32)*J26/1000</f>
        <v>10.466700000000005</v>
      </c>
      <c r="K28" s="419">
        <f t="shared" si="5"/>
        <v>0.46539999999999898</v>
      </c>
      <c r="L28" s="419">
        <f t="shared" si="5"/>
        <v>6.84</v>
      </c>
      <c r="M28" s="420">
        <f t="shared" si="5"/>
        <v>11.279099999999994</v>
      </c>
      <c r="N28" s="344">
        <f t="shared" ref="N28:U28" si="6">((N26*N25)*7)/1000</f>
        <v>854.51169999999991</v>
      </c>
      <c r="O28" s="45">
        <f t="shared" si="6"/>
        <v>165.27070000000001</v>
      </c>
      <c r="P28" s="45">
        <f t="shared" si="6"/>
        <v>842.94</v>
      </c>
      <c r="Q28" s="46">
        <f t="shared" si="6"/>
        <v>866.38859999999988</v>
      </c>
      <c r="R28" s="44">
        <f t="shared" si="6"/>
        <v>832.66679999999997</v>
      </c>
      <c r="S28" s="45">
        <f t="shared" si="6"/>
        <v>169.02970000000002</v>
      </c>
      <c r="T28" s="45">
        <f t="shared" si="6"/>
        <v>825.38400000000001</v>
      </c>
      <c r="U28" s="46">
        <f t="shared" si="6"/>
        <v>841.16340000000002</v>
      </c>
      <c r="V28" s="433"/>
    </row>
    <row r="29" spans="1:42" s="393" customFormat="1" ht="33.75" customHeight="1" thickBot="1" x14ac:dyDescent="0.3">
      <c r="A29" s="341" t="s">
        <v>24</v>
      </c>
      <c r="B29" s="421"/>
      <c r="C29" s="422">
        <f t="shared" ref="C29:G29" si="7">+C26*(1.16666666666667)</f>
        <v>894.83333333333599</v>
      </c>
      <c r="D29" s="422">
        <f t="shared" si="7"/>
        <v>868.0000000000025</v>
      </c>
      <c r="E29" s="422">
        <f t="shared" si="7"/>
        <v>206.5000000000006</v>
      </c>
      <c r="F29" s="422">
        <f t="shared" si="7"/>
        <v>868.0000000000025</v>
      </c>
      <c r="G29" s="422">
        <f t="shared" si="7"/>
        <v>1003.3333333333362</v>
      </c>
      <c r="H29" s="421"/>
      <c r="I29" s="422">
        <f>+I26*(1.16666666666667)</f>
        <v>838.83333333333576</v>
      </c>
      <c r="J29" s="422">
        <f>+J26*(1.16666666666667)</f>
        <v>878.50000000000261</v>
      </c>
      <c r="K29" s="422">
        <f>+K26*(1.16666666666667)</f>
        <v>208.83333333333394</v>
      </c>
      <c r="L29" s="422">
        <f>+L26*(1.16666666666667)</f>
        <v>886.66666666666924</v>
      </c>
      <c r="M29" s="423">
        <f>+M26*(1.16666666666667)</f>
        <v>1004.500000000003</v>
      </c>
      <c r="N29" s="89">
        <f t="shared" ref="N29:U29" si="8">+(N24/N26)/7*1000</f>
        <v>131.71428571428569</v>
      </c>
      <c r="O29" s="49">
        <f t="shared" si="8"/>
        <v>130.74285714285713</v>
      </c>
      <c r="P29" s="49">
        <f t="shared" si="8"/>
        <v>130.30566944266494</v>
      </c>
      <c r="Q29" s="50">
        <f t="shared" si="8"/>
        <v>131.28571428571431</v>
      </c>
      <c r="R29" s="48">
        <f t="shared" si="8"/>
        <v>133.00996276157522</v>
      </c>
      <c r="S29" s="49">
        <f t="shared" si="8"/>
        <v>131.17142857142858</v>
      </c>
      <c r="T29" s="49">
        <f t="shared" si="8"/>
        <v>132.7714285714286</v>
      </c>
      <c r="U29" s="50">
        <f t="shared" si="8"/>
        <v>131.87142857142859</v>
      </c>
      <c r="V29" s="433"/>
    </row>
    <row r="30" spans="1:42" s="393" customFormat="1" ht="33.75" customHeight="1" x14ac:dyDescent="0.25">
      <c r="A30" s="52"/>
      <c r="B30" s="417"/>
      <c r="C30" s="424">
        <f>(C27/6)</f>
        <v>102.9314</v>
      </c>
      <c r="D30" s="424">
        <f t="shared" ref="D30:G30" si="9">+(D27/6)</f>
        <v>102.74639999999999</v>
      </c>
      <c r="E30" s="424">
        <f t="shared" si="9"/>
        <v>23.346299999999999</v>
      </c>
      <c r="F30" s="424">
        <f t="shared" si="9"/>
        <v>102.15120000000002</v>
      </c>
      <c r="G30" s="424">
        <f t="shared" si="9"/>
        <v>116.70199999999998</v>
      </c>
      <c r="H30" s="417"/>
      <c r="I30" s="424">
        <f>+(I27/6)</f>
        <v>97.35260000000001</v>
      </c>
      <c r="J30" s="424">
        <f>+(J27/6)</f>
        <v>104.5917</v>
      </c>
      <c r="K30" s="424">
        <f>+(K27/6)</f>
        <v>22.840399999999999</v>
      </c>
      <c r="L30" s="424">
        <f>+(L27/6)</f>
        <v>101.83999999999999</v>
      </c>
      <c r="M30" s="425">
        <f>+(M27/6)</f>
        <v>118.90409999999999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93" customFormat="1" ht="33.75" customHeight="1" x14ac:dyDescent="0.25">
      <c r="A31" s="52"/>
      <c r="B31" s="417"/>
      <c r="C31" s="424">
        <f>+((C27-C24)/4)+C30</f>
        <v>244.82639999999998</v>
      </c>
      <c r="D31" s="424">
        <f t="shared" ref="D31:G31" si="10">+((D27-D24)/4)+D30</f>
        <v>242.41379999999998</v>
      </c>
      <c r="E31" s="424">
        <f t="shared" si="10"/>
        <v>55.859025000000003</v>
      </c>
      <c r="F31" s="424">
        <f t="shared" si="10"/>
        <v>240.99712500000004</v>
      </c>
      <c r="G31" s="424">
        <f t="shared" si="10"/>
        <v>275.65149999999994</v>
      </c>
      <c r="H31" s="417"/>
      <c r="I31" s="424">
        <f>+((I27-I24)/4)+I30</f>
        <v>230.29570000000001</v>
      </c>
      <c r="J31" s="424">
        <f>+((J27-J24)/4)+J30</f>
        <v>245.62492499999999</v>
      </c>
      <c r="K31" s="424">
        <f>+((K27-K24)/4)+K30</f>
        <v>55.212549999999993</v>
      </c>
      <c r="L31" s="424">
        <f>+((L27-L24)/4)+L30</f>
        <v>240.84399999999999</v>
      </c>
      <c r="M31" s="425">
        <f>+((M27-M24)/4)+M30</f>
        <v>278.29672499999998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93" customFormat="1" ht="33.75" customHeight="1" thickBot="1" x14ac:dyDescent="0.3">
      <c r="A32" s="52"/>
      <c r="B32" s="426"/>
      <c r="C32" s="427">
        <v>126</v>
      </c>
      <c r="D32" s="428">
        <f>+C32*E32/1000</f>
        <v>414.79199999999997</v>
      </c>
      <c r="E32" s="429">
        <f>+SUM(C26:G26)</f>
        <v>3292</v>
      </c>
      <c r="F32" s="430"/>
      <c r="G32" s="430"/>
      <c r="H32" s="426"/>
      <c r="I32" s="427">
        <v>125</v>
      </c>
      <c r="J32" s="428">
        <f>+I32*K32/1000</f>
        <v>409</v>
      </c>
      <c r="K32" s="429">
        <f>+SUM(I26:M26)</f>
        <v>3272</v>
      </c>
      <c r="L32" s="431"/>
      <c r="M32" s="432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93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79" t="s">
        <v>26</v>
      </c>
      <c r="M36" s="480"/>
      <c r="N36" s="480"/>
      <c r="O36" s="480"/>
      <c r="P36" s="480"/>
      <c r="Q36" s="480"/>
      <c r="R36" s="500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62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112.23665999999999</v>
      </c>
      <c r="C39" s="82">
        <v>111.3128</v>
      </c>
      <c r="D39" s="82">
        <v>22.997799999999994</v>
      </c>
      <c r="E39" s="82">
        <v>108.39156</v>
      </c>
      <c r="F39" s="82">
        <v>106.42240000000001</v>
      </c>
      <c r="G39" s="82"/>
      <c r="H39" s="82"/>
      <c r="I39" s="104">
        <f t="shared" ref="I39:I46" si="11">SUM(B39:H39)</f>
        <v>461.36122</v>
      </c>
      <c r="J39" s="2"/>
      <c r="K39" s="94" t="s">
        <v>13</v>
      </c>
      <c r="L39" s="82">
        <v>10.3</v>
      </c>
      <c r="M39" s="82">
        <v>10.199999999999999</v>
      </c>
      <c r="N39" s="82">
        <v>2.1</v>
      </c>
      <c r="O39" s="82">
        <v>10.199999999999999</v>
      </c>
      <c r="P39" s="82">
        <v>9.9</v>
      </c>
      <c r="Q39" s="82"/>
      <c r="R39" s="104">
        <f t="shared" ref="R39:R46" si="12">SUM(L39:Q39)</f>
        <v>42.699999999999996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112.23665999999999</v>
      </c>
      <c r="C40" s="82">
        <v>111.3128</v>
      </c>
      <c r="D40" s="82">
        <v>22.997799999999994</v>
      </c>
      <c r="E40" s="82">
        <v>108.39156</v>
      </c>
      <c r="F40" s="82">
        <v>106.42240000000001</v>
      </c>
      <c r="G40" s="82"/>
      <c r="H40" s="82"/>
      <c r="I40" s="104">
        <f t="shared" si="11"/>
        <v>461.36122</v>
      </c>
      <c r="J40" s="2"/>
      <c r="K40" s="95" t="s">
        <v>14</v>
      </c>
      <c r="L40" s="82">
        <v>10.3</v>
      </c>
      <c r="M40" s="82">
        <v>10.199999999999999</v>
      </c>
      <c r="N40" s="82">
        <v>2.1</v>
      </c>
      <c r="O40" s="82">
        <v>10.199999999999999</v>
      </c>
      <c r="P40" s="82">
        <v>9.9</v>
      </c>
      <c r="Q40" s="82"/>
      <c r="R40" s="104">
        <f t="shared" si="12"/>
        <v>42.699999999999996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114.78513599999999</v>
      </c>
      <c r="C41" s="24">
        <v>113.49987999999999</v>
      </c>
      <c r="D41" s="24">
        <v>23.262680000000003</v>
      </c>
      <c r="E41" s="24">
        <v>110.20517599999998</v>
      </c>
      <c r="F41" s="24">
        <v>107.42143999999999</v>
      </c>
      <c r="G41" s="24"/>
      <c r="H41" s="24"/>
      <c r="I41" s="104">
        <f t="shared" si="11"/>
        <v>469.17431199999999</v>
      </c>
      <c r="J41" s="2"/>
      <c r="K41" s="94" t="s">
        <v>15</v>
      </c>
      <c r="L41" s="82">
        <v>10.3</v>
      </c>
      <c r="M41" s="82">
        <v>10.199999999999999</v>
      </c>
      <c r="N41" s="82">
        <v>2</v>
      </c>
      <c r="O41" s="24">
        <v>10.199999999999999</v>
      </c>
      <c r="P41" s="24">
        <v>10</v>
      </c>
      <c r="Q41" s="24"/>
      <c r="R41" s="104">
        <f t="shared" si="12"/>
        <v>42.7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114.78513599999999</v>
      </c>
      <c r="C42" s="82">
        <v>113.49987999999999</v>
      </c>
      <c r="D42" s="82">
        <v>23.262680000000003</v>
      </c>
      <c r="E42" s="82">
        <v>110.20517599999998</v>
      </c>
      <c r="F42" s="82">
        <v>107.42143999999999</v>
      </c>
      <c r="G42" s="82"/>
      <c r="H42" s="82"/>
      <c r="I42" s="104">
        <f t="shared" si="11"/>
        <v>469.17431199999999</v>
      </c>
      <c r="J42" s="2"/>
      <c r="K42" s="95" t="s">
        <v>16</v>
      </c>
      <c r="L42" s="82">
        <v>10.4</v>
      </c>
      <c r="M42" s="82">
        <v>10.199999999999999</v>
      </c>
      <c r="N42" s="82">
        <v>2</v>
      </c>
      <c r="O42" s="24">
        <v>10.199999999999999</v>
      </c>
      <c r="P42" s="24">
        <v>10.1</v>
      </c>
      <c r="Q42" s="82"/>
      <c r="R42" s="104">
        <f t="shared" si="12"/>
        <v>42.9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114.78513599999999</v>
      </c>
      <c r="C43" s="82">
        <v>113.49987999999999</v>
      </c>
      <c r="D43" s="82">
        <v>23.262680000000003</v>
      </c>
      <c r="E43" s="82">
        <v>110.20517599999998</v>
      </c>
      <c r="F43" s="82">
        <v>109.4688</v>
      </c>
      <c r="G43" s="82"/>
      <c r="H43" s="82"/>
      <c r="I43" s="104">
        <f t="shared" si="11"/>
        <v>471.22167199999996</v>
      </c>
      <c r="J43" s="2"/>
      <c r="K43" s="94" t="s">
        <v>17</v>
      </c>
      <c r="L43" s="82">
        <v>10.4</v>
      </c>
      <c r="M43" s="82">
        <v>10.3</v>
      </c>
      <c r="N43" s="82">
        <v>2.1</v>
      </c>
      <c r="O43" s="24">
        <v>10.199999999999999</v>
      </c>
      <c r="P43" s="24">
        <v>10.1</v>
      </c>
      <c r="Q43" s="82"/>
      <c r="R43" s="104">
        <f t="shared" si="12"/>
        <v>43.1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114.78513599999999</v>
      </c>
      <c r="C44" s="82">
        <v>114.88750000000002</v>
      </c>
      <c r="D44" s="82">
        <v>23.262680000000003</v>
      </c>
      <c r="E44" s="82">
        <v>111.95939999999999</v>
      </c>
      <c r="F44" s="82">
        <v>109.4688</v>
      </c>
      <c r="G44" s="82"/>
      <c r="H44" s="82"/>
      <c r="I44" s="104">
        <f t="shared" si="11"/>
        <v>474.363516</v>
      </c>
      <c r="J44" s="2"/>
      <c r="K44" s="95" t="s">
        <v>18</v>
      </c>
      <c r="L44" s="82">
        <v>10.4</v>
      </c>
      <c r="M44" s="82">
        <v>10.3</v>
      </c>
      <c r="N44" s="82">
        <v>2.1</v>
      </c>
      <c r="O44" s="24">
        <v>10.199999999999999</v>
      </c>
      <c r="P44" s="24">
        <v>10.1</v>
      </c>
      <c r="Q44" s="82"/>
      <c r="R44" s="104">
        <f t="shared" si="12"/>
        <v>43.1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115.97979999999998</v>
      </c>
      <c r="C45" s="82">
        <v>114.88750000000002</v>
      </c>
      <c r="D45" s="82">
        <v>23.5764</v>
      </c>
      <c r="E45" s="82">
        <v>111.95939999999999</v>
      </c>
      <c r="F45" s="82">
        <v>109.4688</v>
      </c>
      <c r="G45" s="82"/>
      <c r="H45" s="82"/>
      <c r="I45" s="104">
        <f t="shared" si="11"/>
        <v>475.87189999999998</v>
      </c>
      <c r="J45" s="2"/>
      <c r="K45" s="94" t="s">
        <v>19</v>
      </c>
      <c r="L45" s="82">
        <v>10.4</v>
      </c>
      <c r="M45" s="82">
        <v>10.3</v>
      </c>
      <c r="N45" s="82">
        <v>2.1</v>
      </c>
      <c r="O45" s="24">
        <v>10.199999999999999</v>
      </c>
      <c r="P45" s="24">
        <v>10.1</v>
      </c>
      <c r="Q45" s="82"/>
      <c r="R45" s="104">
        <f t="shared" si="12"/>
        <v>43.1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799.59366399999988</v>
      </c>
      <c r="C46" s="28">
        <f t="shared" si="13"/>
        <v>792.90024000000005</v>
      </c>
      <c r="D46" s="28">
        <f t="shared" si="13"/>
        <v>162.62271999999999</v>
      </c>
      <c r="E46" s="28">
        <f t="shared" si="13"/>
        <v>771.3174479999999</v>
      </c>
      <c r="F46" s="28">
        <f t="shared" si="13"/>
        <v>756.09407999999996</v>
      </c>
      <c r="G46" s="28">
        <f t="shared" si="13"/>
        <v>0</v>
      </c>
      <c r="H46" s="28">
        <f t="shared" si="13"/>
        <v>0</v>
      </c>
      <c r="I46" s="104">
        <f t="shared" si="11"/>
        <v>3282.5281519999999</v>
      </c>
      <c r="K46" s="80" t="s">
        <v>11</v>
      </c>
      <c r="L46" s="84">
        <f t="shared" ref="L46:Q46" si="14">SUM(L39:L45)</f>
        <v>72.5</v>
      </c>
      <c r="M46" s="28">
        <f t="shared" si="14"/>
        <v>71.699999999999989</v>
      </c>
      <c r="N46" s="28">
        <f t="shared" si="14"/>
        <v>14.499999999999998</v>
      </c>
      <c r="O46" s="28">
        <f t="shared" si="14"/>
        <v>71.400000000000006</v>
      </c>
      <c r="P46" s="28">
        <f t="shared" si="14"/>
        <v>70.2</v>
      </c>
      <c r="Q46" s="28">
        <f t="shared" si="14"/>
        <v>0</v>
      </c>
      <c r="R46" s="104">
        <f t="shared" si="12"/>
        <v>300.3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132.69999999999999</v>
      </c>
      <c r="C47" s="31">
        <v>131.30000000000001</v>
      </c>
      <c r="D47" s="31">
        <v>133.19999999999999</v>
      </c>
      <c r="E47" s="31">
        <v>128.1</v>
      </c>
      <c r="F47" s="31">
        <v>126.7</v>
      </c>
      <c r="G47" s="31"/>
      <c r="H47" s="31"/>
      <c r="I47" s="105">
        <f>+((I46/I48)/7)*1000</f>
        <v>127.98378633811602</v>
      </c>
      <c r="K47" s="113" t="s">
        <v>20</v>
      </c>
      <c r="L47" s="85">
        <v>138</v>
      </c>
      <c r="M47" s="31">
        <v>136.5</v>
      </c>
      <c r="N47" s="31">
        <v>138</v>
      </c>
      <c r="O47" s="31">
        <v>136</v>
      </c>
      <c r="P47" s="31">
        <v>135.5</v>
      </c>
      <c r="Q47" s="31"/>
      <c r="R47" s="105">
        <f>+((R46/R48)/7)*1000</f>
        <v>136.62420382165604</v>
      </c>
      <c r="S47" s="65"/>
      <c r="T47" s="65"/>
    </row>
    <row r="48" spans="1:30" ht="33.75" customHeight="1" x14ac:dyDescent="0.25">
      <c r="A48" s="97" t="s">
        <v>21</v>
      </c>
      <c r="B48" s="86">
        <v>874</v>
      </c>
      <c r="C48" s="35">
        <v>875</v>
      </c>
      <c r="D48" s="35">
        <v>177</v>
      </c>
      <c r="E48" s="35">
        <v>874</v>
      </c>
      <c r="F48" s="35">
        <v>864</v>
      </c>
      <c r="G48" s="35"/>
      <c r="H48" s="35"/>
      <c r="I48" s="106">
        <f>SUM(B48:H48)</f>
        <v>3664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74</v>
      </c>
      <c r="Q48" s="67"/>
      <c r="R48" s="115">
        <f>SUM(L48:Q48)</f>
        <v>314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115.97979999999998</v>
      </c>
      <c r="C49" s="39">
        <f t="shared" si="15"/>
        <v>114.88750000000002</v>
      </c>
      <c r="D49" s="39">
        <f t="shared" si="15"/>
        <v>23.5764</v>
      </c>
      <c r="E49" s="39">
        <f t="shared" si="15"/>
        <v>111.95939999999999</v>
      </c>
      <c r="F49" s="39">
        <f t="shared" si="15"/>
        <v>109.4688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127.98378633811602</v>
      </c>
      <c r="K49" s="98" t="s">
        <v>22</v>
      </c>
      <c r="L49" s="87">
        <f t="shared" ref="L49:Q49" si="17">((L48*L47)*7/1000-L39-L40)/5</f>
        <v>10.370000000000001</v>
      </c>
      <c r="M49" s="39">
        <f t="shared" si="17"/>
        <v>10.252499999999998</v>
      </c>
      <c r="N49" s="39">
        <f t="shared" si="17"/>
        <v>2.0580000000000003</v>
      </c>
      <c r="O49" s="39">
        <f t="shared" si="17"/>
        <v>10.199999999999999</v>
      </c>
      <c r="P49" s="39">
        <f t="shared" si="17"/>
        <v>10.0778</v>
      </c>
      <c r="Q49" s="39">
        <f t="shared" si="17"/>
        <v>0</v>
      </c>
      <c r="R49" s="116">
        <f>((R46*1000)/R48)/7</f>
        <v>136.62420382165604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811.85859999999991</v>
      </c>
      <c r="C50" s="43">
        <f t="shared" si="18"/>
        <v>804.21250000000009</v>
      </c>
      <c r="D50" s="43">
        <f t="shared" si="18"/>
        <v>165.03479999999999</v>
      </c>
      <c r="E50" s="43">
        <f t="shared" si="18"/>
        <v>783.71579999999994</v>
      </c>
      <c r="F50" s="43">
        <f t="shared" si="18"/>
        <v>766.28160000000003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72.45</v>
      </c>
      <c r="M50" s="43">
        <f t="shared" si="19"/>
        <v>71.662499999999994</v>
      </c>
      <c r="N50" s="43">
        <f t="shared" si="19"/>
        <v>14.49</v>
      </c>
      <c r="O50" s="43">
        <f t="shared" si="19"/>
        <v>71.400000000000006</v>
      </c>
      <c r="P50" s="43">
        <f t="shared" si="19"/>
        <v>70.188999999999993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130.69527034978751</v>
      </c>
      <c r="C51" s="49">
        <f t="shared" si="20"/>
        <v>129.45310040816327</v>
      </c>
      <c r="D51" s="49">
        <f t="shared" si="20"/>
        <v>131.25320419693301</v>
      </c>
      <c r="E51" s="49">
        <f t="shared" si="20"/>
        <v>126.07346322327557</v>
      </c>
      <c r="F51" s="49">
        <f t="shared" si="20"/>
        <v>125.01555555555555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138.0952380952381</v>
      </c>
      <c r="M51" s="49">
        <f t="shared" si="21"/>
        <v>136.57142857142853</v>
      </c>
      <c r="N51" s="49">
        <f t="shared" si="21"/>
        <v>138.09523809523807</v>
      </c>
      <c r="O51" s="49">
        <f t="shared" si="21"/>
        <v>136</v>
      </c>
      <c r="P51" s="49">
        <f t="shared" si="21"/>
        <v>135.52123552123555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72"/>
      <c r="D73" s="472"/>
      <c r="E73" s="472"/>
      <c r="F73" s="118"/>
      <c r="G73" s="198"/>
      <c r="H73" s="472"/>
      <c r="I73" s="472"/>
      <c r="J73" s="472"/>
      <c r="K73" s="118"/>
      <c r="L73" s="198"/>
      <c r="M73" s="472"/>
      <c r="N73" s="472"/>
      <c r="O73" s="118"/>
      <c r="P73" s="198"/>
      <c r="Q73" s="472"/>
      <c r="R73" s="472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9.1999999999999993</v>
      </c>
      <c r="C76" s="204">
        <v>9</v>
      </c>
      <c r="D76" s="204">
        <v>2.2000000000000002</v>
      </c>
      <c r="E76" s="204">
        <v>8.9</v>
      </c>
      <c r="F76" s="205">
        <v>10.199999999999999</v>
      </c>
      <c r="G76" s="203">
        <v>8.6</v>
      </c>
      <c r="H76" s="204">
        <v>9.1</v>
      </c>
      <c r="I76" s="204">
        <v>2.1</v>
      </c>
      <c r="J76" s="204">
        <v>9.1999999999999993</v>
      </c>
      <c r="K76" s="205">
        <v>10.3</v>
      </c>
      <c r="L76" s="203">
        <v>10.8</v>
      </c>
      <c r="M76" s="204">
        <v>2.2000000000000002</v>
      </c>
      <c r="N76" s="204">
        <v>10.6</v>
      </c>
      <c r="O76" s="205">
        <v>10.6</v>
      </c>
      <c r="P76" s="203">
        <v>10.5</v>
      </c>
      <c r="Q76" s="204">
        <v>2.2000000000000002</v>
      </c>
      <c r="R76" s="204">
        <v>10.4</v>
      </c>
      <c r="S76" s="205">
        <v>10.4</v>
      </c>
      <c r="T76" s="219">
        <f t="shared" ref="T76:T83" si="27">SUM(B76:S76)</f>
        <v>146.5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9.1999999999999993</v>
      </c>
      <c r="C77" s="204">
        <v>9</v>
      </c>
      <c r="D77" s="204">
        <v>2.2000000000000002</v>
      </c>
      <c r="E77" s="204">
        <v>8.9</v>
      </c>
      <c r="F77" s="205">
        <v>10.199999999999999</v>
      </c>
      <c r="G77" s="203">
        <v>8.6</v>
      </c>
      <c r="H77" s="204">
        <v>9.1</v>
      </c>
      <c r="I77" s="204">
        <v>2.1</v>
      </c>
      <c r="J77" s="204">
        <v>9.1999999999999993</v>
      </c>
      <c r="K77" s="205">
        <v>10.3</v>
      </c>
      <c r="L77" s="203">
        <v>10.8</v>
      </c>
      <c r="M77" s="204">
        <v>2.2000000000000002</v>
      </c>
      <c r="N77" s="204">
        <v>10.6</v>
      </c>
      <c r="O77" s="205">
        <v>10.6</v>
      </c>
      <c r="P77" s="203">
        <v>10.5</v>
      </c>
      <c r="Q77" s="204">
        <v>2.2000000000000002</v>
      </c>
      <c r="R77" s="204">
        <v>10.4</v>
      </c>
      <c r="S77" s="205">
        <v>10.4</v>
      </c>
      <c r="T77" s="219">
        <f t="shared" si="27"/>
        <v>146.5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9.3000000000000007</v>
      </c>
      <c r="C78" s="204">
        <v>8.8000000000000007</v>
      </c>
      <c r="D78" s="204">
        <v>2.1</v>
      </c>
      <c r="E78" s="204">
        <v>8.9</v>
      </c>
      <c r="F78" s="205">
        <v>10.1</v>
      </c>
      <c r="G78" s="203">
        <v>8.6999999999999993</v>
      </c>
      <c r="H78" s="204">
        <v>9.1999999999999993</v>
      </c>
      <c r="I78" s="204">
        <v>2.1</v>
      </c>
      <c r="J78" s="204">
        <v>9.1999999999999993</v>
      </c>
      <c r="K78" s="205">
        <v>10.3</v>
      </c>
      <c r="L78" s="203">
        <v>10.9</v>
      </c>
      <c r="M78" s="204">
        <v>2.1</v>
      </c>
      <c r="N78" s="204">
        <v>10.7</v>
      </c>
      <c r="O78" s="205">
        <v>10.7</v>
      </c>
      <c r="P78" s="203">
        <v>10.6</v>
      </c>
      <c r="Q78" s="204">
        <v>2.1</v>
      </c>
      <c r="R78" s="204">
        <v>10.5</v>
      </c>
      <c r="S78" s="205">
        <v>10.5</v>
      </c>
      <c r="T78" s="219">
        <f t="shared" si="27"/>
        <v>146.80000000000001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8.8000000000000007</v>
      </c>
      <c r="D79" s="204">
        <v>2.1</v>
      </c>
      <c r="E79" s="204">
        <v>8.9</v>
      </c>
      <c r="F79" s="205">
        <v>10.1</v>
      </c>
      <c r="G79" s="203">
        <v>8.6999999999999993</v>
      </c>
      <c r="H79" s="204">
        <v>9.3000000000000007</v>
      </c>
      <c r="I79" s="204">
        <v>2.2000000000000002</v>
      </c>
      <c r="J79" s="204">
        <v>9.1999999999999993</v>
      </c>
      <c r="K79" s="205">
        <v>10.3</v>
      </c>
      <c r="L79" s="203">
        <v>10.9</v>
      </c>
      <c r="M79" s="204">
        <v>2.1</v>
      </c>
      <c r="N79" s="204">
        <v>10.7</v>
      </c>
      <c r="O79" s="205">
        <v>10.7</v>
      </c>
      <c r="P79" s="203">
        <v>10.7</v>
      </c>
      <c r="Q79" s="204">
        <v>2.1</v>
      </c>
      <c r="R79" s="204">
        <v>10.5</v>
      </c>
      <c r="S79" s="205">
        <v>10.5</v>
      </c>
      <c r="T79" s="219">
        <f t="shared" si="27"/>
        <v>147.19999999999999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8.9</v>
      </c>
      <c r="D80" s="204">
        <v>2.1</v>
      </c>
      <c r="E80" s="204">
        <v>9</v>
      </c>
      <c r="F80" s="205">
        <v>10.1</v>
      </c>
      <c r="G80" s="203">
        <v>8.8000000000000007</v>
      </c>
      <c r="H80" s="204">
        <v>9.3000000000000007</v>
      </c>
      <c r="I80" s="204">
        <v>2.2000000000000002</v>
      </c>
      <c r="J80" s="204">
        <v>9.1999999999999993</v>
      </c>
      <c r="K80" s="205">
        <v>10.3</v>
      </c>
      <c r="L80" s="203">
        <v>11</v>
      </c>
      <c r="M80" s="204">
        <v>2.1</v>
      </c>
      <c r="N80" s="204">
        <v>10.7</v>
      </c>
      <c r="O80" s="205">
        <v>10.7</v>
      </c>
      <c r="P80" s="203">
        <v>10.7</v>
      </c>
      <c r="Q80" s="204">
        <v>2.1</v>
      </c>
      <c r="R80" s="204">
        <v>10.5</v>
      </c>
      <c r="S80" s="205">
        <v>10.5</v>
      </c>
      <c r="T80" s="219">
        <f t="shared" si="27"/>
        <v>147.6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9.4</v>
      </c>
      <c r="C81" s="204">
        <v>8.9</v>
      </c>
      <c r="D81" s="204">
        <v>2.2000000000000002</v>
      </c>
      <c r="E81" s="204">
        <v>9</v>
      </c>
      <c r="F81" s="205">
        <v>10.199999999999999</v>
      </c>
      <c r="G81" s="203">
        <v>8.8000000000000007</v>
      </c>
      <c r="H81" s="204">
        <v>9.3000000000000007</v>
      </c>
      <c r="I81" s="204">
        <v>2.2000000000000002</v>
      </c>
      <c r="J81" s="204">
        <v>9.1999999999999993</v>
      </c>
      <c r="K81" s="205">
        <v>10.4</v>
      </c>
      <c r="L81" s="203">
        <v>11</v>
      </c>
      <c r="M81" s="204">
        <v>2.2000000000000002</v>
      </c>
      <c r="N81" s="204">
        <v>10.7</v>
      </c>
      <c r="O81" s="205">
        <v>10.7</v>
      </c>
      <c r="P81" s="203">
        <v>10.7</v>
      </c>
      <c r="Q81" s="204">
        <v>2.2000000000000002</v>
      </c>
      <c r="R81" s="204">
        <v>10.5</v>
      </c>
      <c r="S81" s="205">
        <v>10.5</v>
      </c>
      <c r="T81" s="219">
        <f t="shared" si="27"/>
        <v>148.10000000000002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9.4</v>
      </c>
      <c r="C82" s="204">
        <v>8.9</v>
      </c>
      <c r="D82" s="204">
        <v>2.2000000000000002</v>
      </c>
      <c r="E82" s="204">
        <v>9</v>
      </c>
      <c r="F82" s="205">
        <v>10.199999999999999</v>
      </c>
      <c r="G82" s="203">
        <v>8.8000000000000007</v>
      </c>
      <c r="H82" s="204">
        <v>9.3000000000000007</v>
      </c>
      <c r="I82" s="204">
        <v>2.2000000000000002</v>
      </c>
      <c r="J82" s="204">
        <v>9.1999999999999993</v>
      </c>
      <c r="K82" s="205">
        <v>10.4</v>
      </c>
      <c r="L82" s="203">
        <v>11</v>
      </c>
      <c r="M82" s="204">
        <v>2.2000000000000002</v>
      </c>
      <c r="N82" s="204">
        <v>10.8</v>
      </c>
      <c r="O82" s="205">
        <v>10.8</v>
      </c>
      <c r="P82" s="203">
        <v>10.7</v>
      </c>
      <c r="Q82" s="204">
        <v>2.2000000000000002</v>
      </c>
      <c r="R82" s="204">
        <v>10.5</v>
      </c>
      <c r="S82" s="205">
        <v>10.5</v>
      </c>
      <c r="T82" s="219">
        <f t="shared" si="27"/>
        <v>148.30000000000001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65.3</v>
      </c>
      <c r="C83" s="28">
        <f>SUM(C76:C82)</f>
        <v>62.3</v>
      </c>
      <c r="D83" s="28">
        <f>SUM(D76:D82)</f>
        <v>15.099999999999998</v>
      </c>
      <c r="E83" s="28">
        <f>SUM(E76:E82)</f>
        <v>62.6</v>
      </c>
      <c r="F83" s="29">
        <f>SUM(F76:F82)</f>
        <v>71.100000000000009</v>
      </c>
      <c r="G83" s="27">
        <f t="shared" ref="G83:S83" si="28">SUM(G76:G82)</f>
        <v>60.999999999999986</v>
      </c>
      <c r="H83" s="28">
        <f t="shared" si="28"/>
        <v>64.599999999999994</v>
      </c>
      <c r="I83" s="28">
        <f t="shared" si="28"/>
        <v>15.099999999999998</v>
      </c>
      <c r="J83" s="28">
        <f t="shared" si="28"/>
        <v>64.400000000000006</v>
      </c>
      <c r="K83" s="29">
        <f t="shared" si="28"/>
        <v>72.3</v>
      </c>
      <c r="L83" s="27">
        <f t="shared" si="28"/>
        <v>76.400000000000006</v>
      </c>
      <c r="M83" s="28">
        <f t="shared" si="28"/>
        <v>15.099999999999998</v>
      </c>
      <c r="N83" s="28">
        <f t="shared" si="28"/>
        <v>74.8</v>
      </c>
      <c r="O83" s="29">
        <f t="shared" si="28"/>
        <v>74.8</v>
      </c>
      <c r="P83" s="27">
        <f t="shared" si="28"/>
        <v>74.400000000000006</v>
      </c>
      <c r="Q83" s="28">
        <f t="shared" si="28"/>
        <v>15.099999999999998</v>
      </c>
      <c r="R83" s="28">
        <f t="shared" si="28"/>
        <v>73.3</v>
      </c>
      <c r="S83" s="29">
        <f t="shared" si="28"/>
        <v>73.3</v>
      </c>
      <c r="T83" s="219">
        <f t="shared" si="27"/>
        <v>1030.9999999999998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143.5</v>
      </c>
      <c r="C84" s="31">
        <v>143.5</v>
      </c>
      <c r="D84" s="31">
        <v>143.5</v>
      </c>
      <c r="E84" s="31">
        <v>142</v>
      </c>
      <c r="F84" s="32">
        <v>141</v>
      </c>
      <c r="G84" s="30">
        <v>143</v>
      </c>
      <c r="H84" s="31">
        <v>142</v>
      </c>
      <c r="I84" s="31">
        <v>143.5</v>
      </c>
      <c r="J84" s="31">
        <v>141.5</v>
      </c>
      <c r="K84" s="32">
        <v>141.5</v>
      </c>
      <c r="L84" s="30">
        <v>143.5</v>
      </c>
      <c r="M84" s="31">
        <v>143.5</v>
      </c>
      <c r="N84" s="31">
        <v>140.5</v>
      </c>
      <c r="O84" s="32">
        <v>140.5</v>
      </c>
      <c r="P84" s="30">
        <v>143.5</v>
      </c>
      <c r="Q84" s="31">
        <v>143.5</v>
      </c>
      <c r="R84" s="31">
        <v>141.5</v>
      </c>
      <c r="S84" s="32">
        <v>141.5</v>
      </c>
      <c r="T84" s="366">
        <f>+((T83/T85)/7)*1000</f>
        <v>142.16767788196356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367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9.3784999999999989</v>
      </c>
      <c r="C86" s="39">
        <f t="shared" ref="C86:S86" si="29">(((C85*C84)*7)/1000-C76-C77)/5</f>
        <v>8.8558000000000003</v>
      </c>
      <c r="D86" s="39">
        <f t="shared" si="29"/>
        <v>2.1335000000000002</v>
      </c>
      <c r="E86" s="39">
        <f t="shared" si="29"/>
        <v>8.9644000000000013</v>
      </c>
      <c r="F86" s="40">
        <f t="shared" si="29"/>
        <v>10.132799999999998</v>
      </c>
      <c r="G86" s="38">
        <f t="shared" si="29"/>
        <v>8.7721999999999998</v>
      </c>
      <c r="H86" s="39">
        <f t="shared" si="29"/>
        <v>9.282</v>
      </c>
      <c r="I86" s="39">
        <f t="shared" si="29"/>
        <v>2.1735000000000002</v>
      </c>
      <c r="J86" s="39">
        <f t="shared" si="29"/>
        <v>9.1964999999999968</v>
      </c>
      <c r="K86" s="40">
        <f t="shared" si="29"/>
        <v>10.3413</v>
      </c>
      <c r="L86" s="38">
        <f t="shared" si="29"/>
        <v>10.948400000000001</v>
      </c>
      <c r="M86" s="39">
        <f t="shared" si="29"/>
        <v>2.1335000000000002</v>
      </c>
      <c r="N86" s="39">
        <f t="shared" si="29"/>
        <v>10.709199999999999</v>
      </c>
      <c r="O86" s="40">
        <f t="shared" si="29"/>
        <v>10.709199999999999</v>
      </c>
      <c r="P86" s="38">
        <f t="shared" si="29"/>
        <v>10.666599999999999</v>
      </c>
      <c r="Q86" s="39">
        <f t="shared" si="29"/>
        <v>2.1335000000000002</v>
      </c>
      <c r="R86" s="39">
        <f t="shared" si="29"/>
        <v>10.4994</v>
      </c>
      <c r="S86" s="40">
        <f t="shared" si="29"/>
        <v>10.4994</v>
      </c>
      <c r="T86" s="367">
        <f>((T83*1000)/T85)/7</f>
        <v>142.16767788196356</v>
      </c>
      <c r="AD86" s="3"/>
    </row>
    <row r="87" spans="1:41" ht="33.75" customHeight="1" x14ac:dyDescent="0.25">
      <c r="A87" s="99" t="s">
        <v>23</v>
      </c>
      <c r="B87" s="42">
        <f>((B85*B84)*7)/1000</f>
        <v>65.292500000000004</v>
      </c>
      <c r="C87" s="43">
        <f>((C85*C84)*7)/1000</f>
        <v>62.279000000000003</v>
      </c>
      <c r="D87" s="43">
        <f>((D85*D84)*7)/1000</f>
        <v>15.067500000000001</v>
      </c>
      <c r="E87" s="43">
        <f>((E85*E84)*7)/1000</f>
        <v>62.622</v>
      </c>
      <c r="F87" s="90">
        <f>((F85*F84)*7)/1000</f>
        <v>71.063999999999993</v>
      </c>
      <c r="G87" s="42">
        <f t="shared" ref="G87:S87" si="30">((G85*G84)*7)/1000</f>
        <v>61.061</v>
      </c>
      <c r="H87" s="43">
        <f t="shared" si="30"/>
        <v>64.61</v>
      </c>
      <c r="I87" s="43">
        <f t="shared" si="30"/>
        <v>15.067500000000001</v>
      </c>
      <c r="J87" s="43">
        <f t="shared" si="30"/>
        <v>64.382499999999993</v>
      </c>
      <c r="K87" s="90">
        <f t="shared" si="30"/>
        <v>72.3065</v>
      </c>
      <c r="L87" s="42">
        <f t="shared" si="30"/>
        <v>76.341999999999999</v>
      </c>
      <c r="M87" s="43">
        <f t="shared" si="30"/>
        <v>15.067500000000001</v>
      </c>
      <c r="N87" s="43">
        <f t="shared" si="30"/>
        <v>74.745999999999995</v>
      </c>
      <c r="O87" s="90">
        <f t="shared" si="30"/>
        <v>74.745999999999995</v>
      </c>
      <c r="P87" s="42">
        <f t="shared" si="30"/>
        <v>74.332999999999998</v>
      </c>
      <c r="Q87" s="43">
        <f t="shared" si="30"/>
        <v>15.067500000000001</v>
      </c>
      <c r="R87" s="43">
        <f t="shared" si="30"/>
        <v>73.296999999999997</v>
      </c>
      <c r="S87" s="90">
        <f t="shared" si="30"/>
        <v>73.296999999999997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143.5164835164835</v>
      </c>
      <c r="C88" s="49">
        <f>+(C83/C85)/7*1000</f>
        <v>143.54838709677421</v>
      </c>
      <c r="D88" s="49">
        <f>+(D83/D85)/7*1000</f>
        <v>143.8095238095238</v>
      </c>
      <c r="E88" s="49">
        <f>+(E83/E85)/7*1000</f>
        <v>141.95011337868482</v>
      </c>
      <c r="F88" s="50">
        <f>+(F83/F85)/7*1000</f>
        <v>141.07142857142858</v>
      </c>
      <c r="G88" s="48">
        <f t="shared" ref="G88:S88" si="31">+(G83/G85)/7*1000</f>
        <v>142.85714285714283</v>
      </c>
      <c r="H88" s="49">
        <f t="shared" si="31"/>
        <v>141.97802197802196</v>
      </c>
      <c r="I88" s="49">
        <f t="shared" si="31"/>
        <v>143.8095238095238</v>
      </c>
      <c r="J88" s="49">
        <f t="shared" si="31"/>
        <v>141.53846153846155</v>
      </c>
      <c r="K88" s="50">
        <f t="shared" si="31"/>
        <v>141.48727984344421</v>
      </c>
      <c r="L88" s="48">
        <f t="shared" si="31"/>
        <v>143.60902255639098</v>
      </c>
      <c r="M88" s="49">
        <f t="shared" si="31"/>
        <v>143.8095238095238</v>
      </c>
      <c r="N88" s="49">
        <f t="shared" si="31"/>
        <v>140.60150375939847</v>
      </c>
      <c r="O88" s="50">
        <f t="shared" si="31"/>
        <v>140.60150375939847</v>
      </c>
      <c r="P88" s="48">
        <f t="shared" si="31"/>
        <v>143.62934362934365</v>
      </c>
      <c r="Q88" s="49">
        <f t="shared" si="31"/>
        <v>143.8095238095238</v>
      </c>
      <c r="R88" s="49">
        <f t="shared" si="31"/>
        <v>141.50579150579151</v>
      </c>
      <c r="S88" s="50">
        <f t="shared" si="31"/>
        <v>141.50579150579151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51"/>
  <sheetViews>
    <sheetView showGridLines="0" tabSelected="1" view="pageBreakPreview" zoomScale="60" zoomScaleNormal="70" workbookViewId="0">
      <selection activeCell="I47" sqref="I47"/>
    </sheetView>
  </sheetViews>
  <sheetFormatPr baseColWidth="10" defaultColWidth="11.42578125" defaultRowHeight="18.75" x14ac:dyDescent="0.25"/>
  <cols>
    <col min="1" max="1" width="39.7109375" style="284" customWidth="1"/>
    <col min="2" max="6" width="11.42578125" style="284" customWidth="1"/>
    <col min="7" max="8" width="14.28515625" style="284" customWidth="1"/>
    <col min="9" max="9" width="11.42578125" style="284" customWidth="1"/>
    <col min="10" max="10" width="17.140625" style="284" customWidth="1"/>
    <col min="11" max="11" width="16.42578125" style="284" bestFit="1" customWidth="1"/>
    <col min="12" max="20" width="11.42578125" style="284" customWidth="1"/>
    <col min="21" max="21" width="10.85546875" style="284" customWidth="1"/>
    <col min="22" max="22" width="11.42578125" style="284" bestFit="1" customWidth="1"/>
    <col min="23" max="16384" width="11.42578125" style="284"/>
  </cols>
  <sheetData>
    <row r="1" spans="1:23" ht="24" customHeight="1" x14ac:dyDescent="0.25">
      <c r="A1" s="514"/>
      <c r="B1" s="517" t="s">
        <v>31</v>
      </c>
      <c r="C1" s="518"/>
      <c r="D1" s="518"/>
      <c r="E1" s="518"/>
      <c r="F1" s="518"/>
      <c r="G1" s="518"/>
      <c r="H1" s="518"/>
      <c r="I1" s="518"/>
      <c r="J1" s="518"/>
      <c r="K1" s="518"/>
      <c r="L1" s="519"/>
      <c r="M1" s="520" t="s">
        <v>32</v>
      </c>
      <c r="N1" s="520"/>
      <c r="O1" s="520"/>
      <c r="P1" s="520"/>
      <c r="Q1" s="282"/>
      <c r="R1" s="532" t="s">
        <v>117</v>
      </c>
      <c r="S1" s="533"/>
      <c r="T1" s="533"/>
      <c r="U1" s="533"/>
      <c r="V1" s="534"/>
      <c r="W1" s="283"/>
    </row>
    <row r="2" spans="1:23" ht="24" customHeight="1" x14ac:dyDescent="0.25">
      <c r="A2" s="515"/>
      <c r="B2" s="521" t="s">
        <v>33</v>
      </c>
      <c r="C2" s="522"/>
      <c r="D2" s="522"/>
      <c r="E2" s="522"/>
      <c r="F2" s="522"/>
      <c r="G2" s="522"/>
      <c r="H2" s="522"/>
      <c r="I2" s="522"/>
      <c r="J2" s="522"/>
      <c r="K2" s="522"/>
      <c r="L2" s="523"/>
      <c r="M2" s="527" t="s">
        <v>34</v>
      </c>
      <c r="N2" s="527"/>
      <c r="O2" s="527"/>
      <c r="P2" s="527"/>
      <c r="Q2" s="283"/>
      <c r="R2" s="535"/>
      <c r="S2" s="536"/>
      <c r="T2" s="536"/>
      <c r="U2" s="536"/>
      <c r="V2" s="537"/>
      <c r="W2" s="283"/>
    </row>
    <row r="3" spans="1:23" ht="24" customHeight="1" x14ac:dyDescent="0.25">
      <c r="A3" s="516"/>
      <c r="B3" s="524"/>
      <c r="C3" s="525"/>
      <c r="D3" s="525"/>
      <c r="E3" s="525"/>
      <c r="F3" s="525"/>
      <c r="G3" s="525"/>
      <c r="H3" s="525"/>
      <c r="I3" s="525"/>
      <c r="J3" s="525"/>
      <c r="K3" s="525"/>
      <c r="L3" s="526"/>
      <c r="M3" s="527" t="s">
        <v>35</v>
      </c>
      <c r="N3" s="527"/>
      <c r="O3" s="527"/>
      <c r="P3" s="527"/>
      <c r="Q3" s="232"/>
      <c r="R3" s="535"/>
      <c r="S3" s="536"/>
      <c r="T3" s="536"/>
      <c r="U3" s="536"/>
      <c r="V3" s="537"/>
      <c r="W3" s="283"/>
    </row>
    <row r="4" spans="1:23" ht="24" customHeight="1" x14ac:dyDescent="0.25">
      <c r="A4" s="286"/>
      <c r="B4" s="286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3"/>
      <c r="R4" s="535"/>
      <c r="S4" s="536"/>
      <c r="T4" s="536"/>
      <c r="U4" s="536"/>
      <c r="V4" s="537"/>
      <c r="W4" s="283"/>
    </row>
    <row r="5" spans="1:23" s="236" customFormat="1" ht="24" customHeight="1" x14ac:dyDescent="0.25">
      <c r="A5" s="288" t="s">
        <v>36</v>
      </c>
      <c r="B5" s="524">
        <v>1</v>
      </c>
      <c r="C5" s="525"/>
      <c r="D5" s="233"/>
      <c r="E5" s="233"/>
      <c r="F5" s="233" t="s">
        <v>37</v>
      </c>
      <c r="G5" s="528" t="s">
        <v>55</v>
      </c>
      <c r="H5" s="528"/>
      <c r="I5" s="234"/>
      <c r="J5" s="315" t="s">
        <v>38</v>
      </c>
      <c r="K5" s="525">
        <v>27</v>
      </c>
      <c r="L5" s="525"/>
      <c r="M5" s="235"/>
      <c r="N5" s="235"/>
      <c r="O5" s="235"/>
      <c r="P5" s="235"/>
      <c r="Q5" s="235"/>
      <c r="R5" s="535"/>
      <c r="S5" s="536"/>
      <c r="T5" s="536"/>
      <c r="U5" s="536"/>
      <c r="V5" s="537"/>
      <c r="W5" s="235"/>
    </row>
    <row r="6" spans="1:23" s="236" customFormat="1" ht="24" customHeight="1" x14ac:dyDescent="0.25">
      <c r="A6" s="288"/>
      <c r="B6" s="288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5"/>
      <c r="R6" s="535"/>
      <c r="S6" s="536"/>
      <c r="T6" s="536"/>
      <c r="U6" s="536"/>
      <c r="V6" s="537"/>
      <c r="W6" s="235"/>
    </row>
    <row r="7" spans="1:23" s="236" customFormat="1" ht="24" customHeight="1" x14ac:dyDescent="0.25">
      <c r="A7" s="288" t="s">
        <v>39</v>
      </c>
      <c r="B7" s="529" t="s">
        <v>2</v>
      </c>
      <c r="C7" s="530"/>
      <c r="D7" s="237"/>
      <c r="E7" s="237"/>
      <c r="F7" s="233" t="s">
        <v>40</v>
      </c>
      <c r="G7" s="528" t="s">
        <v>115</v>
      </c>
      <c r="H7" s="528"/>
      <c r="I7" s="238"/>
      <c r="J7" s="541" t="s">
        <v>41</v>
      </c>
      <c r="K7" s="541"/>
      <c r="L7" s="525" t="s">
        <v>114</v>
      </c>
      <c r="M7" s="525"/>
      <c r="N7" s="525"/>
      <c r="O7" s="473"/>
      <c r="P7" s="239"/>
      <c r="Q7" s="235"/>
      <c r="R7" s="535"/>
      <c r="S7" s="536"/>
      <c r="T7" s="536"/>
      <c r="U7" s="536"/>
      <c r="V7" s="537"/>
      <c r="W7" s="235"/>
    </row>
    <row r="8" spans="1:23" s="236" customFormat="1" ht="24" customHeight="1" thickBot="1" x14ac:dyDescent="0.3">
      <c r="A8" s="288"/>
      <c r="B8" s="288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5"/>
      <c r="R8" s="538"/>
      <c r="S8" s="539"/>
      <c r="T8" s="539"/>
      <c r="U8" s="539"/>
      <c r="V8" s="540"/>
      <c r="W8" s="235"/>
    </row>
    <row r="9" spans="1:23" s="236" customFormat="1" ht="24" customHeight="1" thickBot="1" x14ac:dyDescent="0.3">
      <c r="A9" s="289" t="s">
        <v>42</v>
      </c>
      <c r="B9" s="509" t="s">
        <v>8</v>
      </c>
      <c r="C9" s="510"/>
      <c r="D9" s="510"/>
      <c r="E9" s="510"/>
      <c r="F9" s="510"/>
      <c r="G9" s="511"/>
      <c r="H9" s="509" t="s">
        <v>54</v>
      </c>
      <c r="I9" s="510"/>
      <c r="J9" s="510"/>
      <c r="K9" s="510"/>
      <c r="L9" s="510"/>
      <c r="M9" s="511"/>
      <c r="N9" s="509" t="s">
        <v>9</v>
      </c>
      <c r="O9" s="510"/>
      <c r="P9" s="510"/>
      <c r="Q9" s="511"/>
      <c r="R9" s="509" t="s">
        <v>9</v>
      </c>
      <c r="S9" s="510"/>
      <c r="T9" s="510"/>
      <c r="U9" s="511"/>
      <c r="V9" s="290"/>
    </row>
    <row r="10" spans="1:23" ht="24" customHeight="1" x14ac:dyDescent="0.25">
      <c r="A10" s="291" t="s">
        <v>43</v>
      </c>
      <c r="B10" s="292" t="s">
        <v>79</v>
      </c>
      <c r="C10" s="264">
        <v>1</v>
      </c>
      <c r="D10" s="264">
        <v>2</v>
      </c>
      <c r="E10" s="264">
        <v>3</v>
      </c>
      <c r="F10" s="264">
        <v>4</v>
      </c>
      <c r="G10" s="293">
        <v>5</v>
      </c>
      <c r="H10" s="264" t="s">
        <v>79</v>
      </c>
      <c r="I10" s="264">
        <v>1</v>
      </c>
      <c r="J10" s="264">
        <v>2</v>
      </c>
      <c r="K10" s="264">
        <v>3</v>
      </c>
      <c r="L10" s="264">
        <v>4</v>
      </c>
      <c r="M10" s="264">
        <v>5</v>
      </c>
      <c r="N10" s="292">
        <v>1</v>
      </c>
      <c r="O10" s="294">
        <v>2</v>
      </c>
      <c r="P10" s="294">
        <v>3</v>
      </c>
      <c r="Q10" s="294">
        <v>4</v>
      </c>
      <c r="R10" s="292">
        <v>1</v>
      </c>
      <c r="S10" s="294">
        <v>2</v>
      </c>
      <c r="T10" s="294">
        <v>3</v>
      </c>
      <c r="U10" s="295">
        <v>4</v>
      </c>
      <c r="V10" s="279" t="s">
        <v>11</v>
      </c>
    </row>
    <row r="11" spans="1:23" ht="24" customHeight="1" x14ac:dyDescent="0.25">
      <c r="A11" s="266" t="s">
        <v>44</v>
      </c>
      <c r="B11" s="246">
        <v>382.2</v>
      </c>
      <c r="C11" s="247">
        <v>9.4341000000000097</v>
      </c>
      <c r="D11" s="247">
        <v>9.5232000000000081</v>
      </c>
      <c r="E11" s="247">
        <v>2.3627999999999978</v>
      </c>
      <c r="F11" s="247">
        <v>9.1635000000000097</v>
      </c>
      <c r="G11" s="296">
        <v>10.664000000000005</v>
      </c>
      <c r="H11" s="247">
        <v>366.6</v>
      </c>
      <c r="I11" s="247">
        <v>9.3469999999999995</v>
      </c>
      <c r="J11" s="247">
        <v>11.083800000000004</v>
      </c>
      <c r="K11" s="247">
        <v>2.255399999999999</v>
      </c>
      <c r="L11" s="247">
        <v>10.867999999999999</v>
      </c>
      <c r="M11" s="248">
        <v>14.723099999999995</v>
      </c>
      <c r="N11" s="246">
        <v>113.32170000000001</v>
      </c>
      <c r="O11" s="251">
        <v>23.126799999999999</v>
      </c>
      <c r="P11" s="251">
        <v>111.26779999999998</v>
      </c>
      <c r="Q11" s="251">
        <v>112.78589999999998</v>
      </c>
      <c r="R11" s="246">
        <v>112.076864</v>
      </c>
      <c r="S11" s="251">
        <v>23.126799999999999</v>
      </c>
      <c r="T11" s="251">
        <v>111.4962</v>
      </c>
      <c r="U11" s="249">
        <v>109.5021</v>
      </c>
      <c r="V11" s="267">
        <f t="shared" ref="V11:V18" si="0">SUM(B11:U11)</f>
        <v>1554.9290640000002</v>
      </c>
    </row>
    <row r="12" spans="1:23" ht="24" customHeight="1" x14ac:dyDescent="0.25">
      <c r="A12" s="266" t="s">
        <v>45</v>
      </c>
      <c r="B12" s="246">
        <v>401.6</v>
      </c>
      <c r="C12" s="247">
        <v>4.8321000000000085</v>
      </c>
      <c r="D12" s="247">
        <v>6.9936000000000043</v>
      </c>
      <c r="E12" s="247">
        <v>1.274399999999998</v>
      </c>
      <c r="F12" s="247">
        <v>6.6959999999999997</v>
      </c>
      <c r="G12" s="296">
        <v>8.4280000000000097</v>
      </c>
      <c r="H12" s="247">
        <v>392.6</v>
      </c>
      <c r="I12" s="247">
        <v>5.7519999999999998</v>
      </c>
      <c r="J12" s="247">
        <v>5.0451000000000024</v>
      </c>
      <c r="K12" s="247">
        <v>0.82339999999999891</v>
      </c>
      <c r="L12" s="247">
        <v>4.7879999999999985</v>
      </c>
      <c r="M12" s="248">
        <v>7.8350999999999953</v>
      </c>
      <c r="N12" s="246">
        <v>115.82209999999999</v>
      </c>
      <c r="O12" s="251">
        <v>23.126799999999999</v>
      </c>
      <c r="P12" s="251">
        <v>113.81920000000001</v>
      </c>
      <c r="Q12" s="251">
        <v>112.78589999999998</v>
      </c>
      <c r="R12" s="246">
        <v>112.88339999999998</v>
      </c>
      <c r="S12" s="251">
        <v>23.126799999999999</v>
      </c>
      <c r="T12" s="251">
        <v>111.4962</v>
      </c>
      <c r="U12" s="249">
        <v>109.5021</v>
      </c>
      <c r="V12" s="267">
        <f t="shared" si="0"/>
        <v>1569.2302000000002</v>
      </c>
    </row>
    <row r="13" spans="1:23" ht="24" customHeight="1" x14ac:dyDescent="0.25">
      <c r="A13" s="266" t="s">
        <v>46</v>
      </c>
      <c r="B13" s="246">
        <v>401.6</v>
      </c>
      <c r="C13" s="247">
        <v>6.9029999999999996</v>
      </c>
      <c r="D13" s="247">
        <v>6.9936000000000043</v>
      </c>
      <c r="E13" s="247">
        <v>1.274399999999998</v>
      </c>
      <c r="F13" s="247">
        <v>6.6959999999999997</v>
      </c>
      <c r="G13" s="296">
        <v>8.4280000000000097</v>
      </c>
      <c r="H13" s="247">
        <v>392.6</v>
      </c>
      <c r="I13" s="247">
        <v>5.7519999999999998</v>
      </c>
      <c r="J13" s="247">
        <v>7.7559000000000085</v>
      </c>
      <c r="K13" s="247">
        <v>0.82339999999999891</v>
      </c>
      <c r="L13" s="247">
        <v>7.5240000000000045</v>
      </c>
      <c r="M13" s="248">
        <v>7.8350999999999953</v>
      </c>
      <c r="N13" s="246">
        <v>115.82209999999999</v>
      </c>
      <c r="O13" s="251">
        <v>23.126799999999999</v>
      </c>
      <c r="P13" s="251">
        <v>113.81920000000001</v>
      </c>
      <c r="Q13" s="251">
        <v>116.00070000000002</v>
      </c>
      <c r="R13" s="246">
        <v>112.88339999999998</v>
      </c>
      <c r="S13" s="251">
        <v>23.126799999999999</v>
      </c>
      <c r="T13" s="251">
        <v>114.53070000000001</v>
      </c>
      <c r="U13" s="249">
        <v>112.6233</v>
      </c>
      <c r="V13" s="267">
        <f t="shared" si="0"/>
        <v>1586.1184000000001</v>
      </c>
    </row>
    <row r="14" spans="1:23" ht="24" customHeight="1" x14ac:dyDescent="0.25">
      <c r="A14" s="266" t="s">
        <v>47</v>
      </c>
      <c r="B14" s="246">
        <v>401.6</v>
      </c>
      <c r="C14" s="247">
        <v>6.9029999999999996</v>
      </c>
      <c r="D14" s="247">
        <v>6.9936000000000043</v>
      </c>
      <c r="E14" s="247">
        <v>1.274399999999998</v>
      </c>
      <c r="F14" s="247">
        <v>9.0767999999999915</v>
      </c>
      <c r="G14" s="296">
        <v>8.4280000000000097</v>
      </c>
      <c r="H14" s="247">
        <v>392.6</v>
      </c>
      <c r="I14" s="247">
        <v>8.2684999999999995</v>
      </c>
      <c r="J14" s="247">
        <v>7.7559000000000085</v>
      </c>
      <c r="K14" s="247">
        <v>1.3603999999999989</v>
      </c>
      <c r="L14" s="247">
        <v>7.5240000000000045</v>
      </c>
      <c r="M14" s="248">
        <v>11.45130000000001</v>
      </c>
      <c r="N14" s="246">
        <v>118.76900000000001</v>
      </c>
      <c r="O14" s="251">
        <v>23.610099999999999</v>
      </c>
      <c r="P14" s="251">
        <v>116.94119999999999</v>
      </c>
      <c r="Q14" s="251">
        <v>116.00070000000002</v>
      </c>
      <c r="R14" s="246">
        <v>115.7445</v>
      </c>
      <c r="S14" s="251">
        <v>23.610099999999999</v>
      </c>
      <c r="T14" s="251">
        <v>114.53070000000001</v>
      </c>
      <c r="U14" s="249">
        <v>116.178</v>
      </c>
      <c r="V14" s="267">
        <f t="shared" si="0"/>
        <v>1608.6202000000003</v>
      </c>
    </row>
    <row r="15" spans="1:23" ht="24" customHeight="1" x14ac:dyDescent="0.25">
      <c r="A15" s="266" t="s">
        <v>48</v>
      </c>
      <c r="B15" s="246">
        <v>401.6</v>
      </c>
      <c r="C15" s="247">
        <v>9.3573999999999913</v>
      </c>
      <c r="D15" s="247">
        <v>9.3000000000000007</v>
      </c>
      <c r="E15" s="247">
        <v>1.7523000000000011</v>
      </c>
      <c r="F15" s="247">
        <v>9.0767999999999915</v>
      </c>
      <c r="G15" s="296">
        <v>11.781999999999991</v>
      </c>
      <c r="H15" s="247">
        <v>392.6</v>
      </c>
      <c r="I15" s="247">
        <v>8.2684999999999995</v>
      </c>
      <c r="J15" s="247">
        <v>10.843200000000005</v>
      </c>
      <c r="K15" s="247">
        <v>1.3603999999999989</v>
      </c>
      <c r="L15" s="247">
        <v>10.64</v>
      </c>
      <c r="M15" s="248">
        <v>11.45130000000001</v>
      </c>
      <c r="N15" s="246">
        <v>118.76900000000001</v>
      </c>
      <c r="O15" s="251">
        <v>23.610099999999999</v>
      </c>
      <c r="P15" s="251">
        <v>116.94119999999999</v>
      </c>
      <c r="Q15" s="251">
        <v>119.66200000000001</v>
      </c>
      <c r="R15" s="246">
        <v>115.7445</v>
      </c>
      <c r="S15" s="251">
        <v>23.610099999999999</v>
      </c>
      <c r="T15" s="251">
        <v>117.91200000000001</v>
      </c>
      <c r="U15" s="249">
        <v>116.178</v>
      </c>
      <c r="V15" s="267">
        <f t="shared" si="0"/>
        <v>1630.4588000000003</v>
      </c>
    </row>
    <row r="16" spans="1:23" ht="24" customHeight="1" x14ac:dyDescent="0.25">
      <c r="A16" s="266" t="s">
        <v>49</v>
      </c>
      <c r="B16" s="246">
        <v>414.8</v>
      </c>
      <c r="C16" s="247">
        <v>6.2893999999999917</v>
      </c>
      <c r="D16" s="247">
        <v>9.0023999999999962</v>
      </c>
      <c r="E16" s="247">
        <v>1.0443000000000011</v>
      </c>
      <c r="F16" s="247">
        <v>8.4072000000000084</v>
      </c>
      <c r="G16" s="296">
        <v>8.3419999999999916</v>
      </c>
      <c r="H16" s="247">
        <v>409</v>
      </c>
      <c r="I16" s="247">
        <v>7.4776000000000042</v>
      </c>
      <c r="J16" s="247">
        <v>10.466700000000005</v>
      </c>
      <c r="K16" s="247">
        <v>0.46539999999999898</v>
      </c>
      <c r="L16" s="247">
        <v>6.84</v>
      </c>
      <c r="M16" s="248">
        <v>11.279099999999994</v>
      </c>
      <c r="N16" s="246">
        <v>118.76900000000001</v>
      </c>
      <c r="O16" s="251">
        <v>23.610099999999999</v>
      </c>
      <c r="P16" s="251">
        <v>120.42</v>
      </c>
      <c r="Q16" s="251">
        <v>119.66200000000001</v>
      </c>
      <c r="R16" s="246">
        <v>118.9524</v>
      </c>
      <c r="S16" s="251">
        <v>23.610099999999999</v>
      </c>
      <c r="T16" s="251">
        <v>117.91200000000001</v>
      </c>
      <c r="U16" s="249">
        <v>116.178</v>
      </c>
      <c r="V16" s="267">
        <f t="shared" si="0"/>
        <v>1652.5277000000006</v>
      </c>
    </row>
    <row r="17" spans="1:34" ht="24" customHeight="1" thickBot="1" x14ac:dyDescent="0.3">
      <c r="A17" s="269" t="s">
        <v>50</v>
      </c>
      <c r="B17" s="297">
        <v>414.8</v>
      </c>
      <c r="C17" s="298">
        <v>6.2893999999999917</v>
      </c>
      <c r="D17" s="298">
        <v>9.0023999999999962</v>
      </c>
      <c r="E17" s="298">
        <v>1.0443000000000011</v>
      </c>
      <c r="F17" s="298">
        <v>8.4072000000000084</v>
      </c>
      <c r="G17" s="299">
        <v>8.3419999999999916</v>
      </c>
      <c r="H17" s="268">
        <v>409</v>
      </c>
      <c r="I17" s="268">
        <v>7.4776000000000042</v>
      </c>
      <c r="J17" s="268">
        <v>10.466700000000005</v>
      </c>
      <c r="K17" s="268">
        <v>0.46539999999999898</v>
      </c>
      <c r="L17" s="268">
        <v>6.84</v>
      </c>
      <c r="M17" s="270">
        <v>11.279099999999994</v>
      </c>
      <c r="N17" s="253">
        <v>122.07309999999998</v>
      </c>
      <c r="O17" s="255">
        <v>23.610099999999999</v>
      </c>
      <c r="P17" s="255">
        <v>120.42</v>
      </c>
      <c r="Q17" s="255">
        <v>123.76979999999999</v>
      </c>
      <c r="R17" s="253">
        <v>118.9524</v>
      </c>
      <c r="S17" s="255">
        <v>24.147100000000002</v>
      </c>
      <c r="T17" s="255">
        <v>117.91200000000001</v>
      </c>
      <c r="U17" s="256">
        <v>120.1662</v>
      </c>
      <c r="V17" s="271">
        <f t="shared" si="0"/>
        <v>1664.4648000000002</v>
      </c>
    </row>
    <row r="18" spans="1:34" ht="24" customHeight="1" thickBot="1" x14ac:dyDescent="0.3">
      <c r="A18" s="272" t="s">
        <v>11</v>
      </c>
      <c r="B18" s="257">
        <f>SUM(B11:B17)</f>
        <v>2818.2000000000003</v>
      </c>
      <c r="C18" s="258">
        <f t="shared" ref="C18:Q18" si="1">SUM(C11:C17)</f>
        <v>50.008399999999995</v>
      </c>
      <c r="D18" s="258">
        <f t="shared" si="1"/>
        <v>57.808800000000005</v>
      </c>
      <c r="E18" s="258">
        <f t="shared" si="1"/>
        <v>10.026899999999996</v>
      </c>
      <c r="F18" s="258">
        <f t="shared" ref="F18" si="2">SUM(F11:F17)</f>
        <v>57.523500000000013</v>
      </c>
      <c r="G18" s="260">
        <f t="shared" si="1"/>
        <v>64.414000000000016</v>
      </c>
      <c r="H18" s="257">
        <f t="shared" si="1"/>
        <v>2755</v>
      </c>
      <c r="I18" s="258">
        <f t="shared" si="1"/>
        <v>52.343200000000003</v>
      </c>
      <c r="J18" s="258">
        <f t="shared" si="1"/>
        <v>63.417300000000033</v>
      </c>
      <c r="K18" s="258">
        <f t="shared" si="1"/>
        <v>7.5537999999999919</v>
      </c>
      <c r="L18" s="258">
        <f t="shared" ref="L18:M18" si="3">SUM(L11:L17)</f>
        <v>55.024000000000015</v>
      </c>
      <c r="M18" s="258">
        <f t="shared" si="3"/>
        <v>75.854100000000003</v>
      </c>
      <c r="N18" s="257">
        <f t="shared" si="1"/>
        <v>823.34599999999989</v>
      </c>
      <c r="O18" s="258">
        <f t="shared" si="1"/>
        <v>163.82079999999999</v>
      </c>
      <c r="P18" s="258">
        <f t="shared" si="1"/>
        <v>813.62859999999989</v>
      </c>
      <c r="Q18" s="258">
        <f t="shared" si="1"/>
        <v>820.66700000000014</v>
      </c>
      <c r="R18" s="257">
        <f t="shared" ref="R18:U18" si="4">SUM(R11:R17)</f>
        <v>807.23746400000005</v>
      </c>
      <c r="S18" s="258">
        <f t="shared" si="4"/>
        <v>164.3578</v>
      </c>
      <c r="T18" s="258">
        <f t="shared" si="4"/>
        <v>805.78980000000013</v>
      </c>
      <c r="U18" s="260">
        <f t="shared" si="4"/>
        <v>800.32770000000005</v>
      </c>
      <c r="V18" s="275">
        <f t="shared" si="0"/>
        <v>11266.349164000001</v>
      </c>
    </row>
    <row r="19" spans="1:34" s="231" customFormat="1" ht="24" customHeight="1" x14ac:dyDescent="0.25">
      <c r="A19" s="300"/>
      <c r="B19" s="262"/>
      <c r="C19" s="262">
        <v>767</v>
      </c>
      <c r="D19" s="262">
        <v>744</v>
      </c>
      <c r="E19" s="262">
        <v>177</v>
      </c>
      <c r="F19" s="262">
        <v>744</v>
      </c>
      <c r="G19" s="262">
        <v>860</v>
      </c>
      <c r="H19" s="262"/>
      <c r="I19" s="262">
        <v>719</v>
      </c>
      <c r="J19" s="262">
        <v>753</v>
      </c>
      <c r="K19" s="262">
        <v>179</v>
      </c>
      <c r="L19" s="262">
        <v>760</v>
      </c>
      <c r="M19" s="262">
        <v>861</v>
      </c>
      <c r="N19" s="262">
        <v>893</v>
      </c>
      <c r="O19" s="262">
        <v>179</v>
      </c>
      <c r="P19" s="262">
        <v>892</v>
      </c>
      <c r="Q19" s="262">
        <v>893</v>
      </c>
      <c r="R19" s="262">
        <v>867</v>
      </c>
      <c r="S19" s="262">
        <v>179</v>
      </c>
      <c r="T19" s="262">
        <v>867</v>
      </c>
      <c r="U19" s="262">
        <v>867</v>
      </c>
      <c r="V19" s="263"/>
      <c r="W19" s="230"/>
      <c r="X19" s="230"/>
      <c r="Y19" s="230"/>
      <c r="Z19" s="230"/>
      <c r="AA19" s="230"/>
      <c r="AB19" s="230"/>
      <c r="AC19" s="230"/>
    </row>
    <row r="20" spans="1:34" s="304" customFormat="1" ht="24" customHeight="1" thickBot="1" x14ac:dyDescent="0.3">
      <c r="A20" s="261"/>
      <c r="B20" s="531"/>
      <c r="C20" s="53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2"/>
      <c r="T20" s="302"/>
      <c r="U20" s="302"/>
      <c r="V20" s="303"/>
      <c r="W20" s="302"/>
      <c r="X20" s="302"/>
      <c r="Y20" s="302"/>
    </row>
    <row r="21" spans="1:34" ht="24" customHeight="1" thickBot="1" x14ac:dyDescent="0.3">
      <c r="A21" s="289" t="s">
        <v>53</v>
      </c>
      <c r="B21" s="509" t="s">
        <v>8</v>
      </c>
      <c r="C21" s="510"/>
      <c r="D21" s="510"/>
      <c r="E21" s="510"/>
      <c r="F21" s="511"/>
      <c r="G21" s="509" t="s">
        <v>54</v>
      </c>
      <c r="H21" s="510"/>
      <c r="I21" s="510"/>
      <c r="J21" s="510"/>
      <c r="K21" s="511"/>
      <c r="L21" s="509" t="s">
        <v>9</v>
      </c>
      <c r="M21" s="510"/>
      <c r="N21" s="510"/>
      <c r="O21" s="511"/>
      <c r="P21" s="509" t="s">
        <v>9</v>
      </c>
      <c r="Q21" s="510"/>
      <c r="R21" s="510"/>
      <c r="S21" s="511"/>
      <c r="T21" s="290"/>
      <c r="U21" s="365"/>
      <c r="V21" s="364"/>
      <c r="W21" s="305"/>
      <c r="X21" s="305"/>
      <c r="Y21" s="305"/>
      <c r="Z21" s="305"/>
      <c r="AA21" s="305"/>
      <c r="AB21" s="305"/>
      <c r="AC21" s="305"/>
      <c r="AD21" s="305"/>
      <c r="AE21" s="305"/>
      <c r="AF21" s="305"/>
      <c r="AG21" s="305"/>
      <c r="AH21" s="305"/>
    </row>
    <row r="22" spans="1:34" ht="24" customHeight="1" x14ac:dyDescent="0.25">
      <c r="A22" s="291" t="s">
        <v>43</v>
      </c>
      <c r="B22" s="241">
        <v>1</v>
      </c>
      <c r="C22" s="242">
        <v>2</v>
      </c>
      <c r="D22" s="243">
        <v>3</v>
      </c>
      <c r="E22" s="243">
        <v>4</v>
      </c>
      <c r="F22" s="244">
        <v>5</v>
      </c>
      <c r="G22" s="264">
        <v>1</v>
      </c>
      <c r="H22" s="264">
        <v>2</v>
      </c>
      <c r="I22" s="264">
        <v>3</v>
      </c>
      <c r="J22" s="264">
        <v>4</v>
      </c>
      <c r="K22" s="264">
        <v>5</v>
      </c>
      <c r="L22" s="292">
        <v>1</v>
      </c>
      <c r="M22" s="294">
        <v>2</v>
      </c>
      <c r="N22" s="294">
        <v>3</v>
      </c>
      <c r="O22" s="294">
        <v>4</v>
      </c>
      <c r="P22" s="292">
        <v>1</v>
      </c>
      <c r="Q22" s="294">
        <v>2</v>
      </c>
      <c r="R22" s="294">
        <v>3</v>
      </c>
      <c r="S22" s="295">
        <v>4</v>
      </c>
      <c r="T22" s="279" t="s">
        <v>11</v>
      </c>
      <c r="U22" s="283"/>
      <c r="V22" s="285"/>
    </row>
    <row r="23" spans="1:34" ht="24" customHeight="1" x14ac:dyDescent="0.25">
      <c r="A23" s="266" t="s">
        <v>44</v>
      </c>
      <c r="B23" s="246">
        <v>9.1999999999999993</v>
      </c>
      <c r="C23" s="247">
        <v>9</v>
      </c>
      <c r="D23" s="247">
        <v>2.2000000000000002</v>
      </c>
      <c r="E23" s="247">
        <v>8.9</v>
      </c>
      <c r="F23" s="296">
        <v>10.199999999999999</v>
      </c>
      <c r="G23" s="247">
        <v>8.6</v>
      </c>
      <c r="H23" s="247">
        <v>9.1</v>
      </c>
      <c r="I23" s="247">
        <v>2.1</v>
      </c>
      <c r="J23" s="247">
        <v>9.1999999999999993</v>
      </c>
      <c r="K23" s="248">
        <v>10.3</v>
      </c>
      <c r="L23" s="246">
        <v>10.8</v>
      </c>
      <c r="M23" s="251">
        <v>2.2000000000000002</v>
      </c>
      <c r="N23" s="251">
        <v>10.6</v>
      </c>
      <c r="O23" s="251">
        <v>10.6</v>
      </c>
      <c r="P23" s="246">
        <v>10.5</v>
      </c>
      <c r="Q23" s="251">
        <v>2.2000000000000002</v>
      </c>
      <c r="R23" s="251">
        <v>10.4</v>
      </c>
      <c r="S23" s="249">
        <v>10.4</v>
      </c>
      <c r="T23" s="267">
        <f>SUM(B23:S23)</f>
        <v>146.5</v>
      </c>
      <c r="U23" s="283"/>
      <c r="V23" s="285"/>
    </row>
    <row r="24" spans="1:34" ht="24" customHeight="1" x14ac:dyDescent="0.25">
      <c r="A24" s="266" t="s">
        <v>45</v>
      </c>
      <c r="B24" s="246">
        <v>9.1999999999999993</v>
      </c>
      <c r="C24" s="247">
        <v>9</v>
      </c>
      <c r="D24" s="247">
        <v>2.2000000000000002</v>
      </c>
      <c r="E24" s="247">
        <v>8.9</v>
      </c>
      <c r="F24" s="296">
        <v>10.199999999999999</v>
      </c>
      <c r="G24" s="247">
        <v>8.6</v>
      </c>
      <c r="H24" s="247">
        <v>9.1</v>
      </c>
      <c r="I24" s="247">
        <v>2.1</v>
      </c>
      <c r="J24" s="247">
        <v>9.1999999999999993</v>
      </c>
      <c r="K24" s="248">
        <v>10.3</v>
      </c>
      <c r="L24" s="246">
        <v>10.8</v>
      </c>
      <c r="M24" s="251">
        <v>2.2000000000000002</v>
      </c>
      <c r="N24" s="251">
        <v>10.6</v>
      </c>
      <c r="O24" s="251">
        <v>10.6</v>
      </c>
      <c r="P24" s="246">
        <v>10.5</v>
      </c>
      <c r="Q24" s="251">
        <v>2.2000000000000002</v>
      </c>
      <c r="R24" s="251">
        <v>10.4</v>
      </c>
      <c r="S24" s="249">
        <v>10.4</v>
      </c>
      <c r="T24" s="267">
        <f t="shared" ref="T24:T30" si="5">SUM(B24:S24)</f>
        <v>146.5</v>
      </c>
      <c r="U24" s="283"/>
      <c r="V24" s="285"/>
    </row>
    <row r="25" spans="1:34" ht="24" customHeight="1" x14ac:dyDescent="0.25">
      <c r="A25" s="266" t="s">
        <v>46</v>
      </c>
      <c r="B25" s="246">
        <v>9.3000000000000007</v>
      </c>
      <c r="C25" s="247">
        <v>8.8000000000000007</v>
      </c>
      <c r="D25" s="247">
        <v>2.1</v>
      </c>
      <c r="E25" s="247">
        <v>8.9</v>
      </c>
      <c r="F25" s="296">
        <v>10.1</v>
      </c>
      <c r="G25" s="247">
        <v>8.6999999999999993</v>
      </c>
      <c r="H25" s="247">
        <v>9.1999999999999993</v>
      </c>
      <c r="I25" s="247">
        <v>2.1</v>
      </c>
      <c r="J25" s="247">
        <v>9.1999999999999993</v>
      </c>
      <c r="K25" s="248">
        <v>10.3</v>
      </c>
      <c r="L25" s="246">
        <v>10.9</v>
      </c>
      <c r="M25" s="251">
        <v>2.1</v>
      </c>
      <c r="N25" s="251">
        <v>10.7</v>
      </c>
      <c r="O25" s="251">
        <v>10.7</v>
      </c>
      <c r="P25" s="246">
        <v>10.6</v>
      </c>
      <c r="Q25" s="251">
        <v>2.1</v>
      </c>
      <c r="R25" s="251">
        <v>10.5</v>
      </c>
      <c r="S25" s="249">
        <v>10.5</v>
      </c>
      <c r="T25" s="267">
        <f t="shared" si="5"/>
        <v>146.80000000000001</v>
      </c>
      <c r="U25" s="283"/>
      <c r="V25" s="285"/>
    </row>
    <row r="26" spans="1:34" ht="24" customHeight="1" x14ac:dyDescent="0.25">
      <c r="A26" s="266" t="s">
        <v>47</v>
      </c>
      <c r="B26" s="246">
        <v>9.4</v>
      </c>
      <c r="C26" s="247">
        <v>8.8000000000000007</v>
      </c>
      <c r="D26" s="247">
        <v>2.1</v>
      </c>
      <c r="E26" s="247">
        <v>8.9</v>
      </c>
      <c r="F26" s="296">
        <v>10.1</v>
      </c>
      <c r="G26" s="247">
        <v>8.6999999999999993</v>
      </c>
      <c r="H26" s="247">
        <v>9.3000000000000007</v>
      </c>
      <c r="I26" s="247">
        <v>2.2000000000000002</v>
      </c>
      <c r="J26" s="247">
        <v>9.1999999999999993</v>
      </c>
      <c r="K26" s="248">
        <v>10.3</v>
      </c>
      <c r="L26" s="246">
        <v>10.9</v>
      </c>
      <c r="M26" s="251">
        <v>2.1</v>
      </c>
      <c r="N26" s="251">
        <v>10.7</v>
      </c>
      <c r="O26" s="251">
        <v>10.7</v>
      </c>
      <c r="P26" s="246">
        <v>10.7</v>
      </c>
      <c r="Q26" s="251">
        <v>2.1</v>
      </c>
      <c r="R26" s="251">
        <v>10.5</v>
      </c>
      <c r="S26" s="249">
        <v>10.5</v>
      </c>
      <c r="T26" s="267">
        <f t="shared" si="5"/>
        <v>147.19999999999999</v>
      </c>
      <c r="U26" s="283"/>
      <c r="V26" s="285"/>
    </row>
    <row r="27" spans="1:34" ht="24" customHeight="1" x14ac:dyDescent="0.25">
      <c r="A27" s="266" t="s">
        <v>48</v>
      </c>
      <c r="B27" s="246">
        <v>9.4</v>
      </c>
      <c r="C27" s="247">
        <v>8.9</v>
      </c>
      <c r="D27" s="247">
        <v>2.1</v>
      </c>
      <c r="E27" s="247">
        <v>9</v>
      </c>
      <c r="F27" s="296">
        <v>10.1</v>
      </c>
      <c r="G27" s="247">
        <v>8.8000000000000007</v>
      </c>
      <c r="H27" s="247">
        <v>9.3000000000000007</v>
      </c>
      <c r="I27" s="247">
        <v>2.2000000000000002</v>
      </c>
      <c r="J27" s="247">
        <v>9.1999999999999993</v>
      </c>
      <c r="K27" s="248">
        <v>10.3</v>
      </c>
      <c r="L27" s="246">
        <v>11</v>
      </c>
      <c r="M27" s="251">
        <v>2.1</v>
      </c>
      <c r="N27" s="251">
        <v>10.7</v>
      </c>
      <c r="O27" s="251">
        <v>10.7</v>
      </c>
      <c r="P27" s="246">
        <v>10.7</v>
      </c>
      <c r="Q27" s="251">
        <v>2.1</v>
      </c>
      <c r="R27" s="251">
        <v>10.5</v>
      </c>
      <c r="S27" s="249">
        <v>10.5</v>
      </c>
      <c r="T27" s="267">
        <f t="shared" si="5"/>
        <v>147.6</v>
      </c>
      <c r="U27" s="283"/>
      <c r="V27" s="285"/>
    </row>
    <row r="28" spans="1:34" ht="24" customHeight="1" x14ac:dyDescent="0.25">
      <c r="A28" s="266" t="s">
        <v>49</v>
      </c>
      <c r="B28" s="246">
        <v>9.4</v>
      </c>
      <c r="C28" s="247">
        <v>8.9</v>
      </c>
      <c r="D28" s="247">
        <v>2.2000000000000002</v>
      </c>
      <c r="E28" s="247">
        <v>9</v>
      </c>
      <c r="F28" s="296">
        <v>10.199999999999999</v>
      </c>
      <c r="G28" s="247">
        <v>8.8000000000000007</v>
      </c>
      <c r="H28" s="247">
        <v>9.3000000000000007</v>
      </c>
      <c r="I28" s="247">
        <v>2.2000000000000002</v>
      </c>
      <c r="J28" s="247">
        <v>9.1999999999999993</v>
      </c>
      <c r="K28" s="248">
        <v>10.4</v>
      </c>
      <c r="L28" s="246">
        <v>11</v>
      </c>
      <c r="M28" s="251">
        <v>2.2000000000000002</v>
      </c>
      <c r="N28" s="251">
        <v>10.7</v>
      </c>
      <c r="O28" s="251">
        <v>10.7</v>
      </c>
      <c r="P28" s="246">
        <v>10.7</v>
      </c>
      <c r="Q28" s="251">
        <v>2.2000000000000002</v>
      </c>
      <c r="R28" s="251">
        <v>10.5</v>
      </c>
      <c r="S28" s="249">
        <v>10.5</v>
      </c>
      <c r="T28" s="267">
        <f t="shared" si="5"/>
        <v>148.10000000000002</v>
      </c>
      <c r="U28" s="283"/>
      <c r="V28" s="285"/>
    </row>
    <row r="29" spans="1:34" ht="24" customHeight="1" thickBot="1" x14ac:dyDescent="0.3">
      <c r="A29" s="269" t="s">
        <v>50</v>
      </c>
      <c r="B29" s="297">
        <v>9.4</v>
      </c>
      <c r="C29" s="298">
        <v>8.9</v>
      </c>
      <c r="D29" s="298">
        <v>2.2000000000000002</v>
      </c>
      <c r="E29" s="298">
        <v>9</v>
      </c>
      <c r="F29" s="299">
        <v>10.199999999999999</v>
      </c>
      <c r="G29" s="268">
        <v>8.8000000000000007</v>
      </c>
      <c r="H29" s="268">
        <v>9.3000000000000007</v>
      </c>
      <c r="I29" s="268">
        <v>2.2000000000000002</v>
      </c>
      <c r="J29" s="268">
        <v>9.1999999999999993</v>
      </c>
      <c r="K29" s="270">
        <v>10.4</v>
      </c>
      <c r="L29" s="253">
        <v>11</v>
      </c>
      <c r="M29" s="255">
        <v>2.2000000000000002</v>
      </c>
      <c r="N29" s="255">
        <v>10.8</v>
      </c>
      <c r="O29" s="255">
        <v>10.8</v>
      </c>
      <c r="P29" s="253">
        <v>10.7</v>
      </c>
      <c r="Q29" s="255">
        <v>2.2000000000000002</v>
      </c>
      <c r="R29" s="255">
        <v>10.5</v>
      </c>
      <c r="S29" s="256">
        <v>10.5</v>
      </c>
      <c r="T29" s="271">
        <f t="shared" si="5"/>
        <v>148.30000000000001</v>
      </c>
      <c r="U29" s="283"/>
      <c r="V29" s="285"/>
    </row>
    <row r="30" spans="1:34" ht="24" customHeight="1" thickBot="1" x14ac:dyDescent="0.3">
      <c r="A30" s="272" t="s">
        <v>11</v>
      </c>
      <c r="B30" s="257">
        <f>SUM(B23:B29)</f>
        <v>65.3</v>
      </c>
      <c r="C30" s="258">
        <f t="shared" ref="C30:S30" si="6">SUM(C23:C29)</f>
        <v>62.3</v>
      </c>
      <c r="D30" s="258">
        <f t="shared" si="6"/>
        <v>15.099999999999998</v>
      </c>
      <c r="E30" s="258">
        <f t="shared" si="6"/>
        <v>62.6</v>
      </c>
      <c r="F30" s="260">
        <f t="shared" si="6"/>
        <v>71.100000000000009</v>
      </c>
      <c r="G30" s="257">
        <f t="shared" si="6"/>
        <v>60.999999999999986</v>
      </c>
      <c r="H30" s="258">
        <f t="shared" si="6"/>
        <v>64.599999999999994</v>
      </c>
      <c r="I30" s="258">
        <f t="shared" si="6"/>
        <v>15.099999999999998</v>
      </c>
      <c r="J30" s="258">
        <f t="shared" si="6"/>
        <v>64.400000000000006</v>
      </c>
      <c r="K30" s="258">
        <f t="shared" si="6"/>
        <v>72.3</v>
      </c>
      <c r="L30" s="257">
        <f t="shared" si="6"/>
        <v>76.400000000000006</v>
      </c>
      <c r="M30" s="258">
        <f t="shared" si="6"/>
        <v>15.099999999999998</v>
      </c>
      <c r="N30" s="258">
        <f t="shared" si="6"/>
        <v>74.8</v>
      </c>
      <c r="O30" s="258">
        <f t="shared" si="6"/>
        <v>74.8</v>
      </c>
      <c r="P30" s="257">
        <f t="shared" si="6"/>
        <v>74.400000000000006</v>
      </c>
      <c r="Q30" s="258">
        <f t="shared" si="6"/>
        <v>15.099999999999998</v>
      </c>
      <c r="R30" s="258">
        <f t="shared" si="6"/>
        <v>73.3</v>
      </c>
      <c r="S30" s="260">
        <f t="shared" si="6"/>
        <v>73.3</v>
      </c>
      <c r="T30" s="275">
        <f t="shared" si="5"/>
        <v>1030.9999999999998</v>
      </c>
      <c r="U30" s="283"/>
      <c r="V30" s="285"/>
    </row>
    <row r="31" spans="1:34" ht="24" customHeight="1" x14ac:dyDescent="0.25">
      <c r="A31" s="306"/>
      <c r="B31" s="238">
        <v>65</v>
      </c>
      <c r="C31" s="238">
        <v>62</v>
      </c>
      <c r="D31" s="238">
        <v>15</v>
      </c>
      <c r="E31" s="238">
        <v>63</v>
      </c>
      <c r="F31" s="238">
        <v>72</v>
      </c>
      <c r="G31" s="238">
        <v>61</v>
      </c>
      <c r="H31" s="238">
        <v>65</v>
      </c>
      <c r="I31" s="238">
        <v>15</v>
      </c>
      <c r="J31" s="276">
        <v>65</v>
      </c>
      <c r="K31" s="276">
        <v>73</v>
      </c>
      <c r="L31" s="276">
        <v>76</v>
      </c>
      <c r="M31" s="276">
        <v>15</v>
      </c>
      <c r="N31" s="276">
        <v>76</v>
      </c>
      <c r="O31" s="276">
        <v>76</v>
      </c>
      <c r="P31" s="238">
        <v>74</v>
      </c>
      <c r="Q31" s="230">
        <v>15</v>
      </c>
      <c r="R31" s="230">
        <v>74</v>
      </c>
      <c r="S31" s="230">
        <v>74</v>
      </c>
      <c r="T31" s="283"/>
      <c r="U31" s="283"/>
      <c r="V31" s="285"/>
    </row>
    <row r="32" spans="1:34" ht="24" customHeight="1" thickBot="1" x14ac:dyDescent="0.3">
      <c r="A32" s="307"/>
      <c r="B32" s="276"/>
      <c r="C32" s="276"/>
      <c r="D32" s="276"/>
      <c r="E32" s="276"/>
      <c r="F32" s="276"/>
      <c r="G32" s="276"/>
      <c r="H32" s="276"/>
      <c r="I32" s="233"/>
      <c r="J32" s="233"/>
      <c r="K32" s="233"/>
      <c r="L32" s="233"/>
      <c r="M32" s="233"/>
      <c r="N32" s="233"/>
      <c r="O32" s="233"/>
      <c r="P32" s="283"/>
      <c r="Q32" s="283"/>
      <c r="R32" s="283"/>
      <c r="S32" s="283"/>
      <c r="T32" s="283"/>
      <c r="U32" s="283"/>
      <c r="V32" s="285"/>
    </row>
    <row r="33" spans="1:25" ht="24" customHeight="1" thickBot="1" x14ac:dyDescent="0.3">
      <c r="A33" s="372" t="s">
        <v>51</v>
      </c>
      <c r="B33" s="509" t="s">
        <v>26</v>
      </c>
      <c r="C33" s="510"/>
      <c r="D33" s="510"/>
      <c r="E33" s="510"/>
      <c r="F33" s="510"/>
      <c r="G33" s="510"/>
      <c r="H33" s="511"/>
      <c r="I33" s="277"/>
      <c r="J33" s="278" t="s">
        <v>52</v>
      </c>
      <c r="K33" s="509" t="s">
        <v>26</v>
      </c>
      <c r="L33" s="510"/>
      <c r="M33" s="510"/>
      <c r="N33" s="510"/>
      <c r="O33" s="510"/>
      <c r="P33" s="510"/>
      <c r="Q33" s="511"/>
      <c r="R33" s="512" t="s">
        <v>116</v>
      </c>
      <c r="S33" s="513"/>
      <c r="T33" s="513"/>
      <c r="U33" s="513"/>
      <c r="V33" s="285"/>
      <c r="W33" s="283"/>
      <c r="X33" s="283"/>
      <c r="Y33" s="283"/>
    </row>
    <row r="34" spans="1:25" ht="24" customHeight="1" x14ac:dyDescent="0.25">
      <c r="A34" s="240" t="s">
        <v>43</v>
      </c>
      <c r="B34" s="241">
        <v>1</v>
      </c>
      <c r="C34" s="243">
        <v>2</v>
      </c>
      <c r="D34" s="243">
        <v>3</v>
      </c>
      <c r="E34" s="243">
        <v>4</v>
      </c>
      <c r="F34" s="243">
        <v>5</v>
      </c>
      <c r="G34" s="243">
        <v>6</v>
      </c>
      <c r="H34" s="279" t="s">
        <v>11</v>
      </c>
      <c r="I34" s="277"/>
      <c r="J34" s="240" t="s">
        <v>43</v>
      </c>
      <c r="K34" s="242">
        <v>1</v>
      </c>
      <c r="L34" s="243">
        <v>2</v>
      </c>
      <c r="M34" s="243">
        <v>3</v>
      </c>
      <c r="N34" s="243">
        <v>4</v>
      </c>
      <c r="O34" s="243">
        <v>5</v>
      </c>
      <c r="P34" s="243" t="s">
        <v>62</v>
      </c>
      <c r="Q34" s="279" t="s">
        <v>11</v>
      </c>
      <c r="R34" s="512"/>
      <c r="S34" s="513"/>
      <c r="T34" s="513"/>
      <c r="U34" s="513"/>
      <c r="V34" s="285"/>
      <c r="W34" s="283"/>
      <c r="X34" s="283"/>
      <c r="Y34" s="283"/>
    </row>
    <row r="35" spans="1:25" s="283" customFormat="1" ht="24" customHeight="1" x14ac:dyDescent="0.25">
      <c r="A35" s="245" t="s">
        <v>44</v>
      </c>
      <c r="B35" s="246">
        <v>112.23665999999999</v>
      </c>
      <c r="C35" s="248">
        <v>111.3128</v>
      </c>
      <c r="D35" s="248">
        <v>22.997799999999994</v>
      </c>
      <c r="E35" s="248">
        <v>108.39156</v>
      </c>
      <c r="F35" s="248">
        <v>106.42240000000001</v>
      </c>
      <c r="G35" s="248"/>
      <c r="H35" s="267">
        <f t="shared" ref="H35:H42" si="7">SUM(B35:G35)</f>
        <v>461.36122</v>
      </c>
      <c r="I35" s="277"/>
      <c r="J35" s="245" t="s">
        <v>44</v>
      </c>
      <c r="K35" s="247">
        <v>10.3</v>
      </c>
      <c r="L35" s="265">
        <v>10.199999999999999</v>
      </c>
      <c r="M35" s="255">
        <v>2.1</v>
      </c>
      <c r="N35" s="255">
        <v>10.199999999999999</v>
      </c>
      <c r="O35" s="255">
        <v>9.9</v>
      </c>
      <c r="P35" s="255"/>
      <c r="Q35" s="267">
        <f t="shared" ref="Q35:Q42" si="8">SUM(K35:P35)</f>
        <v>42.699999999999996</v>
      </c>
      <c r="R35" s="512"/>
      <c r="S35" s="513"/>
      <c r="T35" s="513"/>
      <c r="U35" s="513"/>
      <c r="V35" s="285"/>
    </row>
    <row r="36" spans="1:25" s="283" customFormat="1" ht="24" customHeight="1" x14ac:dyDescent="0.25">
      <c r="A36" s="245" t="s">
        <v>45</v>
      </c>
      <c r="B36" s="246">
        <v>112.23665999999999</v>
      </c>
      <c r="C36" s="248">
        <v>111.3128</v>
      </c>
      <c r="D36" s="248">
        <v>22.997799999999994</v>
      </c>
      <c r="E36" s="248">
        <v>108.39156</v>
      </c>
      <c r="F36" s="248">
        <v>106.42240000000001</v>
      </c>
      <c r="G36" s="248"/>
      <c r="H36" s="267">
        <f t="shared" si="7"/>
        <v>461.36122</v>
      </c>
      <c r="I36" s="308"/>
      <c r="J36" s="245" t="s">
        <v>45</v>
      </c>
      <c r="K36" s="250">
        <v>10.3</v>
      </c>
      <c r="L36" s="251">
        <v>10.199999999999999</v>
      </c>
      <c r="M36" s="251">
        <v>2.1</v>
      </c>
      <c r="N36" s="251">
        <v>10.199999999999999</v>
      </c>
      <c r="O36" s="251">
        <v>9.9</v>
      </c>
      <c r="P36" s="251"/>
      <c r="Q36" s="267">
        <f t="shared" si="8"/>
        <v>42.699999999999996</v>
      </c>
      <c r="R36" s="512"/>
      <c r="S36" s="513"/>
      <c r="T36" s="513"/>
      <c r="U36" s="513"/>
      <c r="V36" s="285"/>
    </row>
    <row r="37" spans="1:25" s="283" customFormat="1" ht="24" customHeight="1" x14ac:dyDescent="0.25">
      <c r="A37" s="245" t="s">
        <v>46</v>
      </c>
      <c r="B37" s="246">
        <v>114.78513599999999</v>
      </c>
      <c r="C37" s="248">
        <v>113.49987999999999</v>
      </c>
      <c r="D37" s="248">
        <v>23.262680000000003</v>
      </c>
      <c r="E37" s="248">
        <v>110.20517599999998</v>
      </c>
      <c r="F37" s="248">
        <v>107.42143999999999</v>
      </c>
      <c r="G37" s="248"/>
      <c r="H37" s="267">
        <f t="shared" si="7"/>
        <v>469.17431199999999</v>
      </c>
      <c r="I37" s="308"/>
      <c r="J37" s="245" t="s">
        <v>46</v>
      </c>
      <c r="K37" s="250">
        <v>10.3</v>
      </c>
      <c r="L37" s="251">
        <v>10.199999999999999</v>
      </c>
      <c r="M37" s="251">
        <v>2</v>
      </c>
      <c r="N37" s="251">
        <v>10.199999999999999</v>
      </c>
      <c r="O37" s="251">
        <v>10</v>
      </c>
      <c r="P37" s="251"/>
      <c r="Q37" s="267">
        <f t="shared" si="8"/>
        <v>42.7</v>
      </c>
      <c r="R37" s="512"/>
      <c r="S37" s="513"/>
      <c r="T37" s="513"/>
      <c r="U37" s="513"/>
      <c r="V37" s="285"/>
    </row>
    <row r="38" spans="1:25" s="283" customFormat="1" ht="24" customHeight="1" x14ac:dyDescent="0.25">
      <c r="A38" s="245" t="s">
        <v>47</v>
      </c>
      <c r="B38" s="246">
        <v>114.78513599999999</v>
      </c>
      <c r="C38" s="248">
        <v>113.49987999999999</v>
      </c>
      <c r="D38" s="248">
        <v>23.262680000000003</v>
      </c>
      <c r="E38" s="248">
        <v>110.20517599999998</v>
      </c>
      <c r="F38" s="248">
        <v>107.42143999999999</v>
      </c>
      <c r="G38" s="248"/>
      <c r="H38" s="267">
        <f t="shared" si="7"/>
        <v>469.17431199999999</v>
      </c>
      <c r="I38" s="308"/>
      <c r="J38" s="245" t="s">
        <v>47</v>
      </c>
      <c r="K38" s="247">
        <v>10.4</v>
      </c>
      <c r="L38" s="265">
        <v>10.199999999999999</v>
      </c>
      <c r="M38" s="251">
        <v>2</v>
      </c>
      <c r="N38" s="251">
        <v>10.199999999999999</v>
      </c>
      <c r="O38" s="251">
        <v>10.1</v>
      </c>
      <c r="P38" s="251"/>
      <c r="Q38" s="267">
        <f t="shared" si="8"/>
        <v>42.9</v>
      </c>
      <c r="R38" s="512"/>
      <c r="S38" s="513"/>
      <c r="T38" s="513"/>
      <c r="U38" s="513"/>
      <c r="V38" s="285"/>
    </row>
    <row r="39" spans="1:25" s="283" customFormat="1" ht="24" customHeight="1" x14ac:dyDescent="0.25">
      <c r="A39" s="245" t="s">
        <v>48</v>
      </c>
      <c r="B39" s="246">
        <v>114.78513599999999</v>
      </c>
      <c r="C39" s="248">
        <v>113.49987999999999</v>
      </c>
      <c r="D39" s="248">
        <v>23.262680000000003</v>
      </c>
      <c r="E39" s="248">
        <v>110.20517599999998</v>
      </c>
      <c r="F39" s="248">
        <v>109.4688</v>
      </c>
      <c r="G39" s="248"/>
      <c r="H39" s="267">
        <f t="shared" si="7"/>
        <v>471.22167199999996</v>
      </c>
      <c r="I39" s="308"/>
      <c r="J39" s="245" t="s">
        <v>48</v>
      </c>
      <c r="K39" s="250">
        <v>10.4</v>
      </c>
      <c r="L39" s="251">
        <v>10.3</v>
      </c>
      <c r="M39" s="251">
        <v>2.1</v>
      </c>
      <c r="N39" s="251">
        <v>10.199999999999999</v>
      </c>
      <c r="O39" s="251">
        <v>10.1</v>
      </c>
      <c r="P39" s="251"/>
      <c r="Q39" s="267">
        <f t="shared" si="8"/>
        <v>43.1</v>
      </c>
      <c r="R39" s="512"/>
      <c r="S39" s="513"/>
      <c r="T39" s="513"/>
      <c r="U39" s="513"/>
      <c r="V39" s="285"/>
    </row>
    <row r="40" spans="1:25" s="283" customFormat="1" ht="24" customHeight="1" x14ac:dyDescent="0.25">
      <c r="A40" s="245" t="s">
        <v>49</v>
      </c>
      <c r="B40" s="246">
        <v>114.78513599999999</v>
      </c>
      <c r="C40" s="248">
        <v>114.88750000000002</v>
      </c>
      <c r="D40" s="248">
        <v>23.262680000000003</v>
      </c>
      <c r="E40" s="248">
        <v>111.95939999999999</v>
      </c>
      <c r="F40" s="248">
        <v>109.4688</v>
      </c>
      <c r="G40" s="248"/>
      <c r="H40" s="267">
        <f t="shared" si="7"/>
        <v>474.363516</v>
      </c>
      <c r="I40" s="308"/>
      <c r="J40" s="245" t="s">
        <v>49</v>
      </c>
      <c r="K40" s="250">
        <v>10.4</v>
      </c>
      <c r="L40" s="251">
        <v>10.3</v>
      </c>
      <c r="M40" s="251">
        <v>2.1</v>
      </c>
      <c r="N40" s="251">
        <v>10.199999999999999</v>
      </c>
      <c r="O40" s="251">
        <v>10.1</v>
      </c>
      <c r="P40" s="251"/>
      <c r="Q40" s="267">
        <f t="shared" si="8"/>
        <v>43.1</v>
      </c>
      <c r="R40" s="512"/>
      <c r="S40" s="513"/>
      <c r="T40" s="513"/>
      <c r="U40" s="513"/>
      <c r="V40" s="285"/>
    </row>
    <row r="41" spans="1:25" s="283" customFormat="1" ht="24" customHeight="1" thickBot="1" x14ac:dyDescent="0.3">
      <c r="A41" s="252" t="s">
        <v>50</v>
      </c>
      <c r="B41" s="253">
        <v>115.97979999999998</v>
      </c>
      <c r="C41" s="270">
        <v>114.88750000000002</v>
      </c>
      <c r="D41" s="270">
        <v>23.5764</v>
      </c>
      <c r="E41" s="270">
        <v>111.95939999999999</v>
      </c>
      <c r="F41" s="270">
        <v>109.4688</v>
      </c>
      <c r="G41" s="270"/>
      <c r="H41" s="271">
        <f t="shared" si="7"/>
        <v>475.87189999999998</v>
      </c>
      <c r="I41" s="308"/>
      <c r="J41" s="252" t="s">
        <v>50</v>
      </c>
      <c r="K41" s="254">
        <v>10.4</v>
      </c>
      <c r="L41" s="255">
        <v>10.3</v>
      </c>
      <c r="M41" s="255">
        <v>2.1</v>
      </c>
      <c r="N41" s="255">
        <v>10.199999999999999</v>
      </c>
      <c r="O41" s="255">
        <v>10.1</v>
      </c>
      <c r="P41" s="255"/>
      <c r="Q41" s="271">
        <f t="shared" si="8"/>
        <v>43.1</v>
      </c>
      <c r="R41" s="512"/>
      <c r="S41" s="513"/>
      <c r="T41" s="513"/>
      <c r="U41" s="513"/>
      <c r="V41" s="285"/>
    </row>
    <row r="42" spans="1:25" s="283" customFormat="1" ht="24" customHeight="1" thickBot="1" x14ac:dyDescent="0.3">
      <c r="A42" s="373" t="s">
        <v>11</v>
      </c>
      <c r="B42" s="273">
        <f>SUM(B35:B41)</f>
        <v>799.59366399999988</v>
      </c>
      <c r="C42" s="274">
        <f>SUM(C35:C41)</f>
        <v>792.90024000000005</v>
      </c>
      <c r="D42" s="274">
        <f t="shared" ref="D42:F42" si="9">SUM(D35:D41)</f>
        <v>162.62271999999999</v>
      </c>
      <c r="E42" s="274">
        <f t="shared" si="9"/>
        <v>771.3174479999999</v>
      </c>
      <c r="F42" s="274">
        <f t="shared" si="9"/>
        <v>756.09407999999996</v>
      </c>
      <c r="G42" s="274">
        <f t="shared" ref="G42" si="10">SUM(G35:G41)</f>
        <v>0</v>
      </c>
      <c r="H42" s="275">
        <f t="shared" si="7"/>
        <v>3282.5281519999999</v>
      </c>
      <c r="I42" s="309"/>
      <c r="J42" s="280" t="s">
        <v>11</v>
      </c>
      <c r="K42" s="257">
        <f>SUM(K35:K41)</f>
        <v>72.5</v>
      </c>
      <c r="L42" s="259">
        <f t="shared" ref="L42:P42" si="11">SUM(L35:L41)</f>
        <v>71.699999999999989</v>
      </c>
      <c r="M42" s="259">
        <f t="shared" si="11"/>
        <v>14.499999999999998</v>
      </c>
      <c r="N42" s="259">
        <f t="shared" si="11"/>
        <v>71.400000000000006</v>
      </c>
      <c r="O42" s="259">
        <f t="shared" si="11"/>
        <v>70.2</v>
      </c>
      <c r="P42" s="259">
        <f t="shared" si="11"/>
        <v>0</v>
      </c>
      <c r="Q42" s="275">
        <f t="shared" si="8"/>
        <v>300.3</v>
      </c>
      <c r="R42" s="512"/>
      <c r="S42" s="513"/>
      <c r="T42" s="513"/>
      <c r="U42" s="513"/>
      <c r="V42" s="285"/>
    </row>
    <row r="43" spans="1:25" s="230" customFormat="1" ht="20.25" customHeight="1" x14ac:dyDescent="0.25">
      <c r="A43" s="310"/>
      <c r="B43" s="230">
        <v>874</v>
      </c>
      <c r="C43" s="230">
        <v>875</v>
      </c>
      <c r="D43" s="230">
        <v>177</v>
      </c>
      <c r="E43" s="230">
        <v>874</v>
      </c>
      <c r="F43" s="230">
        <v>864</v>
      </c>
      <c r="K43" s="230">
        <v>75</v>
      </c>
      <c r="L43" s="230">
        <v>75</v>
      </c>
      <c r="M43" s="230">
        <v>15</v>
      </c>
      <c r="N43" s="230">
        <v>75</v>
      </c>
      <c r="O43" s="230">
        <v>74</v>
      </c>
      <c r="V43" s="285"/>
      <c r="W43" s="283"/>
      <c r="X43" s="283"/>
      <c r="Y43" s="283"/>
    </row>
    <row r="44" spans="1:25" ht="20.25" customHeight="1" thickBot="1" x14ac:dyDescent="0.3">
      <c r="A44" s="311"/>
      <c r="B44" s="312"/>
      <c r="C44" s="312"/>
      <c r="D44" s="313"/>
      <c r="E44" s="312"/>
      <c r="F44" s="312"/>
      <c r="G44" s="312"/>
      <c r="H44" s="312"/>
      <c r="I44" s="312"/>
      <c r="J44" s="312"/>
      <c r="K44" s="313"/>
      <c r="L44" s="312"/>
      <c r="M44" s="281"/>
      <c r="N44" s="281"/>
      <c r="O44" s="312"/>
      <c r="P44" s="312"/>
      <c r="Q44" s="312"/>
      <c r="R44" s="312"/>
      <c r="S44" s="312"/>
      <c r="T44" s="312"/>
      <c r="U44" s="312"/>
      <c r="V44" s="314"/>
      <c r="W44" s="283"/>
      <c r="X44" s="283"/>
      <c r="Y44" s="283"/>
    </row>
    <row r="45" spans="1:25" ht="20.25" customHeight="1" x14ac:dyDescent="0.25">
      <c r="A45" s="283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</row>
    <row r="46" spans="1:25" ht="14.1" customHeight="1" x14ac:dyDescent="0.25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V46" s="283"/>
      <c r="W46" s="283"/>
      <c r="X46" s="283"/>
      <c r="Y46" s="283"/>
    </row>
    <row r="47" spans="1:25" ht="14.1" customHeight="1" x14ac:dyDescent="0.25">
      <c r="A47" s="283"/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V47" s="283"/>
      <c r="W47" s="283"/>
      <c r="X47" s="283"/>
      <c r="Y47" s="283"/>
    </row>
    <row r="48" spans="1:25" ht="14.1" customHeight="1" x14ac:dyDescent="0.25">
      <c r="V48" s="283"/>
      <c r="W48" s="283"/>
      <c r="X48" s="283"/>
      <c r="Y48" s="283"/>
    </row>
    <row r="49" spans="22:25" x14ac:dyDescent="0.25">
      <c r="V49" s="283"/>
      <c r="W49" s="283"/>
      <c r="X49" s="283"/>
      <c r="Y49" s="283"/>
    </row>
    <row r="50" spans="22:25" x14ac:dyDescent="0.25">
      <c r="V50" s="283"/>
      <c r="W50" s="283"/>
      <c r="X50" s="283"/>
      <c r="Y50" s="283"/>
    </row>
    <row r="51" spans="22:25" x14ac:dyDescent="0.25">
      <c r="V51" s="283"/>
      <c r="W51" s="283"/>
      <c r="X51" s="283"/>
      <c r="Y51" s="283"/>
    </row>
  </sheetData>
  <mergeCells count="26">
    <mergeCell ref="B21:F21"/>
    <mergeCell ref="H9:M9"/>
    <mergeCell ref="R1:V8"/>
    <mergeCell ref="N9:Q9"/>
    <mergeCell ref="R9:U9"/>
    <mergeCell ref="G21:K21"/>
    <mergeCell ref="L21:O21"/>
    <mergeCell ref="P21:S21"/>
    <mergeCell ref="J7:K7"/>
    <mergeCell ref="L7:N7"/>
    <mergeCell ref="K33:Q33"/>
    <mergeCell ref="R33:U42"/>
    <mergeCell ref="A1:A3"/>
    <mergeCell ref="B1:L1"/>
    <mergeCell ref="M1:P1"/>
    <mergeCell ref="B2:L3"/>
    <mergeCell ref="M2:P2"/>
    <mergeCell ref="M3:P3"/>
    <mergeCell ref="B33:H33"/>
    <mergeCell ref="B5:C5"/>
    <mergeCell ref="G5:H5"/>
    <mergeCell ref="K5:L5"/>
    <mergeCell ref="G7:H7"/>
    <mergeCell ref="B7:C7"/>
    <mergeCell ref="B20:C20"/>
    <mergeCell ref="B9:G9"/>
  </mergeCells>
  <pageMargins left="0.25" right="0.25" top="0.75" bottom="0.75" header="0.3" footer="0.3"/>
  <pageSetup scale="46" orientation="landscape" horizontalDpi="300" verticalDpi="300" r:id="rId1"/>
  <rowBreaks count="1" manualBreakCount="1">
    <brk id="44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476" t="s">
        <v>57</v>
      </c>
      <c r="L11" s="476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54</v>
      </c>
      <c r="C15" s="488"/>
      <c r="D15" s="488"/>
      <c r="E15" s="488"/>
      <c r="F15" s="488"/>
      <c r="G15" s="488"/>
      <c r="H15" s="488"/>
      <c r="I15" s="488"/>
      <c r="J15" s="489"/>
      <c r="K15" s="490" t="s">
        <v>9</v>
      </c>
      <c r="L15" s="482"/>
      <c r="M15" s="482"/>
      <c r="N15" s="482"/>
      <c r="O15" s="483"/>
      <c r="P15" s="484" t="s">
        <v>30</v>
      </c>
      <c r="Q15" s="485"/>
      <c r="R15" s="485"/>
      <c r="S15" s="486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7" t="s">
        <v>26</v>
      </c>
      <c r="C36" s="478"/>
      <c r="D36" s="478"/>
      <c r="E36" s="478"/>
      <c r="F36" s="478"/>
      <c r="G36" s="478"/>
      <c r="H36" s="102"/>
      <c r="I36" s="55" t="s">
        <v>27</v>
      </c>
      <c r="J36" s="110"/>
      <c r="K36" s="480" t="s">
        <v>26</v>
      </c>
      <c r="L36" s="480"/>
      <c r="M36" s="480"/>
      <c r="N36" s="480"/>
      <c r="O36" s="47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79" t="s">
        <v>8</v>
      </c>
      <c r="C55" s="480"/>
      <c r="D55" s="480"/>
      <c r="E55" s="480"/>
      <c r="F55" s="47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4015-710A-4194-88C4-B6AF4C79B35A}">
  <dimension ref="A1:E24"/>
  <sheetViews>
    <sheetView view="pageBreakPreview" zoomScaleNormal="100" zoomScaleSheetLayoutView="100" workbookViewId="0">
      <selection activeCell="I5" sqref="I5"/>
    </sheetView>
  </sheetViews>
  <sheetFormatPr baseColWidth="10" defaultRowHeight="18.75" x14ac:dyDescent="0.25"/>
  <cols>
    <col min="1" max="3" width="11.42578125" style="284"/>
    <col min="4" max="4" width="9.140625" style="284" customWidth="1"/>
    <col min="5" max="5" width="12.5703125" style="284" customWidth="1"/>
    <col min="6" max="16384" width="11.42578125" style="284"/>
  </cols>
  <sheetData>
    <row r="1" spans="1:5" ht="37.5" x14ac:dyDescent="0.25">
      <c r="A1" s="434"/>
      <c r="B1" s="435" t="s">
        <v>83</v>
      </c>
      <c r="C1" s="435" t="s">
        <v>91</v>
      </c>
      <c r="D1" s="435" t="s">
        <v>84</v>
      </c>
      <c r="E1" s="436" t="s">
        <v>89</v>
      </c>
    </row>
    <row r="2" spans="1:5" x14ac:dyDescent="0.25">
      <c r="A2" s="542" t="s">
        <v>90</v>
      </c>
      <c r="B2" s="437"/>
      <c r="C2" s="437"/>
      <c r="D2" s="438"/>
      <c r="E2" s="439">
        <f>SUM(B2:C2)*D2/1000</f>
        <v>0</v>
      </c>
    </row>
    <row r="3" spans="1:5" x14ac:dyDescent="0.25">
      <c r="A3" s="542"/>
      <c r="B3" s="437"/>
      <c r="C3" s="437"/>
      <c r="D3" s="438"/>
      <c r="E3" s="439">
        <f t="shared" ref="E3:E6" si="0">SUM(B3:C3)*D3/1000</f>
        <v>0</v>
      </c>
    </row>
    <row r="4" spans="1:5" x14ac:dyDescent="0.25">
      <c r="A4" s="542"/>
      <c r="B4" s="437"/>
      <c r="C4" s="437"/>
      <c r="D4" s="438"/>
      <c r="E4" s="439">
        <f t="shared" si="0"/>
        <v>0</v>
      </c>
    </row>
    <row r="5" spans="1:5" x14ac:dyDescent="0.25">
      <c r="A5" s="542"/>
      <c r="B5" s="437"/>
      <c r="C5" s="437"/>
      <c r="D5" s="438"/>
      <c r="E5" s="439">
        <f t="shared" si="0"/>
        <v>0</v>
      </c>
    </row>
    <row r="6" spans="1:5" x14ac:dyDescent="0.25">
      <c r="A6" s="542"/>
      <c r="B6" s="437"/>
      <c r="C6" s="437"/>
      <c r="D6" s="438"/>
      <c r="E6" s="439">
        <f t="shared" si="0"/>
        <v>0</v>
      </c>
    </row>
    <row r="7" spans="1:5" x14ac:dyDescent="0.25">
      <c r="A7" s="542" t="s">
        <v>85</v>
      </c>
      <c r="B7" s="437">
        <v>767</v>
      </c>
      <c r="C7" s="437">
        <v>65</v>
      </c>
      <c r="D7" s="438">
        <v>1.7916666666666667</v>
      </c>
      <c r="E7" s="439">
        <f>SUM(B7:C7)*D7/1000</f>
        <v>1.4906666666666668</v>
      </c>
    </row>
    <row r="8" spans="1:5" x14ac:dyDescent="0.25">
      <c r="A8" s="542"/>
      <c r="B8" s="437">
        <v>744</v>
      </c>
      <c r="C8" s="437">
        <v>63</v>
      </c>
      <c r="D8" s="438">
        <v>1.7916666666666667</v>
      </c>
      <c r="E8" s="439">
        <f t="shared" ref="E8:E24" si="1">SUM(B8:C8)*D8/1000</f>
        <v>1.445875</v>
      </c>
    </row>
    <row r="9" spans="1:5" x14ac:dyDescent="0.25">
      <c r="A9" s="542"/>
      <c r="B9" s="437">
        <v>179</v>
      </c>
      <c r="C9" s="437">
        <v>15</v>
      </c>
      <c r="D9" s="438">
        <v>1.7916666666666667</v>
      </c>
      <c r="E9" s="439">
        <f t="shared" si="1"/>
        <v>0.34758333333333336</v>
      </c>
    </row>
    <row r="10" spans="1:5" x14ac:dyDescent="0.25">
      <c r="A10" s="542"/>
      <c r="B10" s="437">
        <v>745</v>
      </c>
      <c r="C10" s="437">
        <v>63</v>
      </c>
      <c r="D10" s="438">
        <v>1.7916666666666667</v>
      </c>
      <c r="E10" s="439">
        <f t="shared" si="1"/>
        <v>1.4476666666666667</v>
      </c>
    </row>
    <row r="11" spans="1:5" x14ac:dyDescent="0.25">
      <c r="A11" s="542"/>
      <c r="B11" s="437">
        <v>860</v>
      </c>
      <c r="C11" s="437">
        <v>73</v>
      </c>
      <c r="D11" s="438">
        <v>1.7916666666666667</v>
      </c>
      <c r="E11" s="439">
        <f t="shared" si="1"/>
        <v>1.6716249999999999</v>
      </c>
    </row>
    <row r="12" spans="1:5" x14ac:dyDescent="0.25">
      <c r="A12" s="542" t="s">
        <v>86</v>
      </c>
      <c r="B12" s="437">
        <v>719</v>
      </c>
      <c r="C12" s="437">
        <v>61</v>
      </c>
      <c r="D12" s="438">
        <v>1.7916666666666667</v>
      </c>
      <c r="E12" s="439">
        <f t="shared" si="1"/>
        <v>1.3975</v>
      </c>
    </row>
    <row r="13" spans="1:5" x14ac:dyDescent="0.25">
      <c r="A13" s="542"/>
      <c r="B13" s="437">
        <v>754</v>
      </c>
      <c r="C13" s="437">
        <v>65</v>
      </c>
      <c r="D13" s="438">
        <v>1.7916666666666667</v>
      </c>
      <c r="E13" s="439">
        <f t="shared" si="1"/>
        <v>1.4673750000000001</v>
      </c>
    </row>
    <row r="14" spans="1:5" x14ac:dyDescent="0.25">
      <c r="A14" s="542"/>
      <c r="B14" s="437">
        <v>179</v>
      </c>
      <c r="C14" s="437">
        <v>15</v>
      </c>
      <c r="D14" s="438">
        <v>1.7916666666666667</v>
      </c>
      <c r="E14" s="439">
        <f t="shared" si="1"/>
        <v>0.34758333333333336</v>
      </c>
    </row>
    <row r="15" spans="1:5" x14ac:dyDescent="0.25">
      <c r="A15" s="542"/>
      <c r="B15" s="437">
        <v>760</v>
      </c>
      <c r="C15" s="437">
        <v>65</v>
      </c>
      <c r="D15" s="438">
        <v>1.7916666666666667</v>
      </c>
      <c r="E15" s="439">
        <f t="shared" si="1"/>
        <v>1.4781249999999999</v>
      </c>
    </row>
    <row r="16" spans="1:5" x14ac:dyDescent="0.25">
      <c r="A16" s="542"/>
      <c r="B16" s="437">
        <v>861</v>
      </c>
      <c r="C16" s="437">
        <v>73</v>
      </c>
      <c r="D16" s="438">
        <v>1.7916666666666667</v>
      </c>
      <c r="E16" s="439">
        <f t="shared" si="1"/>
        <v>1.6734166666666668</v>
      </c>
    </row>
    <row r="17" spans="1:5" x14ac:dyDescent="0.25">
      <c r="A17" s="542" t="s">
        <v>87</v>
      </c>
      <c r="B17" s="437">
        <v>893</v>
      </c>
      <c r="C17" s="437">
        <v>76</v>
      </c>
      <c r="D17" s="438">
        <v>1.7916666666666667</v>
      </c>
      <c r="E17" s="439">
        <f t="shared" si="1"/>
        <v>1.7361249999999999</v>
      </c>
    </row>
    <row r="18" spans="1:5" x14ac:dyDescent="0.25">
      <c r="A18" s="542"/>
      <c r="B18" s="437">
        <v>179</v>
      </c>
      <c r="C18" s="437">
        <v>15</v>
      </c>
      <c r="D18" s="438">
        <v>1.7916666666666667</v>
      </c>
      <c r="E18" s="439">
        <f t="shared" si="1"/>
        <v>0.34758333333333336</v>
      </c>
    </row>
    <row r="19" spans="1:5" x14ac:dyDescent="0.25">
      <c r="A19" s="542"/>
      <c r="B19" s="437">
        <v>893</v>
      </c>
      <c r="C19" s="437">
        <v>76</v>
      </c>
      <c r="D19" s="438">
        <v>1.7916666666666667</v>
      </c>
      <c r="E19" s="439">
        <f t="shared" si="1"/>
        <v>1.7361249999999999</v>
      </c>
    </row>
    <row r="20" spans="1:5" x14ac:dyDescent="0.25">
      <c r="A20" s="542"/>
      <c r="B20" s="437">
        <v>893</v>
      </c>
      <c r="C20" s="437">
        <v>76</v>
      </c>
      <c r="D20" s="438">
        <v>1.7916666666666667</v>
      </c>
      <c r="E20" s="439">
        <f t="shared" si="1"/>
        <v>1.7361249999999999</v>
      </c>
    </row>
    <row r="21" spans="1:5" x14ac:dyDescent="0.25">
      <c r="A21" s="542" t="s">
        <v>88</v>
      </c>
      <c r="B21" s="437">
        <v>867</v>
      </c>
      <c r="C21" s="437">
        <v>74</v>
      </c>
      <c r="D21" s="438">
        <v>1.7916666666666667</v>
      </c>
      <c r="E21" s="439">
        <f t="shared" si="1"/>
        <v>1.6859583333333334</v>
      </c>
    </row>
    <row r="22" spans="1:5" x14ac:dyDescent="0.25">
      <c r="A22" s="542"/>
      <c r="B22" s="437">
        <v>179</v>
      </c>
      <c r="C22" s="437">
        <v>15</v>
      </c>
      <c r="D22" s="438">
        <v>1.7916666666666667</v>
      </c>
      <c r="E22" s="439">
        <f t="shared" si="1"/>
        <v>0.34758333333333336</v>
      </c>
    </row>
    <row r="23" spans="1:5" x14ac:dyDescent="0.25">
      <c r="A23" s="542"/>
      <c r="B23" s="437">
        <v>867</v>
      </c>
      <c r="C23" s="437">
        <v>74</v>
      </c>
      <c r="D23" s="438">
        <v>1.7916666666666667</v>
      </c>
      <c r="E23" s="439">
        <f t="shared" si="1"/>
        <v>1.6859583333333334</v>
      </c>
    </row>
    <row r="24" spans="1:5" ht="19.5" thickBot="1" x14ac:dyDescent="0.3">
      <c r="A24" s="543"/>
      <c r="B24" s="440">
        <v>867</v>
      </c>
      <c r="C24" s="440">
        <v>74</v>
      </c>
      <c r="D24" s="441">
        <v>1.7916666666666667</v>
      </c>
      <c r="E24" s="442">
        <f t="shared" si="1"/>
        <v>1.6859583333333334</v>
      </c>
    </row>
  </sheetData>
  <mergeCells count="5">
    <mergeCell ref="A7:A11"/>
    <mergeCell ref="A12:A16"/>
    <mergeCell ref="A17:A20"/>
    <mergeCell ref="A21:A24"/>
    <mergeCell ref="A2:A6"/>
  </mergeCells>
  <pageMargins left="0.7" right="0.7" top="0.75" bottom="0.75" header="0.3" footer="0.3"/>
  <pageSetup paperSize="9" orientation="landscape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D52C-42DE-4134-B452-3D373F1686C0}">
  <dimension ref="A1:F28"/>
  <sheetViews>
    <sheetView view="pageBreakPreview" zoomScaleNormal="100" zoomScaleSheetLayoutView="100" workbookViewId="0">
      <selection activeCell="D18" sqref="D18"/>
    </sheetView>
  </sheetViews>
  <sheetFormatPr baseColWidth="10" defaultRowHeight="15" x14ac:dyDescent="0.25"/>
  <cols>
    <col min="1" max="1" width="59.5703125" style="19" customWidth="1"/>
    <col min="2" max="2" width="13.85546875" style="19" customWidth="1"/>
    <col min="3" max="3" width="18.5703125" style="19" customWidth="1"/>
    <col min="4" max="4" width="67.28515625" style="19" bestFit="1" customWidth="1"/>
    <col min="5" max="5" width="55" style="19" bestFit="1" customWidth="1"/>
    <col min="6" max="6" width="6" style="19" bestFit="1" customWidth="1"/>
    <col min="7" max="16384" width="11.42578125" style="19"/>
  </cols>
  <sheetData>
    <row r="1" spans="1:6" ht="16.5" thickBot="1" x14ac:dyDescent="0.3">
      <c r="A1" s="544" t="s">
        <v>92</v>
      </c>
      <c r="B1" s="545"/>
      <c r="C1" s="545"/>
      <c r="D1" s="546"/>
    </row>
    <row r="2" spans="1:6" ht="20.25" x14ac:dyDescent="0.25">
      <c r="A2" s="443" t="s">
        <v>93</v>
      </c>
      <c r="B2" s="444">
        <v>50</v>
      </c>
      <c r="C2" s="445" t="s">
        <v>94</v>
      </c>
      <c r="D2" s="446" t="s">
        <v>95</v>
      </c>
    </row>
    <row r="3" spans="1:6" ht="20.25" x14ac:dyDescent="0.25">
      <c r="A3" s="447" t="s">
        <v>96</v>
      </c>
      <c r="B3" s="448">
        <f>B2*3.72%</f>
        <v>1.86</v>
      </c>
      <c r="C3" s="449"/>
      <c r="D3" s="450" t="s">
        <v>97</v>
      </c>
    </row>
    <row r="4" spans="1:6" ht="20.25" x14ac:dyDescent="0.25">
      <c r="A4" s="447" t="s">
        <v>98</v>
      </c>
      <c r="B4" s="448">
        <f>B3*2</f>
        <v>3.72</v>
      </c>
      <c r="C4" s="449"/>
      <c r="D4" s="450" t="s">
        <v>99</v>
      </c>
    </row>
    <row r="5" spans="1:6" ht="20.25" x14ac:dyDescent="0.25">
      <c r="A5" s="451" t="s">
        <v>100</v>
      </c>
      <c r="B5" s="452">
        <v>2.5000000000000001E-2</v>
      </c>
      <c r="C5" s="449" t="s">
        <v>94</v>
      </c>
      <c r="D5" s="450" t="s">
        <v>101</v>
      </c>
    </row>
    <row r="6" spans="1:6" ht="20.25" x14ac:dyDescent="0.25">
      <c r="A6" s="451" t="s">
        <v>102</v>
      </c>
      <c r="B6" s="453">
        <v>123</v>
      </c>
      <c r="C6" s="449" t="s">
        <v>94</v>
      </c>
      <c r="D6" s="450" t="s">
        <v>95</v>
      </c>
    </row>
    <row r="7" spans="1:6" ht="20.25" x14ac:dyDescent="0.25">
      <c r="A7" s="447" t="s">
        <v>103</v>
      </c>
      <c r="B7" s="448">
        <f>B5*B6</f>
        <v>3.0750000000000002</v>
      </c>
      <c r="C7" s="449"/>
      <c r="D7" s="450" t="s">
        <v>104</v>
      </c>
    </row>
    <row r="8" spans="1:6" ht="20.25" x14ac:dyDescent="0.25">
      <c r="A8" s="447" t="s">
        <v>105</v>
      </c>
      <c r="B8" s="454">
        <v>0.36</v>
      </c>
      <c r="C8" s="449"/>
      <c r="D8" s="117" t="s">
        <v>106</v>
      </c>
    </row>
    <row r="9" spans="1:6" ht="21" thickBot="1" x14ac:dyDescent="0.3">
      <c r="A9" s="447" t="s">
        <v>107</v>
      </c>
      <c r="B9" s="455">
        <f>B4-B7</f>
        <v>0.64500000000000002</v>
      </c>
      <c r="C9" s="449"/>
      <c r="D9" s="450" t="s">
        <v>108</v>
      </c>
    </row>
    <row r="10" spans="1:6" ht="21" thickBot="1" x14ac:dyDescent="0.3">
      <c r="A10" s="456" t="s">
        <v>109</v>
      </c>
      <c r="B10" s="457">
        <f>B9/B8</f>
        <v>1.7916666666666667</v>
      </c>
      <c r="C10" s="458"/>
      <c r="D10" s="459" t="s">
        <v>110</v>
      </c>
      <c r="E10" s="19" t="s">
        <v>111</v>
      </c>
      <c r="F10" s="19" t="s">
        <v>112</v>
      </c>
    </row>
    <row r="14" spans="1:6" s="460" customFormat="1" ht="14.25" x14ac:dyDescent="0.25">
      <c r="B14" s="461"/>
      <c r="C14" s="462"/>
      <c r="D14" s="462"/>
      <c r="E14" s="461"/>
    </row>
    <row r="15" spans="1:6" s="460" customFormat="1" ht="14.25" x14ac:dyDescent="0.25">
      <c r="B15" s="461"/>
      <c r="C15" s="463"/>
      <c r="D15" s="462"/>
      <c r="E15" s="461"/>
    </row>
    <row r="16" spans="1:6" s="460" customFormat="1" ht="14.25" x14ac:dyDescent="0.25">
      <c r="B16" s="461"/>
      <c r="C16" s="463"/>
      <c r="D16" s="462"/>
      <c r="E16" s="461"/>
    </row>
    <row r="17" spans="2:5" s="460" customFormat="1" ht="14.25" x14ac:dyDescent="0.25">
      <c r="B17" s="461"/>
      <c r="C17" s="463"/>
      <c r="D17" s="462"/>
      <c r="E17" s="461"/>
    </row>
    <row r="18" spans="2:5" s="460" customFormat="1" ht="14.25" x14ac:dyDescent="0.25">
      <c r="B18" s="461"/>
      <c r="C18" s="462"/>
      <c r="D18" s="462"/>
      <c r="E18" s="461"/>
    </row>
    <row r="19" spans="2:5" s="460" customFormat="1" ht="14.25" x14ac:dyDescent="0.25">
      <c r="B19" s="461"/>
      <c r="C19" s="462"/>
      <c r="D19" s="462"/>
      <c r="E19" s="461"/>
    </row>
    <row r="20" spans="2:5" s="460" customFormat="1" ht="14.25" x14ac:dyDescent="0.25">
      <c r="B20" s="461"/>
      <c r="C20" s="462"/>
      <c r="D20" s="462"/>
      <c r="E20" s="461"/>
    </row>
    <row r="21" spans="2:5" s="460" customFormat="1" ht="14.25" x14ac:dyDescent="0.25">
      <c r="B21" s="461"/>
      <c r="C21" s="462"/>
      <c r="D21" s="462"/>
      <c r="E21" s="461"/>
    </row>
    <row r="22" spans="2:5" s="460" customFormat="1" ht="14.25" x14ac:dyDescent="0.25">
      <c r="B22" s="461"/>
      <c r="C22" s="464"/>
      <c r="D22" s="465"/>
      <c r="E22" s="461"/>
    </row>
    <row r="23" spans="2:5" s="460" customFormat="1" ht="14.25" x14ac:dyDescent="0.25">
      <c r="B23" s="461"/>
      <c r="C23" s="464"/>
      <c r="D23" s="466"/>
      <c r="E23" s="461"/>
    </row>
    <row r="24" spans="2:5" s="460" customFormat="1" x14ac:dyDescent="0.25">
      <c r="B24" s="461"/>
      <c r="C24" s="467"/>
      <c r="D24" s="73"/>
      <c r="E24" s="461"/>
    </row>
    <row r="25" spans="2:5" s="460" customFormat="1" x14ac:dyDescent="0.25">
      <c r="B25" s="461"/>
      <c r="C25" s="467"/>
      <c r="D25" s="73"/>
      <c r="E25" s="461"/>
    </row>
    <row r="26" spans="2:5" s="460" customFormat="1" x14ac:dyDescent="0.25">
      <c r="B26" s="461"/>
      <c r="C26" s="468"/>
      <c r="D26" s="73"/>
      <c r="E26" s="461"/>
    </row>
    <row r="27" spans="2:5" s="460" customFormat="1" x14ac:dyDescent="0.25">
      <c r="B27" s="461"/>
      <c r="C27" s="468"/>
      <c r="D27" s="73"/>
      <c r="E27" s="461"/>
    </row>
    <row r="28" spans="2:5" x14ac:dyDescent="0.25">
      <c r="C28" s="73"/>
      <c r="D28" s="73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476" t="s">
        <v>57</v>
      </c>
      <c r="L11" s="476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54</v>
      </c>
      <c r="C15" s="488"/>
      <c r="D15" s="488"/>
      <c r="E15" s="488"/>
      <c r="F15" s="488"/>
      <c r="G15" s="488"/>
      <c r="H15" s="488"/>
      <c r="I15" s="488"/>
      <c r="J15" s="489"/>
      <c r="K15" s="490" t="s">
        <v>9</v>
      </c>
      <c r="L15" s="482"/>
      <c r="M15" s="482"/>
      <c r="N15" s="482"/>
      <c r="O15" s="483"/>
      <c r="P15" s="484" t="s">
        <v>30</v>
      </c>
      <c r="Q15" s="485"/>
      <c r="R15" s="485"/>
      <c r="S15" s="486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7" t="s">
        <v>26</v>
      </c>
      <c r="C36" s="478"/>
      <c r="D36" s="478"/>
      <c r="E36" s="478"/>
      <c r="F36" s="478"/>
      <c r="G36" s="478"/>
      <c r="H36" s="102"/>
      <c r="I36" s="55" t="s">
        <v>27</v>
      </c>
      <c r="J36" s="110"/>
      <c r="K36" s="480" t="s">
        <v>26</v>
      </c>
      <c r="L36" s="480"/>
      <c r="M36" s="480"/>
      <c r="N36" s="480"/>
      <c r="O36" s="47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79" t="s">
        <v>8</v>
      </c>
      <c r="C55" s="480"/>
      <c r="D55" s="480"/>
      <c r="E55" s="480"/>
      <c r="F55" s="47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476" t="s">
        <v>58</v>
      </c>
      <c r="L11" s="476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54</v>
      </c>
      <c r="C15" s="488"/>
      <c r="D15" s="488"/>
      <c r="E15" s="488"/>
      <c r="F15" s="488"/>
      <c r="G15" s="488"/>
      <c r="H15" s="488"/>
      <c r="I15" s="488"/>
      <c r="J15" s="488"/>
      <c r="K15" s="488"/>
      <c r="L15" s="488"/>
      <c r="M15" s="489"/>
      <c r="N15" s="482" t="s">
        <v>9</v>
      </c>
      <c r="O15" s="482"/>
      <c r="P15" s="482"/>
      <c r="Q15" s="482"/>
      <c r="R15" s="482"/>
      <c r="S15" s="483"/>
      <c r="T15" s="484" t="s">
        <v>30</v>
      </c>
      <c r="U15" s="485"/>
      <c r="V15" s="485"/>
      <c r="W15" s="485"/>
      <c r="X15" s="485"/>
      <c r="Y15" s="48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79" t="s">
        <v>8</v>
      </c>
      <c r="C55" s="480"/>
      <c r="D55" s="480"/>
      <c r="E55" s="480"/>
      <c r="F55" s="47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476" t="s">
        <v>58</v>
      </c>
      <c r="L11" s="476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54</v>
      </c>
      <c r="C15" s="488"/>
      <c r="D15" s="488"/>
      <c r="E15" s="488"/>
      <c r="F15" s="488"/>
      <c r="G15" s="488"/>
      <c r="H15" s="488"/>
      <c r="I15" s="488"/>
      <c r="J15" s="488"/>
      <c r="K15" s="488"/>
      <c r="L15" s="488"/>
      <c r="M15" s="489"/>
      <c r="N15" s="482" t="s">
        <v>9</v>
      </c>
      <c r="O15" s="482"/>
      <c r="P15" s="482"/>
      <c r="Q15" s="482"/>
      <c r="R15" s="482"/>
      <c r="S15" s="483"/>
      <c r="T15" s="484" t="s">
        <v>30</v>
      </c>
      <c r="U15" s="485"/>
      <c r="V15" s="485"/>
      <c r="W15" s="485"/>
      <c r="X15" s="485"/>
      <c r="Y15" s="48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79" t="s">
        <v>8</v>
      </c>
      <c r="C55" s="480"/>
      <c r="D55" s="480"/>
      <c r="E55" s="480"/>
      <c r="F55" s="47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476" t="s">
        <v>59</v>
      </c>
      <c r="L11" s="476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54</v>
      </c>
      <c r="C15" s="488"/>
      <c r="D15" s="488"/>
      <c r="E15" s="488"/>
      <c r="F15" s="488"/>
      <c r="G15" s="488"/>
      <c r="H15" s="488"/>
      <c r="I15" s="488"/>
      <c r="J15" s="488"/>
      <c r="K15" s="488"/>
      <c r="L15" s="488"/>
      <c r="M15" s="489"/>
      <c r="N15" s="482" t="s">
        <v>9</v>
      </c>
      <c r="O15" s="482"/>
      <c r="P15" s="482"/>
      <c r="Q15" s="482"/>
      <c r="R15" s="482"/>
      <c r="S15" s="483"/>
      <c r="T15" s="484" t="s">
        <v>30</v>
      </c>
      <c r="U15" s="485"/>
      <c r="V15" s="485"/>
      <c r="W15" s="485"/>
      <c r="X15" s="485"/>
      <c r="Y15" s="48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79" t="s">
        <v>8</v>
      </c>
      <c r="C55" s="480"/>
      <c r="D55" s="480"/>
      <c r="E55" s="480"/>
      <c r="F55" s="47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476" t="s">
        <v>60</v>
      </c>
      <c r="L11" s="476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9"/>
      <c r="E15" s="487" t="s">
        <v>54</v>
      </c>
      <c r="F15" s="488"/>
      <c r="G15" s="488"/>
      <c r="H15" s="488"/>
      <c r="I15" s="488"/>
      <c r="J15" s="488"/>
      <c r="K15" s="488"/>
      <c r="L15" s="488"/>
      <c r="M15" s="489"/>
      <c r="N15" s="482" t="s">
        <v>9</v>
      </c>
      <c r="O15" s="482"/>
      <c r="P15" s="482"/>
      <c r="Q15" s="482"/>
      <c r="R15" s="482"/>
      <c r="S15" s="483"/>
      <c r="T15" s="484" t="s">
        <v>30</v>
      </c>
      <c r="U15" s="485"/>
      <c r="V15" s="485"/>
      <c r="W15" s="485"/>
      <c r="X15" s="485"/>
      <c r="Y15" s="486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79" t="s">
        <v>8</v>
      </c>
      <c r="C55" s="480"/>
      <c r="D55" s="480"/>
      <c r="E55" s="480"/>
      <c r="F55" s="47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4" t="s">
        <v>0</v>
      </c>
      <c r="B3" s="474"/>
      <c r="C3" s="474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75" t="s">
        <v>2</v>
      </c>
      <c r="F9" s="475"/>
      <c r="G9" s="4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5"/>
      <c r="S9" s="4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476" t="s">
        <v>61</v>
      </c>
      <c r="L11" s="476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87" t="s">
        <v>8</v>
      </c>
      <c r="C15" s="488"/>
      <c r="D15" s="488"/>
      <c r="E15" s="489"/>
      <c r="F15" s="487" t="s">
        <v>54</v>
      </c>
      <c r="G15" s="488"/>
      <c r="H15" s="488"/>
      <c r="I15" s="488"/>
      <c r="J15" s="488"/>
      <c r="K15" s="488"/>
      <c r="L15" s="488"/>
      <c r="M15" s="488"/>
      <c r="N15" s="489"/>
      <c r="O15" s="482" t="s">
        <v>9</v>
      </c>
      <c r="P15" s="482"/>
      <c r="Q15" s="482"/>
      <c r="R15" s="482"/>
      <c r="S15" s="482"/>
      <c r="T15" s="483"/>
      <c r="U15" s="484" t="s">
        <v>30</v>
      </c>
      <c r="V15" s="485"/>
      <c r="W15" s="485"/>
      <c r="X15" s="485"/>
      <c r="Y15" s="485"/>
      <c r="Z15" s="486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9" t="s">
        <v>26</v>
      </c>
      <c r="C36" s="480"/>
      <c r="D36" s="480"/>
      <c r="E36" s="480"/>
      <c r="F36" s="480"/>
      <c r="G36" s="480"/>
      <c r="H36" s="477"/>
      <c r="I36" s="102"/>
      <c r="J36" s="55" t="s">
        <v>27</v>
      </c>
      <c r="K36" s="110"/>
      <c r="L36" s="480" t="s">
        <v>26</v>
      </c>
      <c r="M36" s="480"/>
      <c r="N36" s="480"/>
      <c r="O36" s="480"/>
      <c r="P36" s="47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81"/>
      <c r="K54" s="481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79" t="s">
        <v>8</v>
      </c>
      <c r="C55" s="480"/>
      <c r="D55" s="480"/>
      <c r="E55" s="480"/>
      <c r="F55" s="480"/>
      <c r="G55" s="47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2</vt:i4>
      </vt:variant>
    </vt:vector>
  </HeadingPairs>
  <TitlesOfParts>
    <vt:vector size="3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SEM 26</vt:lpstr>
      <vt:lpstr>SEM 27</vt:lpstr>
      <vt:lpstr>IMPRIMIR</vt:lpstr>
      <vt:lpstr>Calcio</vt:lpstr>
      <vt:lpstr>CARBONATO DE CALCIO</vt:lpstr>
      <vt:lpstr>'CARBONATO DE CALCIO'!Área_de_impresión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2021-09-06T21:16:49Z</cp:lastPrinted>
  <dcterms:created xsi:type="dcterms:W3CDTF">2021-03-04T08:17:33Z</dcterms:created>
  <dcterms:modified xsi:type="dcterms:W3CDTF">2021-09-08T21:15:15Z</dcterms:modified>
</cp:coreProperties>
</file>