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1\"/>
    </mc:Choice>
  </mc:AlternateContent>
  <xr:revisionPtr revIDLastSave="0" documentId="13_ncr:1_{2A5C0CA4-C599-4789-8D81-FEEF2BEF9DC5}" xr6:coauthVersionLast="36" xr6:coauthVersionMax="36" xr10:uidLastSave="{00000000-0000-0000-0000-000000000000}"/>
  <bookViews>
    <workbookView xWindow="0" yWindow="0" windowWidth="20490" windowHeight="7545" tabRatio="808" firstSheet="25" activeTab="33" xr2:uid="{00000000-000D-0000-FFFF-FFFF00000000}"/>
  </bookViews>
  <sheets>
    <sheet name="SEM 1" sheetId="1" r:id="rId1"/>
    <sheet name="SEM 2" sheetId="3" r:id="rId2"/>
    <sheet name="SEM 3" sheetId="4" r:id="rId3"/>
    <sheet name="SEM 4" sheetId="5" r:id="rId4"/>
    <sheet name="SEM 5" sheetId="6" r:id="rId5"/>
    <sheet name="SEM 6" sheetId="7" r:id="rId6"/>
    <sheet name="SEM 7" sheetId="8" r:id="rId7"/>
    <sheet name="SEM 8" sheetId="9" r:id="rId8"/>
    <sheet name="SEM 9" sheetId="10" r:id="rId9"/>
    <sheet name="SEM 10" sheetId="12" r:id="rId10"/>
    <sheet name="SEM 11" sheetId="13" r:id="rId11"/>
    <sheet name="SEM 12" sheetId="14" r:id="rId12"/>
    <sheet name="SEM 13" sheetId="15" r:id="rId13"/>
    <sheet name="SEM 14" sheetId="16" r:id="rId14"/>
    <sheet name="SEM 15" sheetId="17" r:id="rId15"/>
    <sheet name="SEM 16" sheetId="18" r:id="rId16"/>
    <sheet name="SEM 17" sheetId="20" r:id="rId17"/>
    <sheet name="SEM 18" sheetId="22" r:id="rId18"/>
    <sheet name="SEM 19" sheetId="23" r:id="rId19"/>
    <sheet name="SEM 20" sheetId="24" r:id="rId20"/>
    <sheet name="SEM 21" sheetId="26" r:id="rId21"/>
    <sheet name="SEM 22" sheetId="27" r:id="rId22"/>
    <sheet name="SEM 23" sheetId="28" r:id="rId23"/>
    <sheet name="SEM 24" sheetId="30" r:id="rId24"/>
    <sheet name="SEM 24." sheetId="32" r:id="rId25"/>
    <sheet name="SEM 25" sheetId="33" r:id="rId26"/>
    <sheet name="SEM 26" sheetId="34" r:id="rId27"/>
    <sheet name="SEM 27" sheetId="37" r:id="rId28"/>
    <sheet name="SEM 28" sheetId="38" r:id="rId29"/>
    <sheet name="SEM 29" sheetId="39" r:id="rId30"/>
    <sheet name="SEM 30" sheetId="40" r:id="rId31"/>
    <sheet name="SEM 31" sheetId="41" r:id="rId32"/>
    <sheet name="SEM 32" sheetId="42" r:id="rId33"/>
    <sheet name="IMPRIMIR" sheetId="2" r:id="rId34"/>
    <sheet name="Calcio" sheetId="35" r:id="rId35"/>
    <sheet name="CARBONATO DE CALCIO" sheetId="36" r:id="rId36"/>
  </sheets>
  <definedNames>
    <definedName name="_xlnm.Print_Area" localSheetId="35">'CARBONATO DE CALCIO'!$A$1:$D$10</definedName>
    <definedName name="_xlnm.Print_Area" localSheetId="33">IMPRIMIR!$A$1:$V$44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5" l="1"/>
  <c r="H49" i="42" l="1"/>
  <c r="G49" i="42"/>
  <c r="F49" i="42"/>
  <c r="E49" i="42"/>
  <c r="D49" i="42"/>
  <c r="C49" i="42"/>
  <c r="B49" i="42"/>
  <c r="S87" i="42"/>
  <c r="R87" i="42"/>
  <c r="Q87" i="42"/>
  <c r="P87" i="42"/>
  <c r="O87" i="42"/>
  <c r="N87" i="42"/>
  <c r="M87" i="42"/>
  <c r="L87" i="42"/>
  <c r="K87" i="42"/>
  <c r="J87" i="42"/>
  <c r="I87" i="42"/>
  <c r="H87" i="42"/>
  <c r="G87" i="42"/>
  <c r="F87" i="42"/>
  <c r="E87" i="42"/>
  <c r="D87" i="42"/>
  <c r="C87" i="42"/>
  <c r="B87" i="42"/>
  <c r="S86" i="42"/>
  <c r="R86" i="42"/>
  <c r="Q86" i="42"/>
  <c r="P86" i="42"/>
  <c r="O86" i="42"/>
  <c r="N86" i="42"/>
  <c r="M86" i="42"/>
  <c r="L86" i="42"/>
  <c r="K86" i="42"/>
  <c r="J86" i="42"/>
  <c r="I86" i="42"/>
  <c r="H86" i="42"/>
  <c r="G86" i="42"/>
  <c r="F86" i="42"/>
  <c r="E86" i="42"/>
  <c r="D86" i="42"/>
  <c r="C86" i="42"/>
  <c r="B86" i="42"/>
  <c r="T85" i="42"/>
  <c r="S83" i="42"/>
  <c r="S88" i="42" s="1"/>
  <c r="R83" i="42"/>
  <c r="R88" i="42" s="1"/>
  <c r="Q83" i="42"/>
  <c r="Q88" i="42" s="1"/>
  <c r="P83" i="42"/>
  <c r="P88" i="42" s="1"/>
  <c r="O83" i="42"/>
  <c r="O88" i="42" s="1"/>
  <c r="N83" i="42"/>
  <c r="N88" i="42" s="1"/>
  <c r="M83" i="42"/>
  <c r="M88" i="42" s="1"/>
  <c r="L83" i="42"/>
  <c r="L88" i="42" s="1"/>
  <c r="K83" i="42"/>
  <c r="K88" i="42" s="1"/>
  <c r="J83" i="42"/>
  <c r="J88" i="42" s="1"/>
  <c r="I83" i="42"/>
  <c r="I88" i="42" s="1"/>
  <c r="H83" i="42"/>
  <c r="H88" i="42" s="1"/>
  <c r="G83" i="42"/>
  <c r="G88" i="42" s="1"/>
  <c r="F83" i="42"/>
  <c r="F88" i="42" s="1"/>
  <c r="E83" i="42"/>
  <c r="E88" i="42" s="1"/>
  <c r="D83" i="42"/>
  <c r="D88" i="42" s="1"/>
  <c r="C83" i="42"/>
  <c r="C88" i="42" s="1"/>
  <c r="B83" i="42"/>
  <c r="B88" i="42" s="1"/>
  <c r="T82" i="42"/>
  <c r="T81" i="42"/>
  <c r="T80" i="42"/>
  <c r="T79" i="42"/>
  <c r="T78" i="42"/>
  <c r="T77" i="42"/>
  <c r="T76" i="42"/>
  <c r="G70" i="42"/>
  <c r="F70" i="42"/>
  <c r="B70" i="42"/>
  <c r="G69" i="42"/>
  <c r="F69" i="42"/>
  <c r="E69" i="42"/>
  <c r="D69" i="42"/>
  <c r="C69" i="42"/>
  <c r="B69" i="42"/>
  <c r="G68" i="42"/>
  <c r="F68" i="42"/>
  <c r="E68" i="42"/>
  <c r="D68" i="42"/>
  <c r="C68" i="42"/>
  <c r="B68" i="42"/>
  <c r="H67" i="42"/>
  <c r="G65" i="42"/>
  <c r="F65" i="42"/>
  <c r="E65" i="42"/>
  <c r="E70" i="42" s="1"/>
  <c r="D65" i="42"/>
  <c r="D70" i="42" s="1"/>
  <c r="C65" i="42"/>
  <c r="C70" i="42" s="1"/>
  <c r="B65" i="42"/>
  <c r="H64" i="42"/>
  <c r="H63" i="42"/>
  <c r="H62" i="42"/>
  <c r="H61" i="42"/>
  <c r="H60" i="42"/>
  <c r="H59" i="42"/>
  <c r="H58" i="42"/>
  <c r="H51" i="42"/>
  <c r="Q50" i="42"/>
  <c r="P50" i="42"/>
  <c r="O50" i="42"/>
  <c r="N50" i="42"/>
  <c r="M50" i="42"/>
  <c r="L50" i="42"/>
  <c r="H50" i="42"/>
  <c r="G50" i="42"/>
  <c r="F50" i="42"/>
  <c r="E50" i="42"/>
  <c r="D50" i="42"/>
  <c r="C50" i="42"/>
  <c r="B50" i="42"/>
  <c r="Q49" i="42"/>
  <c r="P49" i="42"/>
  <c r="O49" i="42"/>
  <c r="N49" i="42"/>
  <c r="M49" i="42"/>
  <c r="L49" i="42"/>
  <c r="R48" i="42"/>
  <c r="I48" i="42"/>
  <c r="Q46" i="42"/>
  <c r="Q51" i="42" s="1"/>
  <c r="P46" i="42"/>
  <c r="P51" i="42" s="1"/>
  <c r="O46" i="42"/>
  <c r="O51" i="42" s="1"/>
  <c r="N46" i="42"/>
  <c r="N51" i="42" s="1"/>
  <c r="M46" i="42"/>
  <c r="M51" i="42" s="1"/>
  <c r="L46" i="42"/>
  <c r="L51" i="42" s="1"/>
  <c r="H46" i="42"/>
  <c r="G46" i="42"/>
  <c r="G51" i="42" s="1"/>
  <c r="F46" i="42"/>
  <c r="F51" i="42" s="1"/>
  <c r="E46" i="42"/>
  <c r="E51" i="42" s="1"/>
  <c r="D46" i="42"/>
  <c r="D51" i="42" s="1"/>
  <c r="C46" i="42"/>
  <c r="C51" i="42" s="1"/>
  <c r="B46" i="42"/>
  <c r="B51" i="42" s="1"/>
  <c r="R45" i="42"/>
  <c r="I45" i="42"/>
  <c r="R44" i="42"/>
  <c r="I44" i="42"/>
  <c r="R43" i="42"/>
  <c r="I43" i="42"/>
  <c r="R42" i="42"/>
  <c r="I42" i="42"/>
  <c r="R41" i="42"/>
  <c r="I41" i="42"/>
  <c r="R40" i="42"/>
  <c r="I40" i="42"/>
  <c r="R39" i="42"/>
  <c r="I39" i="42"/>
  <c r="K32" i="42"/>
  <c r="J32" i="42" s="1"/>
  <c r="E32" i="42"/>
  <c r="D32" i="42" s="1"/>
  <c r="I30" i="42"/>
  <c r="F30" i="42"/>
  <c r="M29" i="42"/>
  <c r="L29" i="42"/>
  <c r="K29" i="42"/>
  <c r="J29" i="42"/>
  <c r="I29" i="42"/>
  <c r="G29" i="42"/>
  <c r="F29" i="42"/>
  <c r="E29" i="42"/>
  <c r="D29" i="42"/>
  <c r="C29" i="42"/>
  <c r="U28" i="42"/>
  <c r="T28" i="42"/>
  <c r="S28" i="42"/>
  <c r="R28" i="42"/>
  <c r="Q28" i="42"/>
  <c r="P28" i="42"/>
  <c r="O28" i="42"/>
  <c r="N28" i="42"/>
  <c r="M28" i="42"/>
  <c r="L28" i="42"/>
  <c r="K28" i="42"/>
  <c r="J28" i="42"/>
  <c r="I28" i="42"/>
  <c r="G28" i="42"/>
  <c r="F28" i="42"/>
  <c r="E28" i="42"/>
  <c r="D28" i="42"/>
  <c r="C28" i="42"/>
  <c r="U27" i="42"/>
  <c r="T27" i="42"/>
  <c r="S27" i="42"/>
  <c r="R27" i="42"/>
  <c r="Q27" i="42"/>
  <c r="P27" i="42"/>
  <c r="O27" i="42"/>
  <c r="N27" i="42"/>
  <c r="M27" i="42"/>
  <c r="M30" i="42" s="1"/>
  <c r="L27" i="42"/>
  <c r="K27" i="42"/>
  <c r="J27" i="42"/>
  <c r="J30" i="42" s="1"/>
  <c r="I27" i="42"/>
  <c r="G27" i="42"/>
  <c r="F27" i="42"/>
  <c r="E27" i="42"/>
  <c r="D27" i="42"/>
  <c r="D30" i="42" s="1"/>
  <c r="C27" i="42"/>
  <c r="V26" i="42"/>
  <c r="U24" i="42"/>
  <c r="U29" i="42" s="1"/>
  <c r="T24" i="42"/>
  <c r="T29" i="42" s="1"/>
  <c r="S24" i="42"/>
  <c r="S29" i="42" s="1"/>
  <c r="R24" i="42"/>
  <c r="R29" i="42" s="1"/>
  <c r="Q24" i="42"/>
  <c r="Q29" i="42" s="1"/>
  <c r="P24" i="42"/>
  <c r="P29" i="42" s="1"/>
  <c r="O24" i="42"/>
  <c r="O29" i="42" s="1"/>
  <c r="N24" i="42"/>
  <c r="N29" i="42" s="1"/>
  <c r="M24" i="42"/>
  <c r="L24" i="42"/>
  <c r="K24" i="42"/>
  <c r="J24" i="42"/>
  <c r="I24" i="42"/>
  <c r="H24" i="42"/>
  <c r="G24" i="42"/>
  <c r="F24" i="42"/>
  <c r="E24" i="42"/>
  <c r="D24" i="42"/>
  <c r="C24" i="42"/>
  <c r="B24" i="42"/>
  <c r="V23" i="42"/>
  <c r="V22" i="42"/>
  <c r="V21" i="42"/>
  <c r="V20" i="42"/>
  <c r="V19" i="42"/>
  <c r="V18" i="42"/>
  <c r="V17" i="42"/>
  <c r="M31" i="42" l="1"/>
  <c r="D31" i="42"/>
  <c r="K30" i="42"/>
  <c r="K31" i="42" s="1"/>
  <c r="R46" i="42"/>
  <c r="R47" i="42" s="1"/>
  <c r="I31" i="42"/>
  <c r="F31" i="42"/>
  <c r="V24" i="42"/>
  <c r="W27" i="42" s="1"/>
  <c r="C31" i="42"/>
  <c r="H65" i="42"/>
  <c r="C30" i="42"/>
  <c r="L30" i="42"/>
  <c r="L31" i="42" s="1"/>
  <c r="J31" i="42"/>
  <c r="I46" i="42"/>
  <c r="E30" i="42"/>
  <c r="E31" i="42" s="1"/>
  <c r="G30" i="42"/>
  <c r="G31" i="42" s="1"/>
  <c r="T83" i="42"/>
  <c r="S86" i="41"/>
  <c r="R86" i="41"/>
  <c r="Q86" i="41"/>
  <c r="P86" i="41"/>
  <c r="O86" i="41"/>
  <c r="N86" i="41"/>
  <c r="M86" i="41"/>
  <c r="L86" i="41"/>
  <c r="K86" i="41"/>
  <c r="J86" i="41"/>
  <c r="I86" i="41"/>
  <c r="H86" i="41"/>
  <c r="G86" i="41"/>
  <c r="F86" i="41"/>
  <c r="E86" i="41"/>
  <c r="D86" i="41"/>
  <c r="C86" i="41"/>
  <c r="B86" i="41"/>
  <c r="R49" i="42" l="1"/>
  <c r="V25" i="42"/>
  <c r="T84" i="42"/>
  <c r="T86" i="42"/>
  <c r="I49" i="42"/>
  <c r="I47" i="42"/>
  <c r="H68" i="42"/>
  <c r="H66" i="42"/>
  <c r="Q49" i="41"/>
  <c r="P49" i="41"/>
  <c r="O49" i="41"/>
  <c r="N49" i="41"/>
  <c r="M49" i="41"/>
  <c r="L49" i="41"/>
  <c r="S87" i="41" l="1"/>
  <c r="R87" i="41"/>
  <c r="Q87" i="41"/>
  <c r="P87" i="41"/>
  <c r="O87" i="41"/>
  <c r="N87" i="41"/>
  <c r="M87" i="41"/>
  <c r="L87" i="41"/>
  <c r="K87" i="41"/>
  <c r="J87" i="41"/>
  <c r="I87" i="41"/>
  <c r="H87" i="41"/>
  <c r="G87" i="41"/>
  <c r="F87" i="41"/>
  <c r="E87" i="41"/>
  <c r="D87" i="41"/>
  <c r="C87" i="41"/>
  <c r="B87" i="41"/>
  <c r="T85" i="41"/>
  <c r="S83" i="41"/>
  <c r="S88" i="41" s="1"/>
  <c r="R83" i="41"/>
  <c r="R88" i="41" s="1"/>
  <c r="Q83" i="41"/>
  <c r="Q88" i="41" s="1"/>
  <c r="P83" i="41"/>
  <c r="P88" i="41" s="1"/>
  <c r="O83" i="41"/>
  <c r="O88" i="41" s="1"/>
  <c r="N83" i="41"/>
  <c r="N88" i="41" s="1"/>
  <c r="M83" i="41"/>
  <c r="M88" i="41" s="1"/>
  <c r="L83" i="41"/>
  <c r="L88" i="41" s="1"/>
  <c r="K83" i="41"/>
  <c r="K88" i="41" s="1"/>
  <c r="J83" i="41"/>
  <c r="J88" i="41" s="1"/>
  <c r="I83" i="41"/>
  <c r="I88" i="41" s="1"/>
  <c r="H83" i="41"/>
  <c r="H88" i="41" s="1"/>
  <c r="G83" i="41"/>
  <c r="G88" i="41" s="1"/>
  <c r="F83" i="41"/>
  <c r="F88" i="41" s="1"/>
  <c r="E83" i="41"/>
  <c r="E88" i="41" s="1"/>
  <c r="D83" i="41"/>
  <c r="C83" i="41"/>
  <c r="C88" i="41" s="1"/>
  <c r="B83" i="41"/>
  <c r="B88" i="41" s="1"/>
  <c r="T82" i="41"/>
  <c r="T81" i="41"/>
  <c r="T80" i="41"/>
  <c r="T79" i="41"/>
  <c r="T78" i="41"/>
  <c r="T77" i="41"/>
  <c r="T76" i="41"/>
  <c r="G69" i="41"/>
  <c r="F69" i="41"/>
  <c r="E69" i="41"/>
  <c r="D69" i="41"/>
  <c r="C69" i="41"/>
  <c r="B69" i="41"/>
  <c r="G68" i="41"/>
  <c r="F68" i="41"/>
  <c r="E68" i="41"/>
  <c r="D68" i="41"/>
  <c r="C68" i="41"/>
  <c r="B68" i="41"/>
  <c r="H67" i="41"/>
  <c r="G65" i="41"/>
  <c r="H65" i="41" s="1"/>
  <c r="F65" i="41"/>
  <c r="F70" i="41" s="1"/>
  <c r="E65" i="41"/>
  <c r="E70" i="41" s="1"/>
  <c r="D65" i="41"/>
  <c r="D70" i="41" s="1"/>
  <c r="C65" i="41"/>
  <c r="C70" i="41" s="1"/>
  <c r="B65" i="41"/>
  <c r="B70" i="41" s="1"/>
  <c r="H64" i="41"/>
  <c r="H63" i="41"/>
  <c r="H62" i="41"/>
  <c r="H61" i="41"/>
  <c r="H60" i="41"/>
  <c r="H59" i="41"/>
  <c r="H58" i="41"/>
  <c r="Q50" i="41"/>
  <c r="P50" i="41"/>
  <c r="O50" i="41"/>
  <c r="N50" i="41"/>
  <c r="M50" i="41"/>
  <c r="L50" i="41"/>
  <c r="H50" i="41"/>
  <c r="G50" i="41"/>
  <c r="F50" i="41"/>
  <c r="E50" i="41"/>
  <c r="D50" i="41"/>
  <c r="C50" i="41"/>
  <c r="B50" i="41"/>
  <c r="H49" i="41"/>
  <c r="G49" i="41"/>
  <c r="F49" i="41"/>
  <c r="E49" i="41"/>
  <c r="D49" i="41"/>
  <c r="C49" i="41"/>
  <c r="B49" i="41"/>
  <c r="R48" i="41"/>
  <c r="I48" i="41"/>
  <c r="Q46" i="41"/>
  <c r="Q51" i="41" s="1"/>
  <c r="P46" i="41"/>
  <c r="P51" i="41" s="1"/>
  <c r="O46" i="41"/>
  <c r="O51" i="41" s="1"/>
  <c r="N46" i="41"/>
  <c r="N51" i="41" s="1"/>
  <c r="M46" i="41"/>
  <c r="M51" i="41" s="1"/>
  <c r="L46" i="41"/>
  <c r="L51" i="41" s="1"/>
  <c r="H46" i="41"/>
  <c r="H51" i="41" s="1"/>
  <c r="G46" i="41"/>
  <c r="G51" i="41" s="1"/>
  <c r="F46" i="41"/>
  <c r="F51" i="41" s="1"/>
  <c r="E46" i="41"/>
  <c r="E51" i="41" s="1"/>
  <c r="D46" i="41"/>
  <c r="D51" i="41" s="1"/>
  <c r="C46" i="41"/>
  <c r="C51" i="41" s="1"/>
  <c r="B46" i="41"/>
  <c r="B51" i="41" s="1"/>
  <c r="R45" i="41"/>
  <c r="I45" i="41"/>
  <c r="R44" i="41"/>
  <c r="I44" i="41"/>
  <c r="R43" i="41"/>
  <c r="I43" i="41"/>
  <c r="R42" i="41"/>
  <c r="I42" i="41"/>
  <c r="R41" i="41"/>
  <c r="I41" i="41"/>
  <c r="R40" i="41"/>
  <c r="I40" i="41"/>
  <c r="R39" i="41"/>
  <c r="I39" i="41"/>
  <c r="K32" i="41"/>
  <c r="J32" i="41" s="1"/>
  <c r="E32" i="41"/>
  <c r="D32" i="41" s="1"/>
  <c r="M29" i="41"/>
  <c r="L29" i="41"/>
  <c r="K29" i="41"/>
  <c r="J29" i="41"/>
  <c r="I29" i="41"/>
  <c r="G29" i="41"/>
  <c r="F29" i="41"/>
  <c r="E29" i="41"/>
  <c r="D29" i="41"/>
  <c r="C29" i="41"/>
  <c r="U28" i="41"/>
  <c r="T28" i="41"/>
  <c r="S28" i="41"/>
  <c r="R28" i="41"/>
  <c r="Q28" i="41"/>
  <c r="P28" i="41"/>
  <c r="O28" i="41"/>
  <c r="N28" i="41"/>
  <c r="M28" i="41"/>
  <c r="L28" i="41"/>
  <c r="K28" i="41"/>
  <c r="J28" i="41"/>
  <c r="I28" i="41"/>
  <c r="G28" i="41"/>
  <c r="F28" i="41"/>
  <c r="E28" i="41"/>
  <c r="D28" i="41"/>
  <c r="C28" i="41"/>
  <c r="U27" i="41"/>
  <c r="T27" i="41"/>
  <c r="S27" i="41"/>
  <c r="R27" i="41"/>
  <c r="Q27" i="41"/>
  <c r="P27" i="41"/>
  <c r="O27" i="41"/>
  <c r="N27" i="41"/>
  <c r="M27" i="41"/>
  <c r="L27" i="41"/>
  <c r="K27" i="41"/>
  <c r="K30" i="41" s="1"/>
  <c r="J27" i="41"/>
  <c r="J30" i="41" s="1"/>
  <c r="I27" i="41"/>
  <c r="G27" i="41"/>
  <c r="G30" i="41" s="1"/>
  <c r="F27" i="41"/>
  <c r="E27" i="41"/>
  <c r="D27" i="41"/>
  <c r="C27" i="41"/>
  <c r="V26" i="41"/>
  <c r="U24" i="41"/>
  <c r="U29" i="41" s="1"/>
  <c r="T24" i="41"/>
  <c r="T29" i="41" s="1"/>
  <c r="S24" i="41"/>
  <c r="S29" i="41" s="1"/>
  <c r="R24" i="41"/>
  <c r="R29" i="41" s="1"/>
  <c r="Q24" i="41"/>
  <c r="Q29" i="41" s="1"/>
  <c r="P24" i="41"/>
  <c r="P29" i="41" s="1"/>
  <c r="O24" i="41"/>
  <c r="O29" i="41" s="1"/>
  <c r="N24" i="41"/>
  <c r="M24" i="41"/>
  <c r="L24" i="41"/>
  <c r="K24" i="41"/>
  <c r="J24" i="41"/>
  <c r="I24" i="41"/>
  <c r="H24" i="41"/>
  <c r="G24" i="41"/>
  <c r="F24" i="41"/>
  <c r="E24" i="41"/>
  <c r="D24" i="41"/>
  <c r="C24" i="41"/>
  <c r="B24" i="41"/>
  <c r="V23" i="41"/>
  <c r="V22" i="41"/>
  <c r="V21" i="41"/>
  <c r="V20" i="41"/>
  <c r="V19" i="41"/>
  <c r="V18" i="41"/>
  <c r="V17" i="41"/>
  <c r="T83" i="41" l="1"/>
  <c r="T86" i="41" s="1"/>
  <c r="G31" i="41"/>
  <c r="J31" i="41"/>
  <c r="V24" i="41"/>
  <c r="V25" i="41" s="1"/>
  <c r="L31" i="41"/>
  <c r="T84" i="41"/>
  <c r="E31" i="41"/>
  <c r="H68" i="41"/>
  <c r="H66" i="41"/>
  <c r="N29" i="41"/>
  <c r="C30" i="41"/>
  <c r="C31" i="41" s="1"/>
  <c r="L30" i="41"/>
  <c r="D88" i="41"/>
  <c r="D30" i="41"/>
  <c r="D31" i="41" s="1"/>
  <c r="M30" i="41"/>
  <c r="M31" i="41" s="1"/>
  <c r="K31" i="41"/>
  <c r="E30" i="41"/>
  <c r="F30" i="41"/>
  <c r="F31" i="41" s="1"/>
  <c r="R46" i="41"/>
  <c r="G70" i="41"/>
  <c r="I30" i="41"/>
  <c r="I31" i="41" s="1"/>
  <c r="I46" i="41"/>
  <c r="B46" i="40"/>
  <c r="B51" i="40" s="1"/>
  <c r="C46" i="40"/>
  <c r="C51" i="40" s="1"/>
  <c r="D46" i="40"/>
  <c r="D51" i="40" s="1"/>
  <c r="E46" i="40"/>
  <c r="E51" i="40" s="1"/>
  <c r="F46" i="40"/>
  <c r="S87" i="40"/>
  <c r="R87" i="40"/>
  <c r="Q87" i="40"/>
  <c r="P87" i="40"/>
  <c r="O87" i="40"/>
  <c r="N87" i="40"/>
  <c r="M87" i="40"/>
  <c r="L87" i="40"/>
  <c r="K87" i="40"/>
  <c r="J87" i="40"/>
  <c r="I87" i="40"/>
  <c r="H87" i="40"/>
  <c r="G87" i="40"/>
  <c r="F87" i="40"/>
  <c r="E87" i="40"/>
  <c r="D87" i="40"/>
  <c r="C87" i="40"/>
  <c r="B87" i="40"/>
  <c r="S86" i="40"/>
  <c r="R86" i="40"/>
  <c r="Q86" i="40"/>
  <c r="P86" i="40"/>
  <c r="O86" i="40"/>
  <c r="N86" i="40"/>
  <c r="M86" i="40"/>
  <c r="L86" i="40"/>
  <c r="K86" i="40"/>
  <c r="J86" i="40"/>
  <c r="I86" i="40"/>
  <c r="H86" i="40"/>
  <c r="G86" i="40"/>
  <c r="F86" i="40"/>
  <c r="E86" i="40"/>
  <c r="D86" i="40"/>
  <c r="C86" i="40"/>
  <c r="B86" i="40"/>
  <c r="T85" i="40"/>
  <c r="S83" i="40"/>
  <c r="S88" i="40" s="1"/>
  <c r="R83" i="40"/>
  <c r="R88" i="40" s="1"/>
  <c r="Q83" i="40"/>
  <c r="Q88" i="40" s="1"/>
  <c r="P83" i="40"/>
  <c r="P88" i="40" s="1"/>
  <c r="O83" i="40"/>
  <c r="O88" i="40" s="1"/>
  <c r="N83" i="40"/>
  <c r="N88" i="40" s="1"/>
  <c r="M83" i="40"/>
  <c r="M88" i="40" s="1"/>
  <c r="L83" i="40"/>
  <c r="L88" i="40" s="1"/>
  <c r="K83" i="40"/>
  <c r="K88" i="40" s="1"/>
  <c r="J83" i="40"/>
  <c r="J88" i="40" s="1"/>
  <c r="I83" i="40"/>
  <c r="I88" i="40" s="1"/>
  <c r="H83" i="40"/>
  <c r="H88" i="40" s="1"/>
  <c r="G83" i="40"/>
  <c r="G88" i="40" s="1"/>
  <c r="F83" i="40"/>
  <c r="F88" i="40" s="1"/>
  <c r="E83" i="40"/>
  <c r="E88" i="40" s="1"/>
  <c r="D83" i="40"/>
  <c r="D88" i="40" s="1"/>
  <c r="C83" i="40"/>
  <c r="C88" i="40" s="1"/>
  <c r="B83" i="40"/>
  <c r="B88" i="40" s="1"/>
  <c r="T82" i="40"/>
  <c r="T81" i="40"/>
  <c r="T80" i="40"/>
  <c r="T79" i="40"/>
  <c r="T78" i="40"/>
  <c r="T77" i="40"/>
  <c r="T76" i="40"/>
  <c r="G70" i="40"/>
  <c r="D70" i="40"/>
  <c r="G69" i="40"/>
  <c r="F69" i="40"/>
  <c r="E69" i="40"/>
  <c r="D69" i="40"/>
  <c r="C69" i="40"/>
  <c r="B69" i="40"/>
  <c r="G68" i="40"/>
  <c r="F68" i="40"/>
  <c r="E68" i="40"/>
  <c r="D68" i="40"/>
  <c r="C68" i="40"/>
  <c r="B68" i="40"/>
  <c r="H67" i="40"/>
  <c r="G65" i="40"/>
  <c r="F65" i="40"/>
  <c r="F70" i="40" s="1"/>
  <c r="E65" i="40"/>
  <c r="E70" i="40" s="1"/>
  <c r="D65" i="40"/>
  <c r="C65" i="40"/>
  <c r="C70" i="40" s="1"/>
  <c r="B65" i="40"/>
  <c r="B70" i="40" s="1"/>
  <c r="H64" i="40"/>
  <c r="H63" i="40"/>
  <c r="H62" i="40"/>
  <c r="H61" i="40"/>
  <c r="H60" i="40"/>
  <c r="H59" i="40"/>
  <c r="H58" i="40"/>
  <c r="Q51" i="40"/>
  <c r="F51" i="40"/>
  <c r="Q50" i="40"/>
  <c r="P50" i="40"/>
  <c r="O50" i="40"/>
  <c r="N50" i="40"/>
  <c r="M50" i="40"/>
  <c r="L50" i="40"/>
  <c r="H50" i="40"/>
  <c r="G50" i="40"/>
  <c r="F50" i="40"/>
  <c r="E50" i="40"/>
  <c r="D50" i="40"/>
  <c r="C50" i="40"/>
  <c r="B50" i="40"/>
  <c r="Q49" i="40"/>
  <c r="P49" i="40"/>
  <c r="O49" i="40"/>
  <c r="N49" i="40"/>
  <c r="M49" i="40"/>
  <c r="L49" i="40"/>
  <c r="H49" i="40"/>
  <c r="G49" i="40"/>
  <c r="F49" i="40"/>
  <c r="E49" i="40"/>
  <c r="D49" i="40"/>
  <c r="C49" i="40"/>
  <c r="B49" i="40"/>
  <c r="R48" i="40"/>
  <c r="I48" i="40"/>
  <c r="Q46" i="40"/>
  <c r="P46" i="40"/>
  <c r="P51" i="40" s="1"/>
  <c r="O46" i="40"/>
  <c r="O51" i="40" s="1"/>
  <c r="N46" i="40"/>
  <c r="N51" i="40" s="1"/>
  <c r="M46" i="40"/>
  <c r="M51" i="40" s="1"/>
  <c r="L46" i="40"/>
  <c r="H46" i="40"/>
  <c r="H51" i="40" s="1"/>
  <c r="G46" i="40"/>
  <c r="G51" i="40" s="1"/>
  <c r="R45" i="40"/>
  <c r="I45" i="40"/>
  <c r="R44" i="40"/>
  <c r="I44" i="40"/>
  <c r="R43" i="40"/>
  <c r="I43" i="40"/>
  <c r="R42" i="40"/>
  <c r="I42" i="40"/>
  <c r="R41" i="40"/>
  <c r="I41" i="40"/>
  <c r="R40" i="40"/>
  <c r="I40" i="40"/>
  <c r="R39" i="40"/>
  <c r="I39" i="40"/>
  <c r="K32" i="40"/>
  <c r="J32" i="40"/>
  <c r="E32" i="40"/>
  <c r="D32" i="40" s="1"/>
  <c r="M30" i="40"/>
  <c r="J30" i="40"/>
  <c r="M29" i="40"/>
  <c r="L29" i="40"/>
  <c r="K29" i="40"/>
  <c r="J29" i="40"/>
  <c r="I29" i="40"/>
  <c r="G29" i="40"/>
  <c r="F29" i="40"/>
  <c r="E29" i="40"/>
  <c r="D29" i="40"/>
  <c r="C29" i="40"/>
  <c r="U28" i="40"/>
  <c r="T28" i="40"/>
  <c r="S28" i="40"/>
  <c r="R28" i="40"/>
  <c r="Q28" i="40"/>
  <c r="P28" i="40"/>
  <c r="O28" i="40"/>
  <c r="N28" i="40"/>
  <c r="M28" i="40"/>
  <c r="L28" i="40"/>
  <c r="K28" i="40"/>
  <c r="J28" i="40"/>
  <c r="I28" i="40"/>
  <c r="G28" i="40"/>
  <c r="F28" i="40"/>
  <c r="E28" i="40"/>
  <c r="D28" i="40"/>
  <c r="C28" i="40"/>
  <c r="U27" i="40"/>
  <c r="T27" i="40"/>
  <c r="S27" i="40"/>
  <c r="R27" i="40"/>
  <c r="Q27" i="40"/>
  <c r="P27" i="40"/>
  <c r="O27" i="40"/>
  <c r="N27" i="40"/>
  <c r="M27" i="40"/>
  <c r="L27" i="40"/>
  <c r="K27" i="40"/>
  <c r="K30" i="40" s="1"/>
  <c r="J27" i="40"/>
  <c r="I27" i="40"/>
  <c r="I30" i="40" s="1"/>
  <c r="G27" i="40"/>
  <c r="G30" i="40" s="1"/>
  <c r="F27" i="40"/>
  <c r="E27" i="40"/>
  <c r="E30" i="40" s="1"/>
  <c r="D27" i="40"/>
  <c r="D30" i="40" s="1"/>
  <c r="C27" i="40"/>
  <c r="V26" i="40"/>
  <c r="U24" i="40"/>
  <c r="U29" i="40" s="1"/>
  <c r="T24" i="40"/>
  <c r="T29" i="40" s="1"/>
  <c r="S24" i="40"/>
  <c r="S29" i="40" s="1"/>
  <c r="R24" i="40"/>
  <c r="R29" i="40" s="1"/>
  <c r="Q24" i="40"/>
  <c r="Q29" i="40" s="1"/>
  <c r="P24" i="40"/>
  <c r="P29" i="40" s="1"/>
  <c r="O24" i="40"/>
  <c r="O29" i="40" s="1"/>
  <c r="N24" i="40"/>
  <c r="N29" i="40" s="1"/>
  <c r="M24" i="40"/>
  <c r="L24" i="40"/>
  <c r="K24" i="40"/>
  <c r="J24" i="40"/>
  <c r="I24" i="40"/>
  <c r="H24" i="40"/>
  <c r="G24" i="40"/>
  <c r="F24" i="40"/>
  <c r="E24" i="40"/>
  <c r="D24" i="40"/>
  <c r="C24" i="40"/>
  <c r="B24" i="40"/>
  <c r="V23" i="40"/>
  <c r="V22" i="40"/>
  <c r="V21" i="40"/>
  <c r="V20" i="40"/>
  <c r="V19" i="40"/>
  <c r="V18" i="40"/>
  <c r="V17" i="40"/>
  <c r="W27" i="41" l="1"/>
  <c r="R49" i="41"/>
  <c r="R47" i="41"/>
  <c r="I47" i="41"/>
  <c r="I49" i="41"/>
  <c r="R46" i="40"/>
  <c r="R47" i="40" s="1"/>
  <c r="L51" i="40"/>
  <c r="M31" i="40"/>
  <c r="K31" i="40"/>
  <c r="G31" i="40"/>
  <c r="V24" i="40"/>
  <c r="W27" i="40" s="1"/>
  <c r="J31" i="40"/>
  <c r="D31" i="40"/>
  <c r="E31" i="40"/>
  <c r="L31" i="40"/>
  <c r="I31" i="40"/>
  <c r="R49" i="40"/>
  <c r="H65" i="40"/>
  <c r="C30" i="40"/>
  <c r="C31" i="40" s="1"/>
  <c r="L30" i="40"/>
  <c r="F30" i="40"/>
  <c r="F31" i="40" s="1"/>
  <c r="I46" i="40"/>
  <c r="T83" i="40"/>
  <c r="V25" i="40" l="1"/>
  <c r="I47" i="40"/>
  <c r="I49" i="40"/>
  <c r="T86" i="40"/>
  <c r="T84" i="40"/>
  <c r="H68" i="40"/>
  <c r="H66" i="40"/>
  <c r="K24" i="35" l="1"/>
  <c r="K23" i="35"/>
  <c r="K22" i="35"/>
  <c r="K21" i="35"/>
  <c r="K20" i="35"/>
  <c r="K19" i="35"/>
  <c r="K18" i="35"/>
  <c r="K17" i="35"/>
  <c r="K16" i="35"/>
  <c r="K15" i="35"/>
  <c r="K14" i="35"/>
  <c r="K13" i="35"/>
  <c r="K12" i="35"/>
  <c r="K11" i="35"/>
  <c r="K10" i="35"/>
  <c r="K9" i="35"/>
  <c r="K8" i="35"/>
  <c r="K7" i="35"/>
  <c r="K6" i="35"/>
  <c r="K5" i="35"/>
  <c r="K4" i="35"/>
  <c r="K3" i="35"/>
  <c r="K2" i="35"/>
  <c r="S87" i="39" l="1"/>
  <c r="R87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D87" i="39"/>
  <c r="C87" i="39"/>
  <c r="B87" i="39"/>
  <c r="S86" i="39"/>
  <c r="R86" i="39"/>
  <c r="Q86" i="39"/>
  <c r="P86" i="39"/>
  <c r="O86" i="39"/>
  <c r="N86" i="39"/>
  <c r="M86" i="39"/>
  <c r="L86" i="39"/>
  <c r="K86" i="39"/>
  <c r="J86" i="39"/>
  <c r="I86" i="39"/>
  <c r="H86" i="39"/>
  <c r="G86" i="39"/>
  <c r="F86" i="39"/>
  <c r="E86" i="39"/>
  <c r="D86" i="39"/>
  <c r="C86" i="39"/>
  <c r="B86" i="39"/>
  <c r="T85" i="39"/>
  <c r="S83" i="39"/>
  <c r="S88" i="39" s="1"/>
  <c r="R83" i="39"/>
  <c r="R88" i="39" s="1"/>
  <c r="Q83" i="39"/>
  <c r="Q88" i="39" s="1"/>
  <c r="P83" i="39"/>
  <c r="P88" i="39" s="1"/>
  <c r="O83" i="39"/>
  <c r="O88" i="39" s="1"/>
  <c r="N83" i="39"/>
  <c r="N88" i="39" s="1"/>
  <c r="M83" i="39"/>
  <c r="M88" i="39" s="1"/>
  <c r="L83" i="39"/>
  <c r="L88" i="39" s="1"/>
  <c r="K83" i="39"/>
  <c r="K88" i="39" s="1"/>
  <c r="J83" i="39"/>
  <c r="J88" i="39" s="1"/>
  <c r="I83" i="39"/>
  <c r="I88" i="39" s="1"/>
  <c r="H83" i="39"/>
  <c r="H88" i="39" s="1"/>
  <c r="G83" i="39"/>
  <c r="G88" i="39" s="1"/>
  <c r="F83" i="39"/>
  <c r="F88" i="39" s="1"/>
  <c r="E83" i="39"/>
  <c r="E88" i="39" s="1"/>
  <c r="D83" i="39"/>
  <c r="C83" i="39"/>
  <c r="C88" i="39" s="1"/>
  <c r="B83" i="39"/>
  <c r="B88" i="39" s="1"/>
  <c r="T82" i="39"/>
  <c r="T81" i="39"/>
  <c r="T80" i="39"/>
  <c r="T79" i="39"/>
  <c r="T78" i="39"/>
  <c r="T77" i="39"/>
  <c r="T76" i="39"/>
  <c r="B70" i="39"/>
  <c r="G69" i="39"/>
  <c r="F69" i="39"/>
  <c r="E69" i="39"/>
  <c r="D69" i="39"/>
  <c r="C69" i="39"/>
  <c r="B69" i="39"/>
  <c r="G68" i="39"/>
  <c r="F68" i="39"/>
  <c r="E68" i="39"/>
  <c r="D68" i="39"/>
  <c r="C68" i="39"/>
  <c r="B68" i="39"/>
  <c r="H67" i="39"/>
  <c r="G65" i="39"/>
  <c r="G70" i="39" s="1"/>
  <c r="F65" i="39"/>
  <c r="F70" i="39" s="1"/>
  <c r="E65" i="39"/>
  <c r="E70" i="39" s="1"/>
  <c r="D65" i="39"/>
  <c r="D70" i="39" s="1"/>
  <c r="C65" i="39"/>
  <c r="C70" i="39" s="1"/>
  <c r="B65" i="39"/>
  <c r="H64" i="39"/>
  <c r="H63" i="39"/>
  <c r="H62" i="39"/>
  <c r="H61" i="39"/>
  <c r="H60" i="39"/>
  <c r="H59" i="39"/>
  <c r="H58" i="39"/>
  <c r="Q50" i="39"/>
  <c r="P50" i="39"/>
  <c r="O50" i="39"/>
  <c r="N50" i="39"/>
  <c r="M50" i="39"/>
  <c r="L50" i="39"/>
  <c r="H50" i="39"/>
  <c r="G50" i="39"/>
  <c r="F50" i="39"/>
  <c r="E50" i="39"/>
  <c r="D50" i="39"/>
  <c r="C50" i="39"/>
  <c r="B50" i="39"/>
  <c r="Q49" i="39"/>
  <c r="P49" i="39"/>
  <c r="O49" i="39"/>
  <c r="N49" i="39"/>
  <c r="M49" i="39"/>
  <c r="L49" i="39"/>
  <c r="H49" i="39"/>
  <c r="G49" i="39"/>
  <c r="F49" i="39"/>
  <c r="E49" i="39"/>
  <c r="D49" i="39"/>
  <c r="C49" i="39"/>
  <c r="B49" i="39"/>
  <c r="R48" i="39"/>
  <c r="I48" i="39"/>
  <c r="Q46" i="39"/>
  <c r="Q51" i="39" s="1"/>
  <c r="P46" i="39"/>
  <c r="P51" i="39" s="1"/>
  <c r="O46" i="39"/>
  <c r="O51" i="39" s="1"/>
  <c r="N46" i="39"/>
  <c r="N51" i="39" s="1"/>
  <c r="M46" i="39"/>
  <c r="M51" i="39" s="1"/>
  <c r="L46" i="39"/>
  <c r="L51" i="39" s="1"/>
  <c r="H46" i="39"/>
  <c r="H51" i="39" s="1"/>
  <c r="G46" i="39"/>
  <c r="G51" i="39" s="1"/>
  <c r="F46" i="39"/>
  <c r="F51" i="39" s="1"/>
  <c r="E46" i="39"/>
  <c r="E51" i="39" s="1"/>
  <c r="D46" i="39"/>
  <c r="D51" i="39" s="1"/>
  <c r="C46" i="39"/>
  <c r="C51" i="39" s="1"/>
  <c r="B46" i="39"/>
  <c r="B51" i="39" s="1"/>
  <c r="R45" i="39"/>
  <c r="I45" i="39"/>
  <c r="R44" i="39"/>
  <c r="I44" i="39"/>
  <c r="R43" i="39"/>
  <c r="I43" i="39"/>
  <c r="R42" i="39"/>
  <c r="I42" i="39"/>
  <c r="R41" i="39"/>
  <c r="I41" i="39"/>
  <c r="R40" i="39"/>
  <c r="I40" i="39"/>
  <c r="R39" i="39"/>
  <c r="I39" i="39"/>
  <c r="K32" i="39"/>
  <c r="J32" i="39" s="1"/>
  <c r="E32" i="39"/>
  <c r="D32" i="39" s="1"/>
  <c r="M29" i="39"/>
  <c r="L29" i="39"/>
  <c r="K29" i="39"/>
  <c r="J29" i="39"/>
  <c r="I29" i="39"/>
  <c r="G29" i="39"/>
  <c r="F29" i="39"/>
  <c r="E29" i="39"/>
  <c r="D29" i="39"/>
  <c r="C29" i="39"/>
  <c r="U28" i="39"/>
  <c r="T28" i="39"/>
  <c r="S28" i="39"/>
  <c r="R28" i="39"/>
  <c r="Q28" i="39"/>
  <c r="P28" i="39"/>
  <c r="O28" i="39"/>
  <c r="N28" i="39"/>
  <c r="M28" i="39"/>
  <c r="L28" i="39"/>
  <c r="K28" i="39"/>
  <c r="J28" i="39"/>
  <c r="I28" i="39"/>
  <c r="G28" i="39"/>
  <c r="F28" i="39"/>
  <c r="E28" i="39"/>
  <c r="D28" i="39"/>
  <c r="C28" i="39"/>
  <c r="U27" i="39"/>
  <c r="T27" i="39"/>
  <c r="S27" i="39"/>
  <c r="R27" i="39"/>
  <c r="Q27" i="39"/>
  <c r="P27" i="39"/>
  <c r="O27" i="39"/>
  <c r="N27" i="39"/>
  <c r="M27" i="39"/>
  <c r="L27" i="39"/>
  <c r="K27" i="39"/>
  <c r="K30" i="39" s="1"/>
  <c r="J27" i="39"/>
  <c r="J30" i="39" s="1"/>
  <c r="I27" i="39"/>
  <c r="I30" i="39" s="1"/>
  <c r="G27" i="39"/>
  <c r="G30" i="39" s="1"/>
  <c r="F27" i="39"/>
  <c r="F30" i="39" s="1"/>
  <c r="E27" i="39"/>
  <c r="D27" i="39"/>
  <c r="C27" i="39"/>
  <c r="V26" i="39"/>
  <c r="U24" i="39"/>
  <c r="U29" i="39" s="1"/>
  <c r="T24" i="39"/>
  <c r="T29" i="39" s="1"/>
  <c r="S24" i="39"/>
  <c r="S29" i="39" s="1"/>
  <c r="R24" i="39"/>
  <c r="R29" i="39" s="1"/>
  <c r="Q24" i="39"/>
  <c r="Q29" i="39" s="1"/>
  <c r="P24" i="39"/>
  <c r="P29" i="39" s="1"/>
  <c r="O24" i="39"/>
  <c r="O29" i="39" s="1"/>
  <c r="N24" i="39"/>
  <c r="N29" i="39" s="1"/>
  <c r="M24" i="39"/>
  <c r="L24" i="39"/>
  <c r="K24" i="39"/>
  <c r="J24" i="39"/>
  <c r="I24" i="39"/>
  <c r="H24" i="39"/>
  <c r="G24" i="39"/>
  <c r="F24" i="39"/>
  <c r="E24" i="39"/>
  <c r="D24" i="39"/>
  <c r="C24" i="39"/>
  <c r="B24" i="39"/>
  <c r="V23" i="39"/>
  <c r="V22" i="39"/>
  <c r="V21" i="39"/>
  <c r="V20" i="39"/>
  <c r="V19" i="39"/>
  <c r="V18" i="39"/>
  <c r="V17" i="39"/>
  <c r="T83" i="39" l="1"/>
  <c r="T86" i="39" s="1"/>
  <c r="I46" i="39"/>
  <c r="I47" i="39" s="1"/>
  <c r="F31" i="39"/>
  <c r="J31" i="39"/>
  <c r="V24" i="39"/>
  <c r="W27" i="39" s="1"/>
  <c r="K31" i="39"/>
  <c r="I31" i="39"/>
  <c r="L31" i="39"/>
  <c r="M31" i="39"/>
  <c r="C30" i="39"/>
  <c r="C31" i="39" s="1"/>
  <c r="L30" i="39"/>
  <c r="D88" i="39"/>
  <c r="G31" i="39"/>
  <c r="D30" i="39"/>
  <c r="D31" i="39" s="1"/>
  <c r="M30" i="39"/>
  <c r="E30" i="39"/>
  <c r="E31" i="39" s="1"/>
  <c r="H65" i="39"/>
  <c r="R46" i="39"/>
  <c r="T84" i="39" l="1"/>
  <c r="I49" i="39"/>
  <c r="V25" i="39"/>
  <c r="R49" i="39"/>
  <c r="R47" i="39"/>
  <c r="H68" i="39"/>
  <c r="H66" i="39"/>
  <c r="Q49" i="38"/>
  <c r="P49" i="38"/>
  <c r="O49" i="38"/>
  <c r="N49" i="38"/>
  <c r="M49" i="38"/>
  <c r="L49" i="38"/>
  <c r="S87" i="38" l="1"/>
  <c r="R87" i="38"/>
  <c r="Q87" i="38"/>
  <c r="P87" i="38"/>
  <c r="O87" i="38"/>
  <c r="N87" i="38"/>
  <c r="M87" i="38"/>
  <c r="L87" i="38"/>
  <c r="K87" i="38"/>
  <c r="J87" i="38"/>
  <c r="I87" i="38"/>
  <c r="H87" i="38"/>
  <c r="G87" i="38"/>
  <c r="F87" i="38"/>
  <c r="E87" i="38"/>
  <c r="D87" i="38"/>
  <c r="C87" i="38"/>
  <c r="B87" i="38"/>
  <c r="S86" i="38"/>
  <c r="R86" i="38"/>
  <c r="Q86" i="38"/>
  <c r="P86" i="38"/>
  <c r="O86" i="38"/>
  <c r="N86" i="38"/>
  <c r="M86" i="38"/>
  <c r="L86" i="38"/>
  <c r="K86" i="38"/>
  <c r="J86" i="38"/>
  <c r="I86" i="38"/>
  <c r="H86" i="38"/>
  <c r="G86" i="38"/>
  <c r="F86" i="38"/>
  <c r="E86" i="38"/>
  <c r="D86" i="38"/>
  <c r="C86" i="38"/>
  <c r="B86" i="38"/>
  <c r="T85" i="38"/>
  <c r="S83" i="38"/>
  <c r="S88" i="38" s="1"/>
  <c r="R83" i="38"/>
  <c r="R88" i="38" s="1"/>
  <c r="Q83" i="38"/>
  <c r="Q88" i="38" s="1"/>
  <c r="P83" i="38"/>
  <c r="P88" i="38" s="1"/>
  <c r="O83" i="38"/>
  <c r="O88" i="38" s="1"/>
  <c r="N83" i="38"/>
  <c r="N88" i="38" s="1"/>
  <c r="M83" i="38"/>
  <c r="M88" i="38" s="1"/>
  <c r="L83" i="38"/>
  <c r="L88" i="38" s="1"/>
  <c r="K83" i="38"/>
  <c r="K88" i="38" s="1"/>
  <c r="J83" i="38"/>
  <c r="J88" i="38" s="1"/>
  <c r="I83" i="38"/>
  <c r="I88" i="38" s="1"/>
  <c r="H83" i="38"/>
  <c r="H88" i="38" s="1"/>
  <c r="G83" i="38"/>
  <c r="G88" i="38" s="1"/>
  <c r="F83" i="38"/>
  <c r="F88" i="38" s="1"/>
  <c r="E83" i="38"/>
  <c r="E88" i="38" s="1"/>
  <c r="D83" i="38"/>
  <c r="D88" i="38" s="1"/>
  <c r="C83" i="38"/>
  <c r="C88" i="38" s="1"/>
  <c r="B83" i="38"/>
  <c r="B88" i="38" s="1"/>
  <c r="T82" i="38"/>
  <c r="T81" i="38"/>
  <c r="T80" i="38"/>
  <c r="T79" i="38"/>
  <c r="T78" i="38"/>
  <c r="T77" i="38"/>
  <c r="T76" i="38"/>
  <c r="C70" i="38"/>
  <c r="B70" i="38"/>
  <c r="G69" i="38"/>
  <c r="F69" i="38"/>
  <c r="E69" i="38"/>
  <c r="D69" i="38"/>
  <c r="C69" i="38"/>
  <c r="B69" i="38"/>
  <c r="G68" i="38"/>
  <c r="F68" i="38"/>
  <c r="E68" i="38"/>
  <c r="D68" i="38"/>
  <c r="C68" i="38"/>
  <c r="B68" i="38"/>
  <c r="H67" i="38"/>
  <c r="G65" i="38"/>
  <c r="G70" i="38" s="1"/>
  <c r="F65" i="38"/>
  <c r="F70" i="38" s="1"/>
  <c r="E65" i="38"/>
  <c r="E70" i="38" s="1"/>
  <c r="D65" i="38"/>
  <c r="D70" i="38" s="1"/>
  <c r="C65" i="38"/>
  <c r="B65" i="38"/>
  <c r="H64" i="38"/>
  <c r="H63" i="38"/>
  <c r="H62" i="38"/>
  <c r="H61" i="38"/>
  <c r="H60" i="38"/>
  <c r="H59" i="38"/>
  <c r="H58" i="38"/>
  <c r="Q50" i="38"/>
  <c r="P50" i="38"/>
  <c r="O50" i="38"/>
  <c r="N50" i="38"/>
  <c r="M50" i="38"/>
  <c r="L50" i="38"/>
  <c r="H50" i="38"/>
  <c r="G50" i="38"/>
  <c r="F50" i="38"/>
  <c r="E50" i="38"/>
  <c r="D50" i="38"/>
  <c r="C50" i="38"/>
  <c r="B50" i="38"/>
  <c r="H49" i="38"/>
  <c r="G49" i="38"/>
  <c r="F49" i="38"/>
  <c r="E49" i="38"/>
  <c r="D49" i="38"/>
  <c r="C49" i="38"/>
  <c r="B49" i="38"/>
  <c r="R48" i="38"/>
  <c r="I48" i="38"/>
  <c r="Q46" i="38"/>
  <c r="Q51" i="38" s="1"/>
  <c r="P46" i="38"/>
  <c r="P51" i="38" s="1"/>
  <c r="O46" i="38"/>
  <c r="O51" i="38" s="1"/>
  <c r="N46" i="38"/>
  <c r="N51" i="38" s="1"/>
  <c r="M46" i="38"/>
  <c r="M51" i="38" s="1"/>
  <c r="L46" i="38"/>
  <c r="L51" i="38" s="1"/>
  <c r="H46" i="38"/>
  <c r="H51" i="38" s="1"/>
  <c r="G46" i="38"/>
  <c r="G51" i="38" s="1"/>
  <c r="F46" i="38"/>
  <c r="F51" i="38" s="1"/>
  <c r="E46" i="38"/>
  <c r="E51" i="38" s="1"/>
  <c r="D46" i="38"/>
  <c r="D51" i="38" s="1"/>
  <c r="C46" i="38"/>
  <c r="C51" i="38" s="1"/>
  <c r="B46" i="38"/>
  <c r="R45" i="38"/>
  <c r="I45" i="38"/>
  <c r="R44" i="38"/>
  <c r="I44" i="38"/>
  <c r="R43" i="38"/>
  <c r="I43" i="38"/>
  <c r="R42" i="38"/>
  <c r="I42" i="38"/>
  <c r="R41" i="38"/>
  <c r="I41" i="38"/>
  <c r="R40" i="38"/>
  <c r="I40" i="38"/>
  <c r="R39" i="38"/>
  <c r="I39" i="38"/>
  <c r="K32" i="38"/>
  <c r="J32" i="38" s="1"/>
  <c r="E32" i="38"/>
  <c r="D32" i="38" s="1"/>
  <c r="M29" i="38"/>
  <c r="L29" i="38"/>
  <c r="K29" i="38"/>
  <c r="J29" i="38"/>
  <c r="I29" i="38"/>
  <c r="G29" i="38"/>
  <c r="F29" i="38"/>
  <c r="E29" i="38"/>
  <c r="D29" i="38"/>
  <c r="C29" i="38"/>
  <c r="U28" i="38"/>
  <c r="T28" i="38"/>
  <c r="S28" i="38"/>
  <c r="R28" i="38"/>
  <c r="Q28" i="38"/>
  <c r="P28" i="38"/>
  <c r="O28" i="38"/>
  <c r="N28" i="38"/>
  <c r="M28" i="38"/>
  <c r="L28" i="38"/>
  <c r="K28" i="38"/>
  <c r="J28" i="38"/>
  <c r="I28" i="38"/>
  <c r="G28" i="38"/>
  <c r="F28" i="38"/>
  <c r="E28" i="38"/>
  <c r="D28" i="38"/>
  <c r="C28" i="38"/>
  <c r="U27" i="38"/>
  <c r="T27" i="38"/>
  <c r="S27" i="38"/>
  <c r="R27" i="38"/>
  <c r="Q27" i="38"/>
  <c r="P27" i="38"/>
  <c r="O27" i="38"/>
  <c r="N27" i="38"/>
  <c r="M27" i="38"/>
  <c r="M30" i="38" s="1"/>
  <c r="L27" i="38"/>
  <c r="L30" i="38" s="1"/>
  <c r="K27" i="38"/>
  <c r="K30" i="38" s="1"/>
  <c r="J27" i="38"/>
  <c r="J30" i="38" s="1"/>
  <c r="I27" i="38"/>
  <c r="G27" i="38"/>
  <c r="G30" i="38" s="1"/>
  <c r="F27" i="38"/>
  <c r="F30" i="38" s="1"/>
  <c r="E27" i="38"/>
  <c r="E30" i="38" s="1"/>
  <c r="D27" i="38"/>
  <c r="D30" i="38" s="1"/>
  <c r="C27" i="38"/>
  <c r="C30" i="38" s="1"/>
  <c r="V26" i="38"/>
  <c r="U24" i="38"/>
  <c r="U29" i="38" s="1"/>
  <c r="T24" i="38"/>
  <c r="T29" i="38" s="1"/>
  <c r="S24" i="38"/>
  <c r="S29" i="38" s="1"/>
  <c r="R24" i="38"/>
  <c r="R29" i="38" s="1"/>
  <c r="Q24" i="38"/>
  <c r="Q29" i="38" s="1"/>
  <c r="P24" i="38"/>
  <c r="P29" i="38" s="1"/>
  <c r="O24" i="38"/>
  <c r="O29" i="38" s="1"/>
  <c r="N24" i="38"/>
  <c r="N29" i="38" s="1"/>
  <c r="M24" i="38"/>
  <c r="L24" i="38"/>
  <c r="K24" i="38"/>
  <c r="J24" i="38"/>
  <c r="I24" i="38"/>
  <c r="H24" i="38"/>
  <c r="G24" i="38"/>
  <c r="F24" i="38"/>
  <c r="E24" i="38"/>
  <c r="D24" i="38"/>
  <c r="C24" i="38"/>
  <c r="B24" i="38"/>
  <c r="V23" i="38"/>
  <c r="V22" i="38"/>
  <c r="V21" i="38"/>
  <c r="V20" i="38"/>
  <c r="V19" i="38"/>
  <c r="V18" i="38"/>
  <c r="V17" i="38"/>
  <c r="M31" i="38" l="1"/>
  <c r="E31" i="38"/>
  <c r="D31" i="38"/>
  <c r="L31" i="38"/>
  <c r="I30" i="38"/>
  <c r="I31" i="38" s="1"/>
  <c r="C31" i="38"/>
  <c r="R46" i="38"/>
  <c r="R47" i="38" s="1"/>
  <c r="I46" i="38"/>
  <c r="I47" i="38" s="1"/>
  <c r="B51" i="38"/>
  <c r="J31" i="38"/>
  <c r="K31" i="38"/>
  <c r="G31" i="38"/>
  <c r="T83" i="38"/>
  <c r="F31" i="38"/>
  <c r="H65" i="38"/>
  <c r="V24" i="38"/>
  <c r="F49" i="37"/>
  <c r="E49" i="37"/>
  <c r="D49" i="37"/>
  <c r="C49" i="37"/>
  <c r="B49" i="37"/>
  <c r="R49" i="38" l="1"/>
  <c r="I49" i="38"/>
  <c r="T86" i="38"/>
  <c r="T84" i="38"/>
  <c r="W27" i="38"/>
  <c r="V25" i="38"/>
  <c r="H68" i="38"/>
  <c r="H66" i="38"/>
  <c r="S87" i="37"/>
  <c r="R87" i="37"/>
  <c r="Q87" i="37"/>
  <c r="P87" i="37"/>
  <c r="O87" i="37"/>
  <c r="N87" i="37"/>
  <c r="M87" i="37"/>
  <c r="L87" i="37"/>
  <c r="K87" i="37"/>
  <c r="J87" i="37"/>
  <c r="I87" i="37"/>
  <c r="H87" i="37"/>
  <c r="G87" i="37"/>
  <c r="F87" i="37"/>
  <c r="E87" i="37"/>
  <c r="D87" i="37"/>
  <c r="C87" i="37"/>
  <c r="B87" i="37"/>
  <c r="S86" i="37"/>
  <c r="R86" i="37"/>
  <c r="Q86" i="37"/>
  <c r="P86" i="37"/>
  <c r="O86" i="37"/>
  <c r="N86" i="37"/>
  <c r="M86" i="37"/>
  <c r="L86" i="37"/>
  <c r="K86" i="37"/>
  <c r="J86" i="37"/>
  <c r="I86" i="37"/>
  <c r="H86" i="37"/>
  <c r="G86" i="37"/>
  <c r="F86" i="37"/>
  <c r="E86" i="37"/>
  <c r="D86" i="37"/>
  <c r="C86" i="37"/>
  <c r="B86" i="37"/>
  <c r="T85" i="37"/>
  <c r="S83" i="37"/>
  <c r="S88" i="37" s="1"/>
  <c r="R83" i="37"/>
  <c r="R88" i="37" s="1"/>
  <c r="Q83" i="37"/>
  <c r="Q88" i="37" s="1"/>
  <c r="P83" i="37"/>
  <c r="P88" i="37" s="1"/>
  <c r="O83" i="37"/>
  <c r="O88" i="37" s="1"/>
  <c r="N83" i="37"/>
  <c r="N88" i="37" s="1"/>
  <c r="M83" i="37"/>
  <c r="M88" i="37" s="1"/>
  <c r="L83" i="37"/>
  <c r="L88" i="37" s="1"/>
  <c r="K83" i="37"/>
  <c r="K88" i="37" s="1"/>
  <c r="J83" i="37"/>
  <c r="J88" i="37" s="1"/>
  <c r="I83" i="37"/>
  <c r="I88" i="37" s="1"/>
  <c r="H83" i="37"/>
  <c r="H88" i="37" s="1"/>
  <c r="G83" i="37"/>
  <c r="G88" i="37" s="1"/>
  <c r="F83" i="37"/>
  <c r="F88" i="37" s="1"/>
  <c r="E83" i="37"/>
  <c r="E88" i="37" s="1"/>
  <c r="D83" i="37"/>
  <c r="C83" i="37"/>
  <c r="C88" i="37" s="1"/>
  <c r="B83" i="37"/>
  <c r="B88" i="37" s="1"/>
  <c r="T82" i="37"/>
  <c r="T81" i="37"/>
  <c r="T80" i="37"/>
  <c r="T79" i="37"/>
  <c r="T78" i="37"/>
  <c r="T77" i="37"/>
  <c r="T76" i="37"/>
  <c r="E70" i="37"/>
  <c r="B70" i="37"/>
  <c r="G69" i="37"/>
  <c r="F69" i="37"/>
  <c r="E69" i="37"/>
  <c r="D69" i="37"/>
  <c r="C69" i="37"/>
  <c r="B69" i="37"/>
  <c r="G68" i="37"/>
  <c r="F68" i="37"/>
  <c r="E68" i="37"/>
  <c r="D68" i="37"/>
  <c r="C68" i="37"/>
  <c r="B68" i="37"/>
  <c r="H67" i="37"/>
  <c r="H65" i="37"/>
  <c r="H68" i="37" s="1"/>
  <c r="G65" i="37"/>
  <c r="G70" i="37" s="1"/>
  <c r="F65" i="37"/>
  <c r="F70" i="37" s="1"/>
  <c r="E65" i="37"/>
  <c r="D65" i="37"/>
  <c r="D70" i="37" s="1"/>
  <c r="C65" i="37"/>
  <c r="C70" i="37" s="1"/>
  <c r="B65" i="37"/>
  <c r="H64" i="37"/>
  <c r="H63" i="37"/>
  <c r="H62" i="37"/>
  <c r="H61" i="37"/>
  <c r="H60" i="37"/>
  <c r="H59" i="37"/>
  <c r="H58" i="37"/>
  <c r="G51" i="37"/>
  <c r="Q50" i="37"/>
  <c r="P50" i="37"/>
  <c r="O50" i="37"/>
  <c r="N50" i="37"/>
  <c r="M50" i="37"/>
  <c r="L50" i="37"/>
  <c r="H50" i="37"/>
  <c r="G50" i="37"/>
  <c r="F50" i="37"/>
  <c r="E50" i="37"/>
  <c r="D50" i="37"/>
  <c r="C50" i="37"/>
  <c r="B50" i="37"/>
  <c r="Q49" i="37"/>
  <c r="P49" i="37"/>
  <c r="O49" i="37"/>
  <c r="N49" i="37"/>
  <c r="M49" i="37"/>
  <c r="L49" i="37"/>
  <c r="H49" i="37"/>
  <c r="G49" i="37"/>
  <c r="R48" i="37"/>
  <c r="I48" i="37"/>
  <c r="Q46" i="37"/>
  <c r="Q51" i="37" s="1"/>
  <c r="P46" i="37"/>
  <c r="P51" i="37" s="1"/>
  <c r="O46" i="37"/>
  <c r="O51" i="37" s="1"/>
  <c r="N46" i="37"/>
  <c r="N51" i="37" s="1"/>
  <c r="M46" i="37"/>
  <c r="M51" i="37" s="1"/>
  <c r="L46" i="37"/>
  <c r="L51" i="37" s="1"/>
  <c r="H46" i="37"/>
  <c r="H51" i="37" s="1"/>
  <c r="G46" i="37"/>
  <c r="F46" i="37"/>
  <c r="F51" i="37" s="1"/>
  <c r="E46" i="37"/>
  <c r="E51" i="37" s="1"/>
  <c r="D46" i="37"/>
  <c r="D51" i="37" s="1"/>
  <c r="C46" i="37"/>
  <c r="C51" i="37" s="1"/>
  <c r="B46" i="37"/>
  <c r="B51" i="37" s="1"/>
  <c r="R45" i="37"/>
  <c r="I45" i="37"/>
  <c r="R44" i="37"/>
  <c r="I44" i="37"/>
  <c r="R43" i="37"/>
  <c r="I43" i="37"/>
  <c r="R42" i="37"/>
  <c r="I42" i="37"/>
  <c r="R41" i="37"/>
  <c r="I41" i="37"/>
  <c r="R40" i="37"/>
  <c r="I40" i="37"/>
  <c r="R39" i="37"/>
  <c r="I39" i="37"/>
  <c r="K32" i="37"/>
  <c r="J32" i="37" s="1"/>
  <c r="E32" i="37"/>
  <c r="D32" i="37" s="1"/>
  <c r="M29" i="37"/>
  <c r="L29" i="37"/>
  <c r="K29" i="37"/>
  <c r="J29" i="37"/>
  <c r="I29" i="37"/>
  <c r="G29" i="37"/>
  <c r="F29" i="37"/>
  <c r="E29" i="37"/>
  <c r="D29" i="37"/>
  <c r="C29" i="37"/>
  <c r="U28" i="37"/>
  <c r="T28" i="37"/>
  <c r="S28" i="37"/>
  <c r="R28" i="37"/>
  <c r="Q28" i="37"/>
  <c r="P28" i="37"/>
  <c r="O28" i="37"/>
  <c r="N28" i="37"/>
  <c r="M28" i="37"/>
  <c r="L28" i="37"/>
  <c r="K28" i="37"/>
  <c r="J28" i="37"/>
  <c r="I28" i="37"/>
  <c r="G28" i="37"/>
  <c r="F28" i="37"/>
  <c r="E28" i="37"/>
  <c r="D28" i="37"/>
  <c r="C28" i="37"/>
  <c r="U27" i="37"/>
  <c r="T27" i="37"/>
  <c r="S27" i="37"/>
  <c r="R27" i="37"/>
  <c r="Q27" i="37"/>
  <c r="P27" i="37"/>
  <c r="O27" i="37"/>
  <c r="N27" i="37"/>
  <c r="M27" i="37"/>
  <c r="L27" i="37"/>
  <c r="L30" i="37" s="1"/>
  <c r="K27" i="37"/>
  <c r="K30" i="37" s="1"/>
  <c r="J27" i="37"/>
  <c r="J30" i="37" s="1"/>
  <c r="I27" i="37"/>
  <c r="I30" i="37" s="1"/>
  <c r="G27" i="37"/>
  <c r="G30" i="37" s="1"/>
  <c r="F27" i="37"/>
  <c r="E27" i="37"/>
  <c r="E30" i="37" s="1"/>
  <c r="D27" i="37"/>
  <c r="C27" i="37"/>
  <c r="C30" i="37" s="1"/>
  <c r="V26" i="37"/>
  <c r="U24" i="37"/>
  <c r="U29" i="37" s="1"/>
  <c r="T24" i="37"/>
  <c r="T29" i="37" s="1"/>
  <c r="S24" i="37"/>
  <c r="S29" i="37" s="1"/>
  <c r="R24" i="37"/>
  <c r="R29" i="37" s="1"/>
  <c r="Q24" i="37"/>
  <c r="Q29" i="37" s="1"/>
  <c r="P24" i="37"/>
  <c r="P29" i="37" s="1"/>
  <c r="O24" i="37"/>
  <c r="O29" i="37" s="1"/>
  <c r="N24" i="37"/>
  <c r="N29" i="37" s="1"/>
  <c r="M24" i="37"/>
  <c r="L24" i="37"/>
  <c r="K24" i="37"/>
  <c r="J24" i="37"/>
  <c r="I24" i="37"/>
  <c r="H24" i="37"/>
  <c r="G24" i="37"/>
  <c r="F24" i="37"/>
  <c r="E24" i="37"/>
  <c r="D24" i="37"/>
  <c r="C24" i="37"/>
  <c r="B24" i="37"/>
  <c r="V23" i="37"/>
  <c r="V22" i="37"/>
  <c r="V21" i="37"/>
  <c r="V20" i="37"/>
  <c r="V19" i="37"/>
  <c r="V18" i="37"/>
  <c r="V17" i="37"/>
  <c r="L31" i="37" l="1"/>
  <c r="T83" i="37"/>
  <c r="T86" i="37" s="1"/>
  <c r="C31" i="37"/>
  <c r="I31" i="37"/>
  <c r="K31" i="37"/>
  <c r="E31" i="37"/>
  <c r="V24" i="37"/>
  <c r="V25" i="37" s="1"/>
  <c r="G31" i="37"/>
  <c r="J31" i="37"/>
  <c r="H66" i="37"/>
  <c r="D88" i="37"/>
  <c r="D30" i="37"/>
  <c r="D31" i="37" s="1"/>
  <c r="M30" i="37"/>
  <c r="M31" i="37" s="1"/>
  <c r="F30" i="37"/>
  <c r="F31" i="37" s="1"/>
  <c r="R46" i="37"/>
  <c r="I46" i="37"/>
  <c r="U27" i="34"/>
  <c r="T27" i="34"/>
  <c r="S27" i="34"/>
  <c r="R27" i="34"/>
  <c r="Q27" i="34"/>
  <c r="P27" i="34"/>
  <c r="O27" i="34"/>
  <c r="N27" i="34"/>
  <c r="T84" i="37" l="1"/>
  <c r="W27" i="37"/>
  <c r="R47" i="37"/>
  <c r="R49" i="37"/>
  <c r="I47" i="37"/>
  <c r="I49" i="37"/>
  <c r="B7" i="36"/>
  <c r="B3" i="36"/>
  <c r="B4" i="36" s="1"/>
  <c r="B9" i="36" l="1"/>
  <c r="B10" i="36" s="1"/>
  <c r="E6" i="35"/>
  <c r="E5" i="35"/>
  <c r="E4" i="35"/>
  <c r="E3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7" i="35"/>
  <c r="S87" i="34" l="1"/>
  <c r="R87" i="34"/>
  <c r="Q87" i="34"/>
  <c r="P87" i="34"/>
  <c r="O87" i="34"/>
  <c r="N87" i="34"/>
  <c r="M87" i="34"/>
  <c r="L87" i="34"/>
  <c r="K87" i="34"/>
  <c r="J87" i="34"/>
  <c r="I87" i="34"/>
  <c r="H87" i="34"/>
  <c r="G87" i="34"/>
  <c r="F87" i="34"/>
  <c r="E87" i="34"/>
  <c r="D87" i="34"/>
  <c r="C87" i="34"/>
  <c r="B87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F86" i="34"/>
  <c r="E86" i="34"/>
  <c r="D86" i="34"/>
  <c r="C86" i="34"/>
  <c r="B86" i="34"/>
  <c r="T85" i="34"/>
  <c r="S83" i="34"/>
  <c r="S88" i="34" s="1"/>
  <c r="R83" i="34"/>
  <c r="R88" i="34" s="1"/>
  <c r="Q83" i="34"/>
  <c r="Q88" i="34" s="1"/>
  <c r="P83" i="34"/>
  <c r="P88" i="34" s="1"/>
  <c r="O83" i="34"/>
  <c r="O88" i="34" s="1"/>
  <c r="N83" i="34"/>
  <c r="N88" i="34" s="1"/>
  <c r="M83" i="34"/>
  <c r="M88" i="34" s="1"/>
  <c r="L83" i="34"/>
  <c r="L88" i="34" s="1"/>
  <c r="K83" i="34"/>
  <c r="K88" i="34" s="1"/>
  <c r="J83" i="34"/>
  <c r="J88" i="34" s="1"/>
  <c r="I83" i="34"/>
  <c r="I88" i="34" s="1"/>
  <c r="H83" i="34"/>
  <c r="H88" i="34" s="1"/>
  <c r="G83" i="34"/>
  <c r="G88" i="34" s="1"/>
  <c r="F83" i="34"/>
  <c r="F88" i="34" s="1"/>
  <c r="E83" i="34"/>
  <c r="E88" i="34" s="1"/>
  <c r="D83" i="34"/>
  <c r="C83" i="34"/>
  <c r="C88" i="34" s="1"/>
  <c r="B83" i="34"/>
  <c r="B88" i="34" s="1"/>
  <c r="T82" i="34"/>
  <c r="T81" i="34"/>
  <c r="T80" i="34"/>
  <c r="T79" i="34"/>
  <c r="T78" i="34"/>
  <c r="T77" i="34"/>
  <c r="T76" i="34"/>
  <c r="F70" i="34"/>
  <c r="E70" i="34"/>
  <c r="C70" i="34"/>
  <c r="B70" i="34"/>
  <c r="G69" i="34"/>
  <c r="F69" i="34"/>
  <c r="E69" i="34"/>
  <c r="D69" i="34"/>
  <c r="C69" i="34"/>
  <c r="B69" i="34"/>
  <c r="G68" i="34"/>
  <c r="F68" i="34"/>
  <c r="E68" i="34"/>
  <c r="D68" i="34"/>
  <c r="C68" i="34"/>
  <c r="B68" i="34"/>
  <c r="H67" i="34"/>
  <c r="G65" i="34"/>
  <c r="G70" i="34" s="1"/>
  <c r="F65" i="34"/>
  <c r="E65" i="34"/>
  <c r="D65" i="34"/>
  <c r="D70" i="34" s="1"/>
  <c r="C65" i="34"/>
  <c r="H65" i="34" s="1"/>
  <c r="B65" i="34"/>
  <c r="H64" i="34"/>
  <c r="H63" i="34"/>
  <c r="H62" i="34"/>
  <c r="H61" i="34"/>
  <c r="H60" i="34"/>
  <c r="H59" i="34"/>
  <c r="H58" i="34"/>
  <c r="H51" i="34"/>
  <c r="E51" i="34"/>
  <c r="Q50" i="34"/>
  <c r="P50" i="34"/>
  <c r="O50" i="34"/>
  <c r="N50" i="34"/>
  <c r="M50" i="34"/>
  <c r="L50" i="34"/>
  <c r="H50" i="34"/>
  <c r="G50" i="34"/>
  <c r="F50" i="34"/>
  <c r="E50" i="34"/>
  <c r="D50" i="34"/>
  <c r="C50" i="34"/>
  <c r="B50" i="34"/>
  <c r="Q49" i="34"/>
  <c r="P49" i="34"/>
  <c r="O49" i="34"/>
  <c r="N49" i="34"/>
  <c r="M49" i="34"/>
  <c r="L49" i="34"/>
  <c r="H49" i="34"/>
  <c r="G49" i="34"/>
  <c r="F49" i="34"/>
  <c r="E49" i="34"/>
  <c r="D49" i="34"/>
  <c r="C49" i="34"/>
  <c r="B49" i="34"/>
  <c r="R48" i="34"/>
  <c r="I48" i="34"/>
  <c r="Q46" i="34"/>
  <c r="Q51" i="34" s="1"/>
  <c r="P46" i="34"/>
  <c r="P51" i="34" s="1"/>
  <c r="O46" i="34"/>
  <c r="O51" i="34" s="1"/>
  <c r="N46" i="34"/>
  <c r="N51" i="34" s="1"/>
  <c r="M46" i="34"/>
  <c r="M51" i="34" s="1"/>
  <c r="L46" i="34"/>
  <c r="L51" i="34" s="1"/>
  <c r="H46" i="34"/>
  <c r="G46" i="34"/>
  <c r="G51" i="34" s="1"/>
  <c r="F46" i="34"/>
  <c r="F51" i="34" s="1"/>
  <c r="E46" i="34"/>
  <c r="D46" i="34"/>
  <c r="D51" i="34" s="1"/>
  <c r="C46" i="34"/>
  <c r="C51" i="34" s="1"/>
  <c r="B46" i="34"/>
  <c r="B51" i="34" s="1"/>
  <c r="R45" i="34"/>
  <c r="I45" i="34"/>
  <c r="R44" i="34"/>
  <c r="I44" i="34"/>
  <c r="R43" i="34"/>
  <c r="I43" i="34"/>
  <c r="R42" i="34"/>
  <c r="I42" i="34"/>
  <c r="R41" i="34"/>
  <c r="I41" i="34"/>
  <c r="R40" i="34"/>
  <c r="I40" i="34"/>
  <c r="R39" i="34"/>
  <c r="I39" i="34"/>
  <c r="K32" i="34"/>
  <c r="J32" i="34" s="1"/>
  <c r="E32" i="34"/>
  <c r="D32" i="34"/>
  <c r="M29" i="34"/>
  <c r="L29" i="34"/>
  <c r="K29" i="34"/>
  <c r="J29" i="34"/>
  <c r="I29" i="34"/>
  <c r="G29" i="34"/>
  <c r="F29" i="34"/>
  <c r="E29" i="34"/>
  <c r="D29" i="34"/>
  <c r="C29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G28" i="34"/>
  <c r="F28" i="34"/>
  <c r="E28" i="34"/>
  <c r="D28" i="34"/>
  <c r="C28" i="34"/>
  <c r="M27" i="34"/>
  <c r="L27" i="34"/>
  <c r="L30" i="34" s="1"/>
  <c r="K27" i="34"/>
  <c r="K30" i="34" s="1"/>
  <c r="J27" i="34"/>
  <c r="J30" i="34" s="1"/>
  <c r="I27" i="34"/>
  <c r="G27" i="34"/>
  <c r="G30" i="34" s="1"/>
  <c r="F27" i="34"/>
  <c r="F30" i="34" s="1"/>
  <c r="E27" i="34"/>
  <c r="D27" i="34"/>
  <c r="C27" i="34"/>
  <c r="C30" i="34" s="1"/>
  <c r="V26" i="34"/>
  <c r="U24" i="34"/>
  <c r="U29" i="34" s="1"/>
  <c r="T24" i="34"/>
  <c r="T29" i="34" s="1"/>
  <c r="S24" i="34"/>
  <c r="S29" i="34" s="1"/>
  <c r="R24" i="34"/>
  <c r="R29" i="34" s="1"/>
  <c r="Q24" i="34"/>
  <c r="Q29" i="34" s="1"/>
  <c r="P24" i="34"/>
  <c r="P29" i="34" s="1"/>
  <c r="O24" i="34"/>
  <c r="O29" i="34" s="1"/>
  <c r="N24" i="34"/>
  <c r="N29" i="34" s="1"/>
  <c r="M24" i="34"/>
  <c r="L24" i="34"/>
  <c r="K24" i="34"/>
  <c r="J24" i="34"/>
  <c r="I24" i="34"/>
  <c r="H24" i="34"/>
  <c r="G24" i="34"/>
  <c r="F24" i="34"/>
  <c r="E24" i="34"/>
  <c r="D24" i="34"/>
  <c r="C24" i="34"/>
  <c r="B24" i="34"/>
  <c r="V23" i="34"/>
  <c r="V22" i="34"/>
  <c r="V21" i="34"/>
  <c r="V20" i="34"/>
  <c r="V19" i="34"/>
  <c r="V18" i="34"/>
  <c r="V17" i="34"/>
  <c r="T83" i="34" l="1"/>
  <c r="T86" i="34" s="1"/>
  <c r="D88" i="34"/>
  <c r="L31" i="34"/>
  <c r="C31" i="34"/>
  <c r="V24" i="34"/>
  <c r="V25" i="34" s="1"/>
  <c r="F31" i="34"/>
  <c r="J31" i="34"/>
  <c r="H68" i="34"/>
  <c r="H66" i="34"/>
  <c r="G31" i="34"/>
  <c r="D30" i="34"/>
  <c r="D31" i="34" s="1"/>
  <c r="M30" i="34"/>
  <c r="M31" i="34" s="1"/>
  <c r="K31" i="34"/>
  <c r="E30" i="34"/>
  <c r="E31" i="34" s="1"/>
  <c r="R46" i="34"/>
  <c r="I30" i="34"/>
  <c r="I31" i="34" s="1"/>
  <c r="I46" i="34"/>
  <c r="S87" i="33"/>
  <c r="R87" i="33"/>
  <c r="Q87" i="33"/>
  <c r="P87" i="33"/>
  <c r="O87" i="33"/>
  <c r="N87" i="33"/>
  <c r="M87" i="33"/>
  <c r="L87" i="33"/>
  <c r="K87" i="33"/>
  <c r="J87" i="33"/>
  <c r="I87" i="33"/>
  <c r="H87" i="33"/>
  <c r="G87" i="33"/>
  <c r="F87" i="33"/>
  <c r="E87" i="33"/>
  <c r="D87" i="33"/>
  <c r="C87" i="33"/>
  <c r="B87" i="33"/>
  <c r="S86" i="33"/>
  <c r="R86" i="33"/>
  <c r="Q86" i="33"/>
  <c r="P86" i="33"/>
  <c r="O86" i="33"/>
  <c r="N86" i="33"/>
  <c r="M86" i="33"/>
  <c r="L86" i="33"/>
  <c r="K86" i="33"/>
  <c r="J86" i="33"/>
  <c r="I86" i="33"/>
  <c r="H86" i="33"/>
  <c r="G86" i="33"/>
  <c r="F86" i="33"/>
  <c r="E86" i="33"/>
  <c r="D86" i="33"/>
  <c r="C86" i="33"/>
  <c r="B86" i="33"/>
  <c r="T85" i="33"/>
  <c r="S83" i="33"/>
  <c r="S88" i="33" s="1"/>
  <c r="R83" i="33"/>
  <c r="R88" i="33" s="1"/>
  <c r="Q83" i="33"/>
  <c r="Q88" i="33" s="1"/>
  <c r="P83" i="33"/>
  <c r="P88" i="33" s="1"/>
  <c r="O83" i="33"/>
  <c r="O88" i="33" s="1"/>
  <c r="N83" i="33"/>
  <c r="N88" i="33" s="1"/>
  <c r="M83" i="33"/>
  <c r="M88" i="33" s="1"/>
  <c r="L83" i="33"/>
  <c r="L88" i="33" s="1"/>
  <c r="K83" i="33"/>
  <c r="K88" i="33" s="1"/>
  <c r="J83" i="33"/>
  <c r="J88" i="33" s="1"/>
  <c r="I83" i="33"/>
  <c r="I88" i="33" s="1"/>
  <c r="H83" i="33"/>
  <c r="H88" i="33" s="1"/>
  <c r="G83" i="33"/>
  <c r="G88" i="33" s="1"/>
  <c r="F83" i="33"/>
  <c r="F88" i="33" s="1"/>
  <c r="E83" i="33"/>
  <c r="E88" i="33" s="1"/>
  <c r="D83" i="33"/>
  <c r="D88" i="33" s="1"/>
  <c r="C83" i="33"/>
  <c r="C88" i="33" s="1"/>
  <c r="B83" i="33"/>
  <c r="B88" i="33" s="1"/>
  <c r="T82" i="33"/>
  <c r="T81" i="33"/>
  <c r="T80" i="33"/>
  <c r="T79" i="33"/>
  <c r="T78" i="33"/>
  <c r="T77" i="33"/>
  <c r="T76" i="33"/>
  <c r="G70" i="33"/>
  <c r="F70" i="33"/>
  <c r="C70" i="33"/>
  <c r="B70" i="33"/>
  <c r="G69" i="33"/>
  <c r="F69" i="33"/>
  <c r="E69" i="33"/>
  <c r="D69" i="33"/>
  <c r="C69" i="33"/>
  <c r="B69" i="33"/>
  <c r="G68" i="33"/>
  <c r="F68" i="33"/>
  <c r="E68" i="33"/>
  <c r="D68" i="33"/>
  <c r="C68" i="33"/>
  <c r="B68" i="33"/>
  <c r="H67" i="33"/>
  <c r="G65" i="33"/>
  <c r="F65" i="33"/>
  <c r="E65" i="33"/>
  <c r="E70" i="33" s="1"/>
  <c r="D65" i="33"/>
  <c r="D70" i="33" s="1"/>
  <c r="C65" i="33"/>
  <c r="B65" i="33"/>
  <c r="H64" i="33"/>
  <c r="H63" i="33"/>
  <c r="H62" i="33"/>
  <c r="H61" i="33"/>
  <c r="H60" i="33"/>
  <c r="H59" i="33"/>
  <c r="H58" i="33"/>
  <c r="E51" i="33"/>
  <c r="Q50" i="33"/>
  <c r="P50" i="33"/>
  <c r="O50" i="33"/>
  <c r="N50" i="33"/>
  <c r="M50" i="33"/>
  <c r="L50" i="33"/>
  <c r="H50" i="33"/>
  <c r="G50" i="33"/>
  <c r="F50" i="33"/>
  <c r="E50" i="33"/>
  <c r="D50" i="33"/>
  <c r="C50" i="33"/>
  <c r="B50" i="33"/>
  <c r="Q49" i="33"/>
  <c r="P49" i="33"/>
  <c r="O49" i="33"/>
  <c r="N49" i="33"/>
  <c r="M49" i="33"/>
  <c r="L49" i="33"/>
  <c r="H49" i="33"/>
  <c r="G49" i="33"/>
  <c r="F49" i="33"/>
  <c r="E49" i="33"/>
  <c r="D49" i="33"/>
  <c r="C49" i="33"/>
  <c r="B49" i="33"/>
  <c r="R48" i="33"/>
  <c r="I48" i="33"/>
  <c r="Q46" i="33"/>
  <c r="Q51" i="33" s="1"/>
  <c r="P46" i="33"/>
  <c r="P51" i="33" s="1"/>
  <c r="O46" i="33"/>
  <c r="O51" i="33" s="1"/>
  <c r="N46" i="33"/>
  <c r="N51" i="33" s="1"/>
  <c r="M46" i="33"/>
  <c r="M51" i="33" s="1"/>
  <c r="L46" i="33"/>
  <c r="L51" i="33" s="1"/>
  <c r="H46" i="33"/>
  <c r="H51" i="33" s="1"/>
  <c r="G46" i="33"/>
  <c r="G51" i="33" s="1"/>
  <c r="F46" i="33"/>
  <c r="F51" i="33" s="1"/>
  <c r="E46" i="33"/>
  <c r="D46" i="33"/>
  <c r="D51" i="33" s="1"/>
  <c r="C46" i="33"/>
  <c r="C51" i="33" s="1"/>
  <c r="B46" i="33"/>
  <c r="B51" i="33" s="1"/>
  <c r="R45" i="33"/>
  <c r="I45" i="33"/>
  <c r="R44" i="33"/>
  <c r="I44" i="33"/>
  <c r="R43" i="33"/>
  <c r="I43" i="33"/>
  <c r="R42" i="33"/>
  <c r="I42" i="33"/>
  <c r="R41" i="33"/>
  <c r="I41" i="33"/>
  <c r="R40" i="33"/>
  <c r="I40" i="33"/>
  <c r="R39" i="33"/>
  <c r="I39" i="33"/>
  <c r="K32" i="33"/>
  <c r="J32" i="33" s="1"/>
  <c r="E32" i="33"/>
  <c r="D32" i="33" s="1"/>
  <c r="F30" i="33"/>
  <c r="M29" i="33"/>
  <c r="L29" i="33"/>
  <c r="K29" i="33"/>
  <c r="J29" i="33"/>
  <c r="I29" i="33"/>
  <c r="G29" i="33"/>
  <c r="F29" i="33"/>
  <c r="E29" i="33"/>
  <c r="D29" i="33"/>
  <c r="C29" i="33"/>
  <c r="U28" i="33"/>
  <c r="T28" i="33"/>
  <c r="S28" i="33"/>
  <c r="R28" i="33"/>
  <c r="Q28" i="33"/>
  <c r="P28" i="33"/>
  <c r="O28" i="33"/>
  <c r="N28" i="33"/>
  <c r="M28" i="33"/>
  <c r="L28" i="33"/>
  <c r="K28" i="33"/>
  <c r="J28" i="33"/>
  <c r="I28" i="33"/>
  <c r="G28" i="33"/>
  <c r="F28" i="33"/>
  <c r="E28" i="33"/>
  <c r="D28" i="33"/>
  <c r="C28" i="33"/>
  <c r="U27" i="33"/>
  <c r="T27" i="33"/>
  <c r="S27" i="33"/>
  <c r="R27" i="33"/>
  <c r="Q27" i="33"/>
  <c r="P27" i="33"/>
  <c r="O27" i="33"/>
  <c r="N27" i="33"/>
  <c r="M27" i="33"/>
  <c r="M30" i="33" s="1"/>
  <c r="L27" i="33"/>
  <c r="L30" i="33" s="1"/>
  <c r="K27" i="33"/>
  <c r="K30" i="33" s="1"/>
  <c r="J27" i="33"/>
  <c r="J30" i="33" s="1"/>
  <c r="I27" i="33"/>
  <c r="I30" i="33" s="1"/>
  <c r="G27" i="33"/>
  <c r="G30" i="33" s="1"/>
  <c r="F27" i="33"/>
  <c r="E27" i="33"/>
  <c r="D27" i="33"/>
  <c r="D30" i="33" s="1"/>
  <c r="C27" i="33"/>
  <c r="C30" i="33" s="1"/>
  <c r="V26" i="33"/>
  <c r="U24" i="33"/>
  <c r="U29" i="33" s="1"/>
  <c r="T24" i="33"/>
  <c r="T29" i="33" s="1"/>
  <c r="S24" i="33"/>
  <c r="S29" i="33" s="1"/>
  <c r="R24" i="33"/>
  <c r="R29" i="33" s="1"/>
  <c r="Q24" i="33"/>
  <c r="Q29" i="33" s="1"/>
  <c r="P24" i="33"/>
  <c r="P29" i="33" s="1"/>
  <c r="O24" i="33"/>
  <c r="O29" i="33" s="1"/>
  <c r="N24" i="33"/>
  <c r="N29" i="33" s="1"/>
  <c r="M24" i="33"/>
  <c r="L24" i="33"/>
  <c r="K24" i="33"/>
  <c r="J24" i="33"/>
  <c r="I24" i="33"/>
  <c r="H24" i="33"/>
  <c r="G24" i="33"/>
  <c r="F24" i="33"/>
  <c r="E24" i="33"/>
  <c r="D24" i="33"/>
  <c r="C24" i="33"/>
  <c r="B24" i="33"/>
  <c r="V23" i="33"/>
  <c r="V22" i="33"/>
  <c r="V21" i="33"/>
  <c r="V20" i="33"/>
  <c r="V19" i="33"/>
  <c r="V18" i="33"/>
  <c r="V17" i="33"/>
  <c r="T84" i="34" l="1"/>
  <c r="W27" i="34"/>
  <c r="R49" i="34"/>
  <c r="R47" i="34"/>
  <c r="I47" i="34"/>
  <c r="I49" i="34"/>
  <c r="C31" i="33"/>
  <c r="K31" i="33"/>
  <c r="L31" i="33"/>
  <c r="V24" i="33"/>
  <c r="W27" i="33" s="1"/>
  <c r="F31" i="33"/>
  <c r="G31" i="33"/>
  <c r="I31" i="33"/>
  <c r="D31" i="33"/>
  <c r="M31" i="33"/>
  <c r="H65" i="33"/>
  <c r="J31" i="33"/>
  <c r="E30" i="33"/>
  <c r="E31" i="33" s="1"/>
  <c r="R46" i="33"/>
  <c r="I46" i="33"/>
  <c r="T83" i="33"/>
  <c r="P46" i="32"/>
  <c r="P51" i="32" s="1"/>
  <c r="P49" i="32"/>
  <c r="P50" i="32"/>
  <c r="G28" i="32"/>
  <c r="F28" i="32"/>
  <c r="E28" i="32"/>
  <c r="D28" i="32"/>
  <c r="C28" i="32"/>
  <c r="V25" i="33" l="1"/>
  <c r="I47" i="33"/>
  <c r="I49" i="33"/>
  <c r="T86" i="33"/>
  <c r="T84" i="33"/>
  <c r="R47" i="33"/>
  <c r="R49" i="33"/>
  <c r="H68" i="33"/>
  <c r="H66" i="33"/>
  <c r="E18" i="2"/>
  <c r="V18" i="32" l="1"/>
  <c r="V19" i="32"/>
  <c r="V20" i="32"/>
  <c r="V21" i="32"/>
  <c r="V22" i="32"/>
  <c r="V23" i="32"/>
  <c r="V17" i="32"/>
  <c r="I18" i="2"/>
  <c r="U27" i="32"/>
  <c r="T27" i="32"/>
  <c r="S27" i="32"/>
  <c r="R27" i="32"/>
  <c r="Q27" i="32"/>
  <c r="P27" i="32"/>
  <c r="O27" i="32"/>
  <c r="N27" i="32"/>
  <c r="K32" i="32"/>
  <c r="J32" i="32" s="1"/>
  <c r="E32" i="32"/>
  <c r="D32" i="32" s="1"/>
  <c r="M29" i="32"/>
  <c r="L29" i="32"/>
  <c r="K29" i="32"/>
  <c r="J29" i="32"/>
  <c r="I29" i="32"/>
  <c r="G29" i="32"/>
  <c r="F29" i="32"/>
  <c r="E29" i="32"/>
  <c r="D29" i="32"/>
  <c r="C29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M27" i="32"/>
  <c r="L27" i="32"/>
  <c r="K27" i="32"/>
  <c r="K30" i="32" s="1"/>
  <c r="J27" i="32"/>
  <c r="J30" i="32" s="1"/>
  <c r="I27" i="32"/>
  <c r="G27" i="32"/>
  <c r="F27" i="32"/>
  <c r="F30" i="32" s="1"/>
  <c r="E27" i="32"/>
  <c r="E30" i="32" s="1"/>
  <c r="D27" i="32"/>
  <c r="C27" i="32"/>
  <c r="V26" i="32"/>
  <c r="U24" i="32"/>
  <c r="U29" i="32" s="1"/>
  <c r="T24" i="32"/>
  <c r="T29" i="32" s="1"/>
  <c r="S24" i="32"/>
  <c r="S29" i="32" s="1"/>
  <c r="R24" i="32"/>
  <c r="R29" i="32" s="1"/>
  <c r="Q24" i="32"/>
  <c r="Q29" i="32" s="1"/>
  <c r="P24" i="32"/>
  <c r="P29" i="32" s="1"/>
  <c r="O24" i="32"/>
  <c r="O29" i="32" s="1"/>
  <c r="N24" i="32"/>
  <c r="N29" i="32" s="1"/>
  <c r="M24" i="32"/>
  <c r="L24" i="32"/>
  <c r="K24" i="32"/>
  <c r="J24" i="32"/>
  <c r="I24" i="32"/>
  <c r="H24" i="32"/>
  <c r="G24" i="32"/>
  <c r="F24" i="32"/>
  <c r="E24" i="32"/>
  <c r="D24" i="32"/>
  <c r="C24" i="32"/>
  <c r="B24" i="32"/>
  <c r="S87" i="32"/>
  <c r="R87" i="32"/>
  <c r="Q87" i="32"/>
  <c r="P87" i="32"/>
  <c r="O87" i="32"/>
  <c r="N87" i="32"/>
  <c r="M87" i="32"/>
  <c r="L87" i="32"/>
  <c r="K87" i="32"/>
  <c r="J87" i="32"/>
  <c r="I87" i="32"/>
  <c r="H87" i="32"/>
  <c r="G87" i="32"/>
  <c r="F87" i="32"/>
  <c r="E87" i="32"/>
  <c r="D87" i="32"/>
  <c r="C87" i="32"/>
  <c r="B87" i="32"/>
  <c r="S86" i="32"/>
  <c r="R86" i="32"/>
  <c r="Q86" i="32"/>
  <c r="P86" i="32"/>
  <c r="O86" i="32"/>
  <c r="N86" i="32"/>
  <c r="M86" i="32"/>
  <c r="L86" i="32"/>
  <c r="K86" i="32"/>
  <c r="J86" i="32"/>
  <c r="I86" i="32"/>
  <c r="H86" i="32"/>
  <c r="G86" i="32"/>
  <c r="F86" i="32"/>
  <c r="E86" i="32"/>
  <c r="D86" i="32"/>
  <c r="C86" i="32"/>
  <c r="B86" i="32"/>
  <c r="T85" i="32"/>
  <c r="S83" i="32"/>
  <c r="S88" i="32" s="1"/>
  <c r="R83" i="32"/>
  <c r="R88" i="32" s="1"/>
  <c r="Q83" i="32"/>
  <c r="Q88" i="32" s="1"/>
  <c r="P83" i="32"/>
  <c r="P88" i="32" s="1"/>
  <c r="O83" i="32"/>
  <c r="O88" i="32" s="1"/>
  <c r="N83" i="32"/>
  <c r="N88" i="32" s="1"/>
  <c r="M83" i="32"/>
  <c r="M88" i="32" s="1"/>
  <c r="L83" i="32"/>
  <c r="L88" i="32" s="1"/>
  <c r="K83" i="32"/>
  <c r="K88" i="32" s="1"/>
  <c r="J83" i="32"/>
  <c r="J88" i="32" s="1"/>
  <c r="I83" i="32"/>
  <c r="I88" i="32" s="1"/>
  <c r="H83" i="32"/>
  <c r="H88" i="32" s="1"/>
  <c r="G83" i="32"/>
  <c r="G88" i="32" s="1"/>
  <c r="F83" i="32"/>
  <c r="F88" i="32" s="1"/>
  <c r="E83" i="32"/>
  <c r="E88" i="32" s="1"/>
  <c r="D83" i="32"/>
  <c r="D88" i="32" s="1"/>
  <c r="C83" i="32"/>
  <c r="C88" i="32" s="1"/>
  <c r="B83" i="32"/>
  <c r="B88" i="32" s="1"/>
  <c r="T82" i="32"/>
  <c r="T81" i="32"/>
  <c r="T80" i="32"/>
  <c r="T79" i="32"/>
  <c r="T78" i="32"/>
  <c r="T77" i="32"/>
  <c r="T76" i="32"/>
  <c r="G69" i="32"/>
  <c r="F69" i="32"/>
  <c r="E69" i="32"/>
  <c r="D69" i="32"/>
  <c r="C69" i="32"/>
  <c r="B69" i="32"/>
  <c r="G68" i="32"/>
  <c r="F68" i="32"/>
  <c r="E68" i="32"/>
  <c r="D68" i="32"/>
  <c r="C68" i="32"/>
  <c r="B68" i="32"/>
  <c r="H67" i="32"/>
  <c r="G65" i="32"/>
  <c r="G70" i="32" s="1"/>
  <c r="F65" i="32"/>
  <c r="F70" i="32" s="1"/>
  <c r="E65" i="32"/>
  <c r="E70" i="32" s="1"/>
  <c r="D65" i="32"/>
  <c r="D70" i="32" s="1"/>
  <c r="C65" i="32"/>
  <c r="C70" i="32" s="1"/>
  <c r="B65" i="32"/>
  <c r="B70" i="32" s="1"/>
  <c r="H64" i="32"/>
  <c r="H63" i="32"/>
  <c r="H62" i="32"/>
  <c r="H61" i="32"/>
  <c r="H60" i="32"/>
  <c r="H59" i="32"/>
  <c r="H58" i="32"/>
  <c r="Q50" i="32"/>
  <c r="O50" i="32"/>
  <c r="N50" i="32"/>
  <c r="M50" i="32"/>
  <c r="L50" i="32"/>
  <c r="H50" i="32"/>
  <c r="G50" i="32"/>
  <c r="F50" i="32"/>
  <c r="E50" i="32"/>
  <c r="D50" i="32"/>
  <c r="C50" i="32"/>
  <c r="B50" i="32"/>
  <c r="Q49" i="32"/>
  <c r="O49" i="32"/>
  <c r="N49" i="32"/>
  <c r="M49" i="32"/>
  <c r="L49" i="32"/>
  <c r="H49" i="32"/>
  <c r="G49" i="32"/>
  <c r="F49" i="32"/>
  <c r="E49" i="32"/>
  <c r="D49" i="32"/>
  <c r="C49" i="32"/>
  <c r="B49" i="32"/>
  <c r="R48" i="32"/>
  <c r="I48" i="32"/>
  <c r="Q46" i="32"/>
  <c r="Q51" i="32" s="1"/>
  <c r="O46" i="32"/>
  <c r="O51" i="32" s="1"/>
  <c r="N46" i="32"/>
  <c r="N51" i="32" s="1"/>
  <c r="M46" i="32"/>
  <c r="M51" i="32" s="1"/>
  <c r="L46" i="32"/>
  <c r="H46" i="32"/>
  <c r="H51" i="32" s="1"/>
  <c r="G46" i="32"/>
  <c r="G51" i="32" s="1"/>
  <c r="F46" i="32"/>
  <c r="F51" i="32" s="1"/>
  <c r="E46" i="32"/>
  <c r="E51" i="32" s="1"/>
  <c r="D46" i="32"/>
  <c r="D51" i="32" s="1"/>
  <c r="C46" i="32"/>
  <c r="C51" i="32" s="1"/>
  <c r="B46" i="32"/>
  <c r="B51" i="32" s="1"/>
  <c r="R45" i="32"/>
  <c r="I45" i="32"/>
  <c r="R44" i="32"/>
  <c r="I44" i="32"/>
  <c r="R43" i="32"/>
  <c r="I43" i="32"/>
  <c r="R42" i="32"/>
  <c r="I42" i="32"/>
  <c r="R41" i="32"/>
  <c r="I41" i="32"/>
  <c r="R40" i="32"/>
  <c r="I40" i="32"/>
  <c r="R39" i="32"/>
  <c r="I39" i="32"/>
  <c r="R46" i="32" l="1"/>
  <c r="R47" i="32" s="1"/>
  <c r="L51" i="32"/>
  <c r="J31" i="32"/>
  <c r="E31" i="32"/>
  <c r="V24" i="32"/>
  <c r="W27" i="32" s="1"/>
  <c r="L30" i="32"/>
  <c r="L31" i="32" s="1"/>
  <c r="C30" i="32"/>
  <c r="C31" i="32" s="1"/>
  <c r="G30" i="32"/>
  <c r="G31" i="32" s="1"/>
  <c r="D30" i="32"/>
  <c r="D31" i="32" s="1"/>
  <c r="I30" i="32"/>
  <c r="I31" i="32" s="1"/>
  <c r="M30" i="32"/>
  <c r="M31" i="32" s="1"/>
  <c r="F31" i="32"/>
  <c r="K31" i="32"/>
  <c r="R49" i="32"/>
  <c r="I46" i="32"/>
  <c r="T83" i="32"/>
  <c r="H65" i="32"/>
  <c r="E42" i="2"/>
  <c r="T29" i="2"/>
  <c r="T28" i="2"/>
  <c r="T27" i="2"/>
  <c r="T26" i="2"/>
  <c r="T25" i="2"/>
  <c r="T24" i="2"/>
  <c r="T23" i="2"/>
  <c r="V12" i="2"/>
  <c r="V13" i="2"/>
  <c r="V14" i="2"/>
  <c r="V15" i="2"/>
  <c r="V16" i="2"/>
  <c r="V17" i="2"/>
  <c r="V1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D18" i="2"/>
  <c r="U18" i="2"/>
  <c r="T18" i="2"/>
  <c r="S18" i="2"/>
  <c r="R18" i="2"/>
  <c r="Q28" i="30"/>
  <c r="P28" i="30"/>
  <c r="L25" i="30"/>
  <c r="L30" i="30" s="1"/>
  <c r="H25" i="30"/>
  <c r="H30" i="30" s="1"/>
  <c r="D28" i="30"/>
  <c r="B28" i="30"/>
  <c r="S29" i="30"/>
  <c r="R29" i="30"/>
  <c r="Q29" i="30"/>
  <c r="P29" i="30"/>
  <c r="S28" i="30"/>
  <c r="R28" i="30"/>
  <c r="S25" i="30"/>
  <c r="S30" i="30" s="1"/>
  <c r="R25" i="30"/>
  <c r="R30" i="30" s="1"/>
  <c r="D25" i="30"/>
  <c r="D30" i="30" s="1"/>
  <c r="D29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C87" i="30"/>
  <c r="B87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C86" i="30"/>
  <c r="B86" i="30"/>
  <c r="T85" i="30"/>
  <c r="S83" i="30"/>
  <c r="S88" i="30" s="1"/>
  <c r="R83" i="30"/>
  <c r="R88" i="30" s="1"/>
  <c r="Q83" i="30"/>
  <c r="Q88" i="30" s="1"/>
  <c r="P83" i="30"/>
  <c r="P88" i="30" s="1"/>
  <c r="O83" i="30"/>
  <c r="O88" i="30" s="1"/>
  <c r="N83" i="30"/>
  <c r="N88" i="30" s="1"/>
  <c r="M83" i="30"/>
  <c r="M88" i="30" s="1"/>
  <c r="L83" i="30"/>
  <c r="L88" i="30" s="1"/>
  <c r="K83" i="30"/>
  <c r="K88" i="30" s="1"/>
  <c r="J83" i="30"/>
  <c r="J88" i="30" s="1"/>
  <c r="I83" i="30"/>
  <c r="I88" i="30" s="1"/>
  <c r="H83" i="30"/>
  <c r="H88" i="30" s="1"/>
  <c r="G83" i="30"/>
  <c r="G88" i="30" s="1"/>
  <c r="F83" i="30"/>
  <c r="F88" i="30" s="1"/>
  <c r="E83" i="30"/>
  <c r="E88" i="30" s="1"/>
  <c r="D83" i="30"/>
  <c r="D88" i="30" s="1"/>
  <c r="C83" i="30"/>
  <c r="C88" i="30" s="1"/>
  <c r="B83" i="30"/>
  <c r="B88" i="30" s="1"/>
  <c r="T82" i="30"/>
  <c r="T81" i="30"/>
  <c r="T80" i="30"/>
  <c r="T79" i="30"/>
  <c r="T78" i="30"/>
  <c r="T77" i="30"/>
  <c r="T76" i="30"/>
  <c r="G69" i="30"/>
  <c r="F69" i="30"/>
  <c r="E69" i="30"/>
  <c r="D69" i="30"/>
  <c r="C69" i="30"/>
  <c r="B69" i="30"/>
  <c r="G68" i="30"/>
  <c r="F68" i="30"/>
  <c r="E68" i="30"/>
  <c r="D68" i="30"/>
  <c r="C68" i="30"/>
  <c r="B68" i="30"/>
  <c r="H67" i="30"/>
  <c r="G65" i="30"/>
  <c r="G70" i="30" s="1"/>
  <c r="F65" i="30"/>
  <c r="F70" i="30" s="1"/>
  <c r="E65" i="30"/>
  <c r="E70" i="30" s="1"/>
  <c r="D65" i="30"/>
  <c r="D70" i="30" s="1"/>
  <c r="C65" i="30"/>
  <c r="C70" i="30" s="1"/>
  <c r="B65" i="30"/>
  <c r="B70" i="30" s="1"/>
  <c r="H64" i="30"/>
  <c r="H63" i="30"/>
  <c r="H62" i="30"/>
  <c r="H61" i="30"/>
  <c r="H60" i="30"/>
  <c r="H59" i="30"/>
  <c r="H58" i="30"/>
  <c r="P50" i="30"/>
  <c r="O50" i="30"/>
  <c r="N50" i="30"/>
  <c r="M50" i="30"/>
  <c r="L50" i="30"/>
  <c r="H50" i="30"/>
  <c r="G50" i="30"/>
  <c r="F50" i="30"/>
  <c r="E50" i="30"/>
  <c r="D50" i="30"/>
  <c r="C50" i="30"/>
  <c r="B50" i="30"/>
  <c r="P49" i="30"/>
  <c r="O49" i="30"/>
  <c r="N49" i="30"/>
  <c r="M49" i="30"/>
  <c r="L49" i="30"/>
  <c r="H49" i="30"/>
  <c r="G49" i="30"/>
  <c r="F49" i="30"/>
  <c r="E49" i="30"/>
  <c r="D49" i="30"/>
  <c r="C49" i="30"/>
  <c r="B49" i="30"/>
  <c r="Q48" i="30"/>
  <c r="I48" i="30"/>
  <c r="P46" i="30"/>
  <c r="P51" i="30" s="1"/>
  <c r="O46" i="30"/>
  <c r="O51" i="30" s="1"/>
  <c r="N46" i="30"/>
  <c r="N51" i="30" s="1"/>
  <c r="M46" i="30"/>
  <c r="M51" i="30" s="1"/>
  <c r="L46" i="30"/>
  <c r="H46" i="30"/>
  <c r="H51" i="30" s="1"/>
  <c r="G46" i="30"/>
  <c r="G51" i="30" s="1"/>
  <c r="F46" i="30"/>
  <c r="F51" i="30" s="1"/>
  <c r="E46" i="30"/>
  <c r="E51" i="30" s="1"/>
  <c r="D46" i="30"/>
  <c r="D51" i="30" s="1"/>
  <c r="C46" i="30"/>
  <c r="C51" i="30" s="1"/>
  <c r="B46" i="30"/>
  <c r="B51" i="30" s="1"/>
  <c r="Q45" i="30"/>
  <c r="I45" i="30"/>
  <c r="Q44" i="30"/>
  <c r="I44" i="30"/>
  <c r="Q43" i="30"/>
  <c r="I43" i="30"/>
  <c r="Q42" i="30"/>
  <c r="I42" i="30"/>
  <c r="Q41" i="30"/>
  <c r="I41" i="30"/>
  <c r="Q40" i="30"/>
  <c r="I40" i="30"/>
  <c r="Q39" i="30"/>
  <c r="I39" i="30"/>
  <c r="O29" i="30"/>
  <c r="N29" i="30"/>
  <c r="M29" i="30"/>
  <c r="L29" i="30"/>
  <c r="K29" i="30"/>
  <c r="J29" i="30"/>
  <c r="I29" i="30"/>
  <c r="H29" i="30"/>
  <c r="G29" i="30"/>
  <c r="F29" i="30"/>
  <c r="E29" i="30"/>
  <c r="C29" i="30"/>
  <c r="B29" i="30"/>
  <c r="O28" i="30"/>
  <c r="N28" i="30"/>
  <c r="M28" i="30"/>
  <c r="K28" i="30"/>
  <c r="J28" i="30"/>
  <c r="I28" i="30"/>
  <c r="G28" i="30"/>
  <c r="F28" i="30"/>
  <c r="E28" i="30"/>
  <c r="C28" i="30"/>
  <c r="T27" i="30"/>
  <c r="O25" i="30"/>
  <c r="O30" i="30" s="1"/>
  <c r="N25" i="30"/>
  <c r="N30" i="30" s="1"/>
  <c r="M25" i="30"/>
  <c r="M30" i="30" s="1"/>
  <c r="K25" i="30"/>
  <c r="K30" i="30" s="1"/>
  <c r="J25" i="30"/>
  <c r="J30" i="30" s="1"/>
  <c r="I25" i="30"/>
  <c r="I30" i="30" s="1"/>
  <c r="G25" i="30"/>
  <c r="G30" i="30" s="1"/>
  <c r="F25" i="30"/>
  <c r="F30" i="30" s="1"/>
  <c r="E25" i="30"/>
  <c r="E30" i="30" s="1"/>
  <c r="C25" i="30"/>
  <c r="C30" i="30" s="1"/>
  <c r="B25" i="30"/>
  <c r="B30" i="30" s="1"/>
  <c r="T24" i="30"/>
  <c r="T23" i="30"/>
  <c r="T22" i="30"/>
  <c r="T21" i="30"/>
  <c r="T20" i="30"/>
  <c r="T19" i="30"/>
  <c r="V25" i="32" l="1"/>
  <c r="I49" i="32"/>
  <c r="I47" i="32"/>
  <c r="H68" i="32"/>
  <c r="H66" i="32"/>
  <c r="T86" i="32"/>
  <c r="T84" i="32"/>
  <c r="T30" i="2"/>
  <c r="H28" i="30"/>
  <c r="L28" i="30"/>
  <c r="P25" i="30"/>
  <c r="P30" i="30" s="1"/>
  <c r="Q25" i="30"/>
  <c r="Q30" i="30" s="1"/>
  <c r="T18" i="30"/>
  <c r="Q46" i="30"/>
  <c r="Q49" i="30" s="1"/>
  <c r="I46" i="30"/>
  <c r="L51" i="30"/>
  <c r="T83" i="30"/>
  <c r="H65" i="30"/>
  <c r="S87" i="28"/>
  <c r="R87" i="28"/>
  <c r="Q87" i="28"/>
  <c r="P87" i="28"/>
  <c r="O87" i="28"/>
  <c r="N87" i="28"/>
  <c r="M87" i="28"/>
  <c r="L87" i="28"/>
  <c r="K87" i="28"/>
  <c r="J87" i="28"/>
  <c r="I87" i="28"/>
  <c r="H87" i="28"/>
  <c r="G87" i="28"/>
  <c r="F87" i="28"/>
  <c r="E87" i="28"/>
  <c r="D87" i="28"/>
  <c r="C87" i="28"/>
  <c r="B87" i="28"/>
  <c r="S86" i="28"/>
  <c r="R86" i="28"/>
  <c r="Q86" i="28"/>
  <c r="P86" i="28"/>
  <c r="O86" i="28"/>
  <c r="N86" i="28"/>
  <c r="M86" i="28"/>
  <c r="L86" i="28"/>
  <c r="K86" i="28"/>
  <c r="J86" i="28"/>
  <c r="I86" i="28"/>
  <c r="H86" i="28"/>
  <c r="G86" i="28"/>
  <c r="F86" i="28"/>
  <c r="E86" i="28"/>
  <c r="D86" i="28"/>
  <c r="C86" i="28"/>
  <c r="B86" i="28"/>
  <c r="T85" i="28"/>
  <c r="S83" i="28"/>
  <c r="S88" i="28" s="1"/>
  <c r="R83" i="28"/>
  <c r="R88" i="28" s="1"/>
  <c r="Q83" i="28"/>
  <c r="Q88" i="28" s="1"/>
  <c r="P83" i="28"/>
  <c r="P88" i="28" s="1"/>
  <c r="O83" i="28"/>
  <c r="O88" i="28" s="1"/>
  <c r="N83" i="28"/>
  <c r="N88" i="28" s="1"/>
  <c r="M83" i="28"/>
  <c r="M88" i="28" s="1"/>
  <c r="L83" i="28"/>
  <c r="L88" i="28" s="1"/>
  <c r="K83" i="28"/>
  <c r="K88" i="28" s="1"/>
  <c r="J83" i="28"/>
  <c r="J88" i="28" s="1"/>
  <c r="I83" i="28"/>
  <c r="I88" i="28" s="1"/>
  <c r="H83" i="28"/>
  <c r="H88" i="28" s="1"/>
  <c r="G83" i="28"/>
  <c r="G88" i="28" s="1"/>
  <c r="F83" i="28"/>
  <c r="F88" i="28" s="1"/>
  <c r="E83" i="28"/>
  <c r="E88" i="28" s="1"/>
  <c r="D83" i="28"/>
  <c r="D88" i="28" s="1"/>
  <c r="C83" i="28"/>
  <c r="C88" i="28" s="1"/>
  <c r="B83" i="28"/>
  <c r="B88" i="28" s="1"/>
  <c r="T82" i="28"/>
  <c r="T81" i="28"/>
  <c r="T80" i="28"/>
  <c r="T79" i="28"/>
  <c r="T78" i="28"/>
  <c r="T77" i="28"/>
  <c r="T76" i="28"/>
  <c r="Q47" i="30" l="1"/>
  <c r="T25" i="30"/>
  <c r="T26" i="30" s="1"/>
  <c r="I49" i="30"/>
  <c r="I47" i="30"/>
  <c r="H68" i="30"/>
  <c r="H66" i="30"/>
  <c r="U27" i="30"/>
  <c r="T86" i="30"/>
  <c r="T84" i="30"/>
  <c r="T83" i="28"/>
  <c r="G69" i="28"/>
  <c r="F69" i="28"/>
  <c r="E69" i="28"/>
  <c r="D69" i="28"/>
  <c r="C69" i="28"/>
  <c r="B69" i="28"/>
  <c r="G68" i="28"/>
  <c r="F68" i="28"/>
  <c r="E68" i="28"/>
  <c r="D68" i="28"/>
  <c r="C68" i="28"/>
  <c r="B68" i="28"/>
  <c r="H67" i="28"/>
  <c r="G65" i="28"/>
  <c r="G70" i="28" s="1"/>
  <c r="F65" i="28"/>
  <c r="F70" i="28" s="1"/>
  <c r="E65" i="28"/>
  <c r="E70" i="28" s="1"/>
  <c r="D65" i="28"/>
  <c r="D70" i="28" s="1"/>
  <c r="C65" i="28"/>
  <c r="C70" i="28" s="1"/>
  <c r="B65" i="28"/>
  <c r="B70" i="28" s="1"/>
  <c r="H64" i="28"/>
  <c r="H63" i="28"/>
  <c r="H62" i="28"/>
  <c r="H61" i="28"/>
  <c r="H60" i="28"/>
  <c r="H59" i="28"/>
  <c r="H58" i="28"/>
  <c r="P50" i="28"/>
  <c r="O50" i="28"/>
  <c r="N50" i="28"/>
  <c r="M50" i="28"/>
  <c r="L50" i="28"/>
  <c r="H50" i="28"/>
  <c r="G50" i="28"/>
  <c r="F50" i="28"/>
  <c r="E50" i="28"/>
  <c r="D50" i="28"/>
  <c r="C50" i="28"/>
  <c r="B50" i="28"/>
  <c r="P49" i="28"/>
  <c r="O49" i="28"/>
  <c r="N49" i="28"/>
  <c r="M49" i="28"/>
  <c r="L49" i="28"/>
  <c r="H49" i="28"/>
  <c r="G49" i="28"/>
  <c r="F49" i="28"/>
  <c r="E49" i="28"/>
  <c r="D49" i="28"/>
  <c r="C49" i="28"/>
  <c r="B49" i="28"/>
  <c r="Q48" i="28"/>
  <c r="I48" i="28"/>
  <c r="P46" i="28"/>
  <c r="P51" i="28" s="1"/>
  <c r="O46" i="28"/>
  <c r="O51" i="28" s="1"/>
  <c r="N46" i="28"/>
  <c r="N51" i="28" s="1"/>
  <c r="M46" i="28"/>
  <c r="L46" i="28"/>
  <c r="L51" i="28" s="1"/>
  <c r="H46" i="28"/>
  <c r="H51" i="28" s="1"/>
  <c r="G46" i="28"/>
  <c r="G51" i="28" s="1"/>
  <c r="F46" i="28"/>
  <c r="F51" i="28" s="1"/>
  <c r="E46" i="28"/>
  <c r="D46" i="28"/>
  <c r="D51" i="28" s="1"/>
  <c r="C46" i="28"/>
  <c r="C51" i="28" s="1"/>
  <c r="B46" i="28"/>
  <c r="B51" i="28" s="1"/>
  <c r="Q45" i="28"/>
  <c r="I45" i="28"/>
  <c r="Q44" i="28"/>
  <c r="I44" i="28"/>
  <c r="Q43" i="28"/>
  <c r="I43" i="28"/>
  <c r="Q42" i="28"/>
  <c r="I42" i="28"/>
  <c r="Q41" i="28"/>
  <c r="I41" i="28"/>
  <c r="Q40" i="28"/>
  <c r="I40" i="28"/>
  <c r="Q39" i="28"/>
  <c r="I3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C29" i="28"/>
  <c r="B29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B28" i="28"/>
  <c r="W27" i="28"/>
  <c r="V25" i="28"/>
  <c r="V30" i="28" s="1"/>
  <c r="U25" i="28"/>
  <c r="U30" i="28" s="1"/>
  <c r="T25" i="28"/>
  <c r="T30" i="28" s="1"/>
  <c r="S25" i="28"/>
  <c r="S30" i="28" s="1"/>
  <c r="R25" i="28"/>
  <c r="R30" i="28" s="1"/>
  <c r="Q25" i="28"/>
  <c r="Q30" i="28" s="1"/>
  <c r="P25" i="28"/>
  <c r="P30" i="28" s="1"/>
  <c r="O25" i="28"/>
  <c r="O30" i="28" s="1"/>
  <c r="N25" i="28"/>
  <c r="N30" i="28" s="1"/>
  <c r="M25" i="28"/>
  <c r="M30" i="28" s="1"/>
  <c r="L25" i="28"/>
  <c r="L30" i="28" s="1"/>
  <c r="K25" i="28"/>
  <c r="K30" i="28" s="1"/>
  <c r="J25" i="28"/>
  <c r="J30" i="28" s="1"/>
  <c r="I25" i="28"/>
  <c r="I30" i="28" s="1"/>
  <c r="H25" i="28"/>
  <c r="H30" i="28" s="1"/>
  <c r="G25" i="28"/>
  <c r="G30" i="28" s="1"/>
  <c r="F25" i="28"/>
  <c r="F30" i="28" s="1"/>
  <c r="E25" i="28"/>
  <c r="E30" i="28" s="1"/>
  <c r="D25" i="28"/>
  <c r="D30" i="28" s="1"/>
  <c r="C25" i="28"/>
  <c r="C30" i="28" s="1"/>
  <c r="B25" i="28"/>
  <c r="B30" i="28" s="1"/>
  <c r="W24" i="28"/>
  <c r="W23" i="28"/>
  <c r="W22" i="28"/>
  <c r="W21" i="28"/>
  <c r="W20" i="28"/>
  <c r="W19" i="28"/>
  <c r="W18" i="28"/>
  <c r="T86" i="28" l="1"/>
  <c r="T84" i="28"/>
  <c r="I46" i="28"/>
  <c r="Q46" i="28"/>
  <c r="Q47" i="28" s="1"/>
  <c r="I47" i="28"/>
  <c r="I49" i="28"/>
  <c r="M51" i="28"/>
  <c r="W25" i="28"/>
  <c r="E51" i="28"/>
  <c r="H65" i="28"/>
  <c r="G69" i="27"/>
  <c r="F69" i="27"/>
  <c r="E69" i="27"/>
  <c r="D69" i="27"/>
  <c r="C69" i="27"/>
  <c r="B69" i="27"/>
  <c r="G68" i="27"/>
  <c r="F68" i="27"/>
  <c r="E68" i="27"/>
  <c r="D68" i="27"/>
  <c r="C68" i="27"/>
  <c r="B68" i="27"/>
  <c r="H67" i="27"/>
  <c r="G65" i="27"/>
  <c r="G70" i="27" s="1"/>
  <c r="F65" i="27"/>
  <c r="F70" i="27" s="1"/>
  <c r="E65" i="27"/>
  <c r="E70" i="27" s="1"/>
  <c r="D65" i="27"/>
  <c r="D70" i="27" s="1"/>
  <c r="C65" i="27"/>
  <c r="C70" i="27" s="1"/>
  <c r="B65" i="27"/>
  <c r="B70" i="27" s="1"/>
  <c r="H64" i="27"/>
  <c r="H63" i="27"/>
  <c r="H62" i="27"/>
  <c r="H61" i="27"/>
  <c r="H60" i="27"/>
  <c r="H59" i="27"/>
  <c r="H58" i="27"/>
  <c r="P50" i="27"/>
  <c r="O50" i="27"/>
  <c r="N50" i="27"/>
  <c r="M50" i="27"/>
  <c r="L50" i="27"/>
  <c r="H50" i="27"/>
  <c r="G50" i="27"/>
  <c r="F50" i="27"/>
  <c r="E50" i="27"/>
  <c r="D50" i="27"/>
  <c r="C50" i="27"/>
  <c r="B50" i="27"/>
  <c r="P49" i="27"/>
  <c r="O49" i="27"/>
  <c r="N49" i="27"/>
  <c r="M49" i="27"/>
  <c r="L49" i="27"/>
  <c r="H49" i="27"/>
  <c r="G49" i="27"/>
  <c r="F49" i="27"/>
  <c r="E49" i="27"/>
  <c r="D49" i="27"/>
  <c r="C49" i="27"/>
  <c r="B49" i="27"/>
  <c r="Q48" i="27"/>
  <c r="I48" i="27"/>
  <c r="P46" i="27"/>
  <c r="P51" i="27" s="1"/>
  <c r="O46" i="27"/>
  <c r="O51" i="27" s="1"/>
  <c r="N46" i="27"/>
  <c r="N51" i="27" s="1"/>
  <c r="M46" i="27"/>
  <c r="M51" i="27" s="1"/>
  <c r="L46" i="27"/>
  <c r="H46" i="27"/>
  <c r="H51" i="27" s="1"/>
  <c r="G46" i="27"/>
  <c r="G51" i="27" s="1"/>
  <c r="F46" i="27"/>
  <c r="F51" i="27" s="1"/>
  <c r="E46" i="27"/>
  <c r="E51" i="27" s="1"/>
  <c r="D46" i="27"/>
  <c r="D51" i="27" s="1"/>
  <c r="C46" i="27"/>
  <c r="C51" i="27" s="1"/>
  <c r="B46" i="27"/>
  <c r="B51" i="27" s="1"/>
  <c r="Q45" i="27"/>
  <c r="I45" i="27"/>
  <c r="Q44" i="27"/>
  <c r="I44" i="27"/>
  <c r="Q43" i="27"/>
  <c r="I43" i="27"/>
  <c r="Q42" i="27"/>
  <c r="I42" i="27"/>
  <c r="Q41" i="27"/>
  <c r="I41" i="27"/>
  <c r="Q40" i="27"/>
  <c r="I40" i="27"/>
  <c r="Q39" i="27"/>
  <c r="I39" i="27"/>
  <c r="V29" i="27"/>
  <c r="U29" i="27"/>
  <c r="T29" i="27"/>
  <c r="S29" i="27"/>
  <c r="R29" i="27"/>
  <c r="Q29" i="27"/>
  <c r="P29" i="27"/>
  <c r="O29" i="27"/>
  <c r="N29" i="27"/>
  <c r="M29" i="27"/>
  <c r="L29" i="27"/>
  <c r="K29" i="27"/>
  <c r="J29" i="27"/>
  <c r="I29" i="27"/>
  <c r="H29" i="27"/>
  <c r="G29" i="27"/>
  <c r="F29" i="27"/>
  <c r="E29" i="27"/>
  <c r="D29" i="27"/>
  <c r="C29" i="27"/>
  <c r="B29" i="27"/>
  <c r="V28" i="27"/>
  <c r="U28" i="27"/>
  <c r="T28" i="27"/>
  <c r="S28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F28" i="27"/>
  <c r="E28" i="27"/>
  <c r="D28" i="27"/>
  <c r="C28" i="27"/>
  <c r="B28" i="27"/>
  <c r="W27" i="27"/>
  <c r="V25" i="27"/>
  <c r="V30" i="27" s="1"/>
  <c r="U25" i="27"/>
  <c r="U30" i="27" s="1"/>
  <c r="T25" i="27"/>
  <c r="T30" i="27" s="1"/>
  <c r="S25" i="27"/>
  <c r="S30" i="27" s="1"/>
  <c r="R25" i="27"/>
  <c r="R30" i="27" s="1"/>
  <c r="Q25" i="27"/>
  <c r="Q30" i="27" s="1"/>
  <c r="P25" i="27"/>
  <c r="P30" i="27" s="1"/>
  <c r="O25" i="27"/>
  <c r="O30" i="27" s="1"/>
  <c r="N25" i="27"/>
  <c r="N30" i="27" s="1"/>
  <c r="M25" i="27"/>
  <c r="M30" i="27" s="1"/>
  <c r="L25" i="27"/>
  <c r="L30" i="27" s="1"/>
  <c r="K25" i="27"/>
  <c r="K30" i="27" s="1"/>
  <c r="J25" i="27"/>
  <c r="J30" i="27" s="1"/>
  <c r="I25" i="27"/>
  <c r="I30" i="27" s="1"/>
  <c r="H25" i="27"/>
  <c r="H30" i="27" s="1"/>
  <c r="G25" i="27"/>
  <c r="G30" i="27" s="1"/>
  <c r="F25" i="27"/>
  <c r="F30" i="27" s="1"/>
  <c r="E25" i="27"/>
  <c r="E30" i="27" s="1"/>
  <c r="D25" i="27"/>
  <c r="D30" i="27" s="1"/>
  <c r="C25" i="27"/>
  <c r="C30" i="27" s="1"/>
  <c r="B25" i="27"/>
  <c r="B30" i="27" s="1"/>
  <c r="W24" i="27"/>
  <c r="W23" i="27"/>
  <c r="W22" i="27"/>
  <c r="W21" i="27"/>
  <c r="W20" i="27"/>
  <c r="W19" i="27"/>
  <c r="W18" i="27"/>
  <c r="Q49" i="28" l="1"/>
  <c r="X27" i="28"/>
  <c r="W26" i="28"/>
  <c r="H68" i="28"/>
  <c r="H66" i="28"/>
  <c r="Q46" i="27"/>
  <c r="Q49" i="27" s="1"/>
  <c r="L51" i="27"/>
  <c r="I46" i="27"/>
  <c r="W25" i="27"/>
  <c r="H65" i="27"/>
  <c r="G69" i="26"/>
  <c r="F69" i="26"/>
  <c r="E69" i="26"/>
  <c r="D69" i="26"/>
  <c r="C69" i="26"/>
  <c r="B69" i="26"/>
  <c r="G68" i="26"/>
  <c r="F68" i="26"/>
  <c r="E68" i="26"/>
  <c r="D68" i="26"/>
  <c r="C68" i="26"/>
  <c r="B68" i="26"/>
  <c r="H67" i="26"/>
  <c r="G65" i="26"/>
  <c r="G70" i="26" s="1"/>
  <c r="F65" i="26"/>
  <c r="F70" i="26" s="1"/>
  <c r="E65" i="26"/>
  <c r="E70" i="26" s="1"/>
  <c r="D65" i="26"/>
  <c r="D70" i="26" s="1"/>
  <c r="C65" i="26"/>
  <c r="C70" i="26" s="1"/>
  <c r="B65" i="26"/>
  <c r="B70" i="26" s="1"/>
  <c r="H64" i="26"/>
  <c r="H63" i="26"/>
  <c r="H62" i="26"/>
  <c r="H61" i="26"/>
  <c r="H60" i="26"/>
  <c r="H59" i="26"/>
  <c r="H58" i="26"/>
  <c r="P50" i="26"/>
  <c r="O50" i="26"/>
  <c r="N50" i="26"/>
  <c r="M50" i="26"/>
  <c r="L50" i="26"/>
  <c r="H50" i="26"/>
  <c r="G50" i="26"/>
  <c r="F50" i="26"/>
  <c r="E50" i="26"/>
  <c r="D50" i="26"/>
  <c r="C50" i="26"/>
  <c r="B50" i="26"/>
  <c r="P49" i="26"/>
  <c r="O49" i="26"/>
  <c r="N49" i="26"/>
  <c r="M49" i="26"/>
  <c r="L49" i="26"/>
  <c r="H49" i="26"/>
  <c r="G49" i="26"/>
  <c r="F49" i="26"/>
  <c r="E49" i="26"/>
  <c r="D49" i="26"/>
  <c r="C49" i="26"/>
  <c r="B49" i="26"/>
  <c r="Q48" i="26"/>
  <c r="I48" i="26"/>
  <c r="P46" i="26"/>
  <c r="P51" i="26" s="1"/>
  <c r="O46" i="26"/>
  <c r="O51" i="26" s="1"/>
  <c r="N46" i="26"/>
  <c r="N51" i="26" s="1"/>
  <c r="M46" i="26"/>
  <c r="L46" i="26"/>
  <c r="L51" i="26" s="1"/>
  <c r="H46" i="26"/>
  <c r="H51" i="26" s="1"/>
  <c r="G46" i="26"/>
  <c r="G51" i="26" s="1"/>
  <c r="F46" i="26"/>
  <c r="F51" i="26" s="1"/>
  <c r="E46" i="26"/>
  <c r="E51" i="26" s="1"/>
  <c r="D46" i="26"/>
  <c r="D51" i="26" s="1"/>
  <c r="C46" i="26"/>
  <c r="C51" i="26" s="1"/>
  <c r="B46" i="26"/>
  <c r="B51" i="26" s="1"/>
  <c r="Q45" i="26"/>
  <c r="I45" i="26"/>
  <c r="Q44" i="26"/>
  <c r="I44" i="26"/>
  <c r="Q43" i="26"/>
  <c r="I43" i="26"/>
  <c r="Q42" i="26"/>
  <c r="I42" i="26"/>
  <c r="Q41" i="26"/>
  <c r="I41" i="26"/>
  <c r="Q40" i="26"/>
  <c r="I40" i="26"/>
  <c r="Q39" i="26"/>
  <c r="I39" i="26"/>
  <c r="V29" i="26"/>
  <c r="U29" i="26"/>
  <c r="T29" i="26"/>
  <c r="S29" i="26"/>
  <c r="R29" i="26"/>
  <c r="Q29" i="26"/>
  <c r="P29" i="26"/>
  <c r="O29" i="26"/>
  <c r="N29" i="26"/>
  <c r="M29" i="26"/>
  <c r="L29" i="26"/>
  <c r="K29" i="26"/>
  <c r="J29" i="26"/>
  <c r="I29" i="26"/>
  <c r="H29" i="26"/>
  <c r="G29" i="26"/>
  <c r="F29" i="26"/>
  <c r="E29" i="26"/>
  <c r="D29" i="26"/>
  <c r="C29" i="26"/>
  <c r="B29" i="26"/>
  <c r="V28" i="26"/>
  <c r="U28" i="26"/>
  <c r="T28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W27" i="26"/>
  <c r="V25" i="26"/>
  <c r="V30" i="26" s="1"/>
  <c r="U25" i="26"/>
  <c r="U30" i="26" s="1"/>
  <c r="T25" i="26"/>
  <c r="T30" i="26" s="1"/>
  <c r="S25" i="26"/>
  <c r="S30" i="26" s="1"/>
  <c r="R25" i="26"/>
  <c r="R30" i="26" s="1"/>
  <c r="Q25" i="26"/>
  <c r="Q30" i="26" s="1"/>
  <c r="P25" i="26"/>
  <c r="P30" i="26" s="1"/>
  <c r="O25" i="26"/>
  <c r="O30" i="26" s="1"/>
  <c r="N25" i="26"/>
  <c r="N30" i="26" s="1"/>
  <c r="M25" i="26"/>
  <c r="M30" i="26" s="1"/>
  <c r="L25" i="26"/>
  <c r="L30" i="26" s="1"/>
  <c r="K25" i="26"/>
  <c r="K30" i="26" s="1"/>
  <c r="J25" i="26"/>
  <c r="J30" i="26" s="1"/>
  <c r="I25" i="26"/>
  <c r="I30" i="26" s="1"/>
  <c r="H25" i="26"/>
  <c r="H30" i="26" s="1"/>
  <c r="G25" i="26"/>
  <c r="G30" i="26" s="1"/>
  <c r="F25" i="26"/>
  <c r="F30" i="26" s="1"/>
  <c r="E25" i="26"/>
  <c r="E30" i="26" s="1"/>
  <c r="D25" i="26"/>
  <c r="D30" i="26" s="1"/>
  <c r="C25" i="26"/>
  <c r="C30" i="26" s="1"/>
  <c r="B25" i="26"/>
  <c r="B30" i="26" s="1"/>
  <c r="W24" i="26"/>
  <c r="W23" i="26"/>
  <c r="W22" i="26"/>
  <c r="W21" i="26"/>
  <c r="W20" i="26"/>
  <c r="W19" i="26"/>
  <c r="W18" i="26"/>
  <c r="Q47" i="27" l="1"/>
  <c r="X27" i="27"/>
  <c r="W26" i="27"/>
  <c r="I47" i="27"/>
  <c r="I49" i="27"/>
  <c r="H68" i="27"/>
  <c r="H66" i="27"/>
  <c r="Q46" i="26"/>
  <c r="Q49" i="26" s="1"/>
  <c r="M51" i="26"/>
  <c r="W25" i="26"/>
  <c r="H65" i="26"/>
  <c r="I46" i="26"/>
  <c r="G69" i="24"/>
  <c r="F69" i="24"/>
  <c r="E69" i="24"/>
  <c r="D69" i="24"/>
  <c r="C69" i="24"/>
  <c r="B69" i="24"/>
  <c r="G68" i="24"/>
  <c r="F68" i="24"/>
  <c r="E68" i="24"/>
  <c r="D68" i="24"/>
  <c r="C68" i="24"/>
  <c r="B68" i="24"/>
  <c r="H67" i="24"/>
  <c r="G65" i="24"/>
  <c r="G70" i="24" s="1"/>
  <c r="F65" i="24"/>
  <c r="F70" i="24" s="1"/>
  <c r="E65" i="24"/>
  <c r="E70" i="24" s="1"/>
  <c r="D65" i="24"/>
  <c r="D70" i="24" s="1"/>
  <c r="C65" i="24"/>
  <c r="C70" i="24" s="1"/>
  <c r="B65" i="24"/>
  <c r="B70" i="24" s="1"/>
  <c r="H64" i="24"/>
  <c r="H63" i="24"/>
  <c r="H62" i="24"/>
  <c r="H61" i="24"/>
  <c r="H60" i="24"/>
  <c r="H59" i="24"/>
  <c r="H58" i="24"/>
  <c r="P51" i="24"/>
  <c r="P50" i="24"/>
  <c r="O50" i="24"/>
  <c r="N50" i="24"/>
  <c r="M50" i="24"/>
  <c r="L50" i="24"/>
  <c r="H50" i="24"/>
  <c r="G50" i="24"/>
  <c r="F50" i="24"/>
  <c r="E50" i="24"/>
  <c r="D50" i="24"/>
  <c r="C50" i="24"/>
  <c r="B50" i="24"/>
  <c r="P49" i="24"/>
  <c r="O49" i="24"/>
  <c r="N49" i="24"/>
  <c r="M49" i="24"/>
  <c r="L49" i="24"/>
  <c r="H49" i="24"/>
  <c r="G49" i="24"/>
  <c r="F49" i="24"/>
  <c r="E49" i="24"/>
  <c r="D49" i="24"/>
  <c r="C49" i="24"/>
  <c r="B49" i="24"/>
  <c r="Q48" i="24"/>
  <c r="I48" i="24"/>
  <c r="P46" i="24"/>
  <c r="O46" i="24"/>
  <c r="O51" i="24" s="1"/>
  <c r="N46" i="24"/>
  <c r="N51" i="24" s="1"/>
  <c r="M46" i="24"/>
  <c r="M51" i="24" s="1"/>
  <c r="L46" i="24"/>
  <c r="H46" i="24"/>
  <c r="H51" i="24" s="1"/>
  <c r="G46" i="24"/>
  <c r="G51" i="24" s="1"/>
  <c r="F46" i="24"/>
  <c r="F51" i="24" s="1"/>
  <c r="E46" i="24"/>
  <c r="E51" i="24" s="1"/>
  <c r="D46" i="24"/>
  <c r="D51" i="24" s="1"/>
  <c r="C46" i="24"/>
  <c r="C51" i="24" s="1"/>
  <c r="B46" i="24"/>
  <c r="B51" i="24" s="1"/>
  <c r="Q45" i="24"/>
  <c r="I45" i="24"/>
  <c r="Q44" i="24"/>
  <c r="I44" i="24"/>
  <c r="Q43" i="24"/>
  <c r="I43" i="24"/>
  <c r="Q42" i="24"/>
  <c r="I42" i="24"/>
  <c r="Q41" i="24"/>
  <c r="I41" i="24"/>
  <c r="Q40" i="24"/>
  <c r="I40" i="24"/>
  <c r="Q39" i="24"/>
  <c r="I3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W27" i="24"/>
  <c r="V25" i="24"/>
  <c r="V30" i="24" s="1"/>
  <c r="U25" i="24"/>
  <c r="U30" i="24" s="1"/>
  <c r="T25" i="24"/>
  <c r="T30" i="24" s="1"/>
  <c r="S25" i="24"/>
  <c r="S30" i="24" s="1"/>
  <c r="R25" i="24"/>
  <c r="R30" i="24" s="1"/>
  <c r="Q25" i="24"/>
  <c r="Q30" i="24" s="1"/>
  <c r="P25" i="24"/>
  <c r="P30" i="24" s="1"/>
  <c r="O25" i="24"/>
  <c r="O30" i="24" s="1"/>
  <c r="N25" i="24"/>
  <c r="N30" i="24" s="1"/>
  <c r="M25" i="24"/>
  <c r="M30" i="24" s="1"/>
  <c r="L25" i="24"/>
  <c r="L30" i="24" s="1"/>
  <c r="K25" i="24"/>
  <c r="K30" i="24" s="1"/>
  <c r="J25" i="24"/>
  <c r="J30" i="24" s="1"/>
  <c r="I25" i="24"/>
  <c r="I30" i="24" s="1"/>
  <c r="H25" i="24"/>
  <c r="H30" i="24" s="1"/>
  <c r="G25" i="24"/>
  <c r="G30" i="24" s="1"/>
  <c r="F25" i="24"/>
  <c r="F30" i="24" s="1"/>
  <c r="E25" i="24"/>
  <c r="E30" i="24" s="1"/>
  <c r="D25" i="24"/>
  <c r="D30" i="24" s="1"/>
  <c r="C25" i="24"/>
  <c r="C30" i="24" s="1"/>
  <c r="B25" i="24"/>
  <c r="B30" i="24" s="1"/>
  <c r="W24" i="24"/>
  <c r="W23" i="24"/>
  <c r="W22" i="24"/>
  <c r="W21" i="24"/>
  <c r="W20" i="24"/>
  <c r="W19" i="24"/>
  <c r="W18" i="24"/>
  <c r="Q47" i="26" l="1"/>
  <c r="X27" i="26"/>
  <c r="W26" i="26"/>
  <c r="I47" i="26"/>
  <c r="I49" i="26"/>
  <c r="H68" i="26"/>
  <c r="H66" i="26"/>
  <c r="Q46" i="24"/>
  <c r="Q49" i="24" s="1"/>
  <c r="L51" i="24"/>
  <c r="H65" i="24"/>
  <c r="W25" i="24"/>
  <c r="I46" i="24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Q47" i="24" l="1"/>
  <c r="X27" i="24"/>
  <c r="W26" i="24"/>
  <c r="H68" i="24"/>
  <c r="H66" i="24"/>
  <c r="I47" i="24"/>
  <c r="I49" i="24"/>
  <c r="G70" i="22"/>
  <c r="F70" i="22"/>
  <c r="G69" i="22"/>
  <c r="F69" i="22"/>
  <c r="E69" i="22"/>
  <c r="D69" i="22"/>
  <c r="C69" i="22"/>
  <c r="B69" i="22"/>
  <c r="G68" i="22"/>
  <c r="F68" i="22"/>
  <c r="E68" i="22"/>
  <c r="D68" i="22"/>
  <c r="C68" i="22"/>
  <c r="B68" i="22"/>
  <c r="H67" i="22"/>
  <c r="G65" i="22"/>
  <c r="F65" i="22"/>
  <c r="E65" i="22"/>
  <c r="E70" i="22" s="1"/>
  <c r="D65" i="22"/>
  <c r="D70" i="22" s="1"/>
  <c r="C65" i="22"/>
  <c r="C70" i="22" s="1"/>
  <c r="B65" i="22"/>
  <c r="B70" i="22" s="1"/>
  <c r="H64" i="22"/>
  <c r="H63" i="22"/>
  <c r="H62" i="22"/>
  <c r="H61" i="22"/>
  <c r="H60" i="22"/>
  <c r="H59" i="22"/>
  <c r="H58" i="22"/>
  <c r="G51" i="22"/>
  <c r="P50" i="22"/>
  <c r="O50" i="22"/>
  <c r="N50" i="22"/>
  <c r="M50" i="22"/>
  <c r="L50" i="22"/>
  <c r="H50" i="22"/>
  <c r="G50" i="22"/>
  <c r="F50" i="22"/>
  <c r="E50" i="22"/>
  <c r="D50" i="22"/>
  <c r="C50" i="22"/>
  <c r="B50" i="22"/>
  <c r="P49" i="22"/>
  <c r="O49" i="22"/>
  <c r="N49" i="22"/>
  <c r="M49" i="22"/>
  <c r="L49" i="22"/>
  <c r="H49" i="22"/>
  <c r="G49" i="22"/>
  <c r="F49" i="22"/>
  <c r="E49" i="22"/>
  <c r="D49" i="22"/>
  <c r="C49" i="22"/>
  <c r="B49" i="22"/>
  <c r="Q48" i="22"/>
  <c r="I48" i="22"/>
  <c r="P46" i="22"/>
  <c r="P51" i="22" s="1"/>
  <c r="O46" i="22"/>
  <c r="O51" i="22" s="1"/>
  <c r="N46" i="22"/>
  <c r="N51" i="22" s="1"/>
  <c r="M46" i="22"/>
  <c r="L46" i="22"/>
  <c r="L51" i="22" s="1"/>
  <c r="H46" i="22"/>
  <c r="H51" i="22" s="1"/>
  <c r="G46" i="22"/>
  <c r="F46" i="22"/>
  <c r="F51" i="22" s="1"/>
  <c r="E46" i="22"/>
  <c r="E51" i="22" s="1"/>
  <c r="D46" i="22"/>
  <c r="D51" i="22" s="1"/>
  <c r="C46" i="22"/>
  <c r="C51" i="22" s="1"/>
  <c r="B46" i="22"/>
  <c r="Q45" i="22"/>
  <c r="I45" i="22"/>
  <c r="Q44" i="22"/>
  <c r="I44" i="22"/>
  <c r="Q43" i="22"/>
  <c r="I43" i="22"/>
  <c r="Q42" i="22"/>
  <c r="I42" i="22"/>
  <c r="Q41" i="22"/>
  <c r="I41" i="22"/>
  <c r="Q40" i="22"/>
  <c r="I40" i="22"/>
  <c r="Q39" i="22"/>
  <c r="I39" i="22"/>
  <c r="X30" i="22"/>
  <c r="P30" i="22"/>
  <c r="L30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Y27" i="22"/>
  <c r="X25" i="22"/>
  <c r="W25" i="22"/>
  <c r="W30" i="22" s="1"/>
  <c r="V25" i="22"/>
  <c r="V30" i="22" s="1"/>
  <c r="U25" i="22"/>
  <c r="U30" i="22" s="1"/>
  <c r="T25" i="22"/>
  <c r="T30" i="22" s="1"/>
  <c r="S25" i="22"/>
  <c r="S30" i="22" s="1"/>
  <c r="R25" i="22"/>
  <c r="R30" i="22" s="1"/>
  <c r="Q25" i="22"/>
  <c r="Q30" i="22" s="1"/>
  <c r="P25" i="22"/>
  <c r="O25" i="22"/>
  <c r="O30" i="22" s="1"/>
  <c r="N25" i="22"/>
  <c r="N30" i="22" s="1"/>
  <c r="M25" i="22"/>
  <c r="M30" i="22" s="1"/>
  <c r="L25" i="22"/>
  <c r="K25" i="22"/>
  <c r="K30" i="22" s="1"/>
  <c r="J25" i="22"/>
  <c r="J30" i="22" s="1"/>
  <c r="I25" i="22"/>
  <c r="H25" i="22"/>
  <c r="H30" i="22" s="1"/>
  <c r="G25" i="22"/>
  <c r="G30" i="22" s="1"/>
  <c r="F25" i="22"/>
  <c r="F30" i="22" s="1"/>
  <c r="E25" i="22"/>
  <c r="E30" i="22" s="1"/>
  <c r="D25" i="22"/>
  <c r="D30" i="22" s="1"/>
  <c r="C25" i="22"/>
  <c r="C30" i="22" s="1"/>
  <c r="B25" i="22"/>
  <c r="B30" i="22" s="1"/>
  <c r="Y24" i="22"/>
  <c r="Y23" i="22"/>
  <c r="Y22" i="22"/>
  <c r="Y21" i="22"/>
  <c r="Y20" i="22"/>
  <c r="Y19" i="22"/>
  <c r="Y18" i="22"/>
  <c r="I46" i="22" l="1"/>
  <c r="Q46" i="22"/>
  <c r="Y25" i="22"/>
  <c r="Y26" i="22" s="1"/>
  <c r="I49" i="22"/>
  <c r="I47" i="22"/>
  <c r="Q49" i="22"/>
  <c r="Q47" i="22"/>
  <c r="B51" i="22"/>
  <c r="M51" i="22"/>
  <c r="I30" i="22"/>
  <c r="H65" i="22"/>
  <c r="G68" i="23"/>
  <c r="F68" i="23"/>
  <c r="E68" i="23"/>
  <c r="D68" i="23"/>
  <c r="C68" i="23"/>
  <c r="B68" i="23"/>
  <c r="P49" i="23"/>
  <c r="O49" i="23"/>
  <c r="N49" i="23"/>
  <c r="M49" i="23"/>
  <c r="L49" i="23"/>
  <c r="Z27" i="22" l="1"/>
  <c r="H68" i="22"/>
  <c r="H66" i="22"/>
  <c r="G69" i="23"/>
  <c r="F69" i="23"/>
  <c r="E69" i="23"/>
  <c r="D69" i="23"/>
  <c r="C69" i="23"/>
  <c r="B69" i="23"/>
  <c r="H67" i="23"/>
  <c r="G65" i="23"/>
  <c r="G70" i="23" s="1"/>
  <c r="F65" i="23"/>
  <c r="F70" i="23" s="1"/>
  <c r="E65" i="23"/>
  <c r="E70" i="23" s="1"/>
  <c r="D65" i="23"/>
  <c r="D70" i="23" s="1"/>
  <c r="C65" i="23"/>
  <c r="C70" i="23" s="1"/>
  <c r="B65" i="23"/>
  <c r="B70" i="23" s="1"/>
  <c r="H64" i="23"/>
  <c r="H63" i="23"/>
  <c r="H62" i="23"/>
  <c r="H61" i="23"/>
  <c r="H60" i="23"/>
  <c r="H59" i="23"/>
  <c r="H58" i="23"/>
  <c r="P50" i="23"/>
  <c r="O50" i="23"/>
  <c r="N50" i="23"/>
  <c r="M50" i="23"/>
  <c r="L50" i="23"/>
  <c r="H50" i="23"/>
  <c r="G50" i="23"/>
  <c r="F50" i="23"/>
  <c r="E50" i="23"/>
  <c r="D50" i="23"/>
  <c r="C50" i="23"/>
  <c r="B50" i="23"/>
  <c r="H49" i="23"/>
  <c r="G49" i="23"/>
  <c r="F49" i="23"/>
  <c r="E49" i="23"/>
  <c r="D49" i="23"/>
  <c r="C49" i="23"/>
  <c r="B49" i="23"/>
  <c r="Q48" i="23"/>
  <c r="I48" i="23"/>
  <c r="P46" i="23"/>
  <c r="P51" i="23" s="1"/>
  <c r="O46" i="23"/>
  <c r="O51" i="23" s="1"/>
  <c r="N46" i="23"/>
  <c r="N51" i="23" s="1"/>
  <c r="M46" i="23"/>
  <c r="M51" i="23" s="1"/>
  <c r="L46" i="23"/>
  <c r="H46" i="23"/>
  <c r="H51" i="23" s="1"/>
  <c r="G46" i="23"/>
  <c r="G51" i="23" s="1"/>
  <c r="F46" i="23"/>
  <c r="F51" i="23" s="1"/>
  <c r="E46" i="23"/>
  <c r="E51" i="23" s="1"/>
  <c r="D46" i="23"/>
  <c r="D51" i="23" s="1"/>
  <c r="C46" i="23"/>
  <c r="C51" i="23" s="1"/>
  <c r="B46" i="23"/>
  <c r="Q45" i="23"/>
  <c r="I45" i="23"/>
  <c r="Q44" i="23"/>
  <c r="I44" i="23"/>
  <c r="Q43" i="23"/>
  <c r="I43" i="23"/>
  <c r="Q42" i="23"/>
  <c r="I42" i="23"/>
  <c r="Q41" i="23"/>
  <c r="I41" i="23"/>
  <c r="Q40" i="23"/>
  <c r="I40" i="23"/>
  <c r="Q39" i="23"/>
  <c r="I3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B28" i="23"/>
  <c r="W27" i="23"/>
  <c r="V25" i="23"/>
  <c r="V30" i="23" s="1"/>
  <c r="U25" i="23"/>
  <c r="U30" i="23" s="1"/>
  <c r="T25" i="23"/>
  <c r="T30" i="23" s="1"/>
  <c r="S25" i="23"/>
  <c r="S30" i="23" s="1"/>
  <c r="R25" i="23"/>
  <c r="R30" i="23" s="1"/>
  <c r="Q25" i="23"/>
  <c r="Q30" i="23" s="1"/>
  <c r="P25" i="23"/>
  <c r="P30" i="23" s="1"/>
  <c r="O25" i="23"/>
  <c r="O30" i="23" s="1"/>
  <c r="N25" i="23"/>
  <c r="N30" i="23" s="1"/>
  <c r="M25" i="23"/>
  <c r="M30" i="23" s="1"/>
  <c r="L25" i="23"/>
  <c r="L30" i="23" s="1"/>
  <c r="K25" i="23"/>
  <c r="K30" i="23" s="1"/>
  <c r="J25" i="23"/>
  <c r="J30" i="23" s="1"/>
  <c r="I25" i="23"/>
  <c r="I30" i="23" s="1"/>
  <c r="H25" i="23"/>
  <c r="H30" i="23" s="1"/>
  <c r="G25" i="23"/>
  <c r="G30" i="23" s="1"/>
  <c r="F25" i="23"/>
  <c r="F30" i="23" s="1"/>
  <c r="E25" i="23"/>
  <c r="E30" i="23" s="1"/>
  <c r="D25" i="23"/>
  <c r="D30" i="23" s="1"/>
  <c r="C25" i="23"/>
  <c r="C30" i="23" s="1"/>
  <c r="B25" i="23"/>
  <c r="B30" i="23" s="1"/>
  <c r="W24" i="23"/>
  <c r="W23" i="23"/>
  <c r="W22" i="23"/>
  <c r="W21" i="23"/>
  <c r="W20" i="23"/>
  <c r="W19" i="23"/>
  <c r="W18" i="23"/>
  <c r="Q46" i="23" l="1"/>
  <c r="Q47" i="23" s="1"/>
  <c r="I46" i="23"/>
  <c r="I49" i="23" s="1"/>
  <c r="W25" i="23"/>
  <c r="L51" i="23"/>
  <c r="B51" i="23"/>
  <c r="H65" i="23"/>
  <c r="Q49" i="23" l="1"/>
  <c r="I47" i="23"/>
  <c r="W26" i="23"/>
  <c r="X27" i="23"/>
  <c r="H68" i="23"/>
  <c r="H66" i="23"/>
  <c r="G68" i="20" l="1"/>
  <c r="F68" i="20"/>
  <c r="E68" i="20"/>
  <c r="D68" i="20"/>
  <c r="C68" i="20"/>
  <c r="B6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P49" i="20" l="1"/>
  <c r="O49" i="20"/>
  <c r="N49" i="20"/>
  <c r="M49" i="20"/>
  <c r="L49" i="20"/>
  <c r="H49" i="20"/>
  <c r="G49" i="20"/>
  <c r="F49" i="20"/>
  <c r="E49" i="20"/>
  <c r="D49" i="20"/>
  <c r="C49" i="20"/>
  <c r="B49" i="20"/>
  <c r="G69" i="20"/>
  <c r="F69" i="20"/>
  <c r="E69" i="20"/>
  <c r="D69" i="20"/>
  <c r="C69" i="20"/>
  <c r="B69" i="20"/>
  <c r="H67" i="20"/>
  <c r="G65" i="20"/>
  <c r="G70" i="20" s="1"/>
  <c r="F65" i="20"/>
  <c r="F70" i="20" s="1"/>
  <c r="E65" i="20"/>
  <c r="E70" i="20" s="1"/>
  <c r="D65" i="20"/>
  <c r="D70" i="20" s="1"/>
  <c r="C65" i="20"/>
  <c r="C70" i="20" s="1"/>
  <c r="B65" i="20"/>
  <c r="B70" i="20" s="1"/>
  <c r="H64" i="20"/>
  <c r="H63" i="20"/>
  <c r="H62" i="20"/>
  <c r="H61" i="20"/>
  <c r="H60" i="20"/>
  <c r="H59" i="20"/>
  <c r="H58" i="20"/>
  <c r="P50" i="20"/>
  <c r="O50" i="20"/>
  <c r="N50" i="20"/>
  <c r="M50" i="20"/>
  <c r="L50" i="20"/>
  <c r="H50" i="20"/>
  <c r="G50" i="20"/>
  <c r="F50" i="20"/>
  <c r="E50" i="20"/>
  <c r="D50" i="20"/>
  <c r="C50" i="20"/>
  <c r="B50" i="20"/>
  <c r="Q48" i="20"/>
  <c r="I48" i="20"/>
  <c r="P46" i="20"/>
  <c r="P51" i="20" s="1"/>
  <c r="O46" i="20"/>
  <c r="O51" i="20" s="1"/>
  <c r="N46" i="20"/>
  <c r="N51" i="20" s="1"/>
  <c r="M46" i="20"/>
  <c r="M51" i="20" s="1"/>
  <c r="L46" i="20"/>
  <c r="H46" i="20"/>
  <c r="H51" i="20" s="1"/>
  <c r="G46" i="20"/>
  <c r="G51" i="20" s="1"/>
  <c r="F46" i="20"/>
  <c r="F51" i="20" s="1"/>
  <c r="E46" i="20"/>
  <c r="E51" i="20" s="1"/>
  <c r="D46" i="20"/>
  <c r="D51" i="20" s="1"/>
  <c r="C46" i="20"/>
  <c r="C51" i="20" s="1"/>
  <c r="B46" i="20"/>
  <c r="Q45" i="20"/>
  <c r="I45" i="20"/>
  <c r="Q44" i="20"/>
  <c r="I44" i="20"/>
  <c r="Q43" i="20"/>
  <c r="I43" i="20"/>
  <c r="Q42" i="20"/>
  <c r="I42" i="20"/>
  <c r="Q41" i="20"/>
  <c r="I41" i="20"/>
  <c r="Q40" i="20"/>
  <c r="I40" i="20"/>
  <c r="Q39" i="20"/>
  <c r="I3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Y27" i="20"/>
  <c r="X25" i="20"/>
  <c r="X30" i="20" s="1"/>
  <c r="W25" i="20"/>
  <c r="W30" i="20" s="1"/>
  <c r="V25" i="20"/>
  <c r="V30" i="20" s="1"/>
  <c r="U25" i="20"/>
  <c r="U30" i="20" s="1"/>
  <c r="T25" i="20"/>
  <c r="T30" i="20" s="1"/>
  <c r="S25" i="20"/>
  <c r="S30" i="20" s="1"/>
  <c r="R25" i="20"/>
  <c r="R30" i="20" s="1"/>
  <c r="Q25" i="20"/>
  <c r="Q30" i="20" s="1"/>
  <c r="P25" i="20"/>
  <c r="P30" i="20" s="1"/>
  <c r="O25" i="20"/>
  <c r="O30" i="20" s="1"/>
  <c r="N25" i="20"/>
  <c r="N30" i="20" s="1"/>
  <c r="M25" i="20"/>
  <c r="M30" i="20" s="1"/>
  <c r="L25" i="20"/>
  <c r="L30" i="20" s="1"/>
  <c r="K25" i="20"/>
  <c r="K30" i="20" s="1"/>
  <c r="J25" i="20"/>
  <c r="J30" i="20" s="1"/>
  <c r="I25" i="20"/>
  <c r="I30" i="20" s="1"/>
  <c r="H25" i="20"/>
  <c r="H30" i="20" s="1"/>
  <c r="G25" i="20"/>
  <c r="G30" i="20" s="1"/>
  <c r="F25" i="20"/>
  <c r="F30" i="20" s="1"/>
  <c r="E25" i="20"/>
  <c r="E30" i="20" s="1"/>
  <c r="D25" i="20"/>
  <c r="D30" i="20" s="1"/>
  <c r="C25" i="20"/>
  <c r="C30" i="20" s="1"/>
  <c r="B25" i="20"/>
  <c r="Y24" i="20"/>
  <c r="Y23" i="20"/>
  <c r="Y22" i="20"/>
  <c r="Y21" i="20"/>
  <c r="Y20" i="20"/>
  <c r="Y19" i="20"/>
  <c r="Y18" i="20"/>
  <c r="Q46" i="20" l="1"/>
  <c r="Q49" i="20" s="1"/>
  <c r="L51" i="20"/>
  <c r="I46" i="20"/>
  <c r="I47" i="20" s="1"/>
  <c r="Y25" i="20"/>
  <c r="Z27" i="20" s="1"/>
  <c r="B51" i="20"/>
  <c r="H65" i="20"/>
  <c r="B30" i="20"/>
  <c r="G69" i="18"/>
  <c r="F69" i="18"/>
  <c r="E69" i="18"/>
  <c r="D69" i="18"/>
  <c r="C69" i="18"/>
  <c r="B69" i="18"/>
  <c r="G68" i="18"/>
  <c r="F68" i="18"/>
  <c r="E68" i="18"/>
  <c r="D68" i="18"/>
  <c r="C68" i="18"/>
  <c r="B68" i="18"/>
  <c r="H67" i="18"/>
  <c r="G65" i="18"/>
  <c r="G70" i="18" s="1"/>
  <c r="F65" i="18"/>
  <c r="F70" i="18" s="1"/>
  <c r="E65" i="18"/>
  <c r="E70" i="18" s="1"/>
  <c r="D65" i="18"/>
  <c r="D70" i="18" s="1"/>
  <c r="C65" i="18"/>
  <c r="C70" i="18" s="1"/>
  <c r="B65" i="18"/>
  <c r="B70" i="18" s="1"/>
  <c r="H64" i="18"/>
  <c r="H63" i="18"/>
  <c r="H62" i="18"/>
  <c r="H61" i="18"/>
  <c r="H60" i="18"/>
  <c r="H59" i="18"/>
  <c r="H58" i="18"/>
  <c r="P50" i="18"/>
  <c r="O50" i="18"/>
  <c r="N50" i="18"/>
  <c r="M50" i="18"/>
  <c r="L50" i="18"/>
  <c r="H50" i="18"/>
  <c r="G50" i="18"/>
  <c r="F50" i="18"/>
  <c r="E50" i="18"/>
  <c r="D50" i="18"/>
  <c r="C50" i="18"/>
  <c r="B50" i="18"/>
  <c r="P49" i="18"/>
  <c r="O49" i="18"/>
  <c r="N49" i="18"/>
  <c r="M49" i="18"/>
  <c r="L49" i="18"/>
  <c r="H49" i="18"/>
  <c r="G49" i="18"/>
  <c r="F49" i="18"/>
  <c r="E49" i="18"/>
  <c r="D49" i="18"/>
  <c r="C49" i="18"/>
  <c r="B49" i="18"/>
  <c r="Q48" i="18"/>
  <c r="I48" i="18"/>
  <c r="P46" i="18"/>
  <c r="P51" i="18" s="1"/>
  <c r="O46" i="18"/>
  <c r="O51" i="18" s="1"/>
  <c r="N46" i="18"/>
  <c r="N51" i="18" s="1"/>
  <c r="M46" i="18"/>
  <c r="M51" i="18" s="1"/>
  <c r="L46" i="18"/>
  <c r="L51" i="18" s="1"/>
  <c r="H46" i="18"/>
  <c r="H51" i="18" s="1"/>
  <c r="G46" i="18"/>
  <c r="G51" i="18" s="1"/>
  <c r="F46" i="18"/>
  <c r="F51" i="18" s="1"/>
  <c r="E46" i="18"/>
  <c r="E51" i="18" s="1"/>
  <c r="D46" i="18"/>
  <c r="D51" i="18" s="1"/>
  <c r="C46" i="18"/>
  <c r="C51" i="18" s="1"/>
  <c r="B46" i="18"/>
  <c r="B51" i="18" s="1"/>
  <c r="Q45" i="18"/>
  <c r="I45" i="18"/>
  <c r="Q44" i="18"/>
  <c r="I44" i="18"/>
  <c r="Q43" i="18"/>
  <c r="I43" i="18"/>
  <c r="Q42" i="18"/>
  <c r="I42" i="18"/>
  <c r="Q41" i="18"/>
  <c r="I41" i="18"/>
  <c r="Q40" i="18"/>
  <c r="I40" i="18"/>
  <c r="Q39" i="18"/>
  <c r="I3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B29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B28" i="18"/>
  <c r="Y27" i="18"/>
  <c r="X25" i="18"/>
  <c r="X30" i="18" s="1"/>
  <c r="W25" i="18"/>
  <c r="W30" i="18" s="1"/>
  <c r="V25" i="18"/>
  <c r="V30" i="18" s="1"/>
  <c r="U25" i="18"/>
  <c r="U30" i="18" s="1"/>
  <c r="T25" i="18"/>
  <c r="T30" i="18" s="1"/>
  <c r="S25" i="18"/>
  <c r="S30" i="18" s="1"/>
  <c r="R25" i="18"/>
  <c r="R30" i="18" s="1"/>
  <c r="Q25" i="18"/>
  <c r="Q30" i="18" s="1"/>
  <c r="P25" i="18"/>
  <c r="P30" i="18" s="1"/>
  <c r="O25" i="18"/>
  <c r="O30" i="18" s="1"/>
  <c r="N25" i="18"/>
  <c r="N30" i="18" s="1"/>
  <c r="M25" i="18"/>
  <c r="M30" i="18" s="1"/>
  <c r="L25" i="18"/>
  <c r="L30" i="18" s="1"/>
  <c r="K25" i="18"/>
  <c r="K30" i="18" s="1"/>
  <c r="J25" i="18"/>
  <c r="J30" i="18" s="1"/>
  <c r="I25" i="18"/>
  <c r="I30" i="18" s="1"/>
  <c r="H25" i="18"/>
  <c r="H30" i="18" s="1"/>
  <c r="G25" i="18"/>
  <c r="G30" i="18" s="1"/>
  <c r="F25" i="18"/>
  <c r="F30" i="18" s="1"/>
  <c r="E25" i="18"/>
  <c r="E30" i="18" s="1"/>
  <c r="D25" i="18"/>
  <c r="D30" i="18" s="1"/>
  <c r="C25" i="18"/>
  <c r="C30" i="18" s="1"/>
  <c r="B25" i="18"/>
  <c r="B30" i="18" s="1"/>
  <c r="Y24" i="18"/>
  <c r="Y23" i="18"/>
  <c r="Y22" i="18"/>
  <c r="Y21" i="18"/>
  <c r="Y20" i="18"/>
  <c r="Y19" i="18"/>
  <c r="Y18" i="18"/>
  <c r="Q47" i="20" l="1"/>
  <c r="I49" i="20"/>
  <c r="Y26" i="20"/>
  <c r="H68" i="20"/>
  <c r="H66" i="20"/>
  <c r="I46" i="18"/>
  <c r="I49" i="18" s="1"/>
  <c r="Y25" i="18"/>
  <c r="Y26" i="18" s="1"/>
  <c r="Q46" i="18"/>
  <c r="H65" i="18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I47" i="18" l="1"/>
  <c r="Z27" i="18"/>
  <c r="H68" i="18"/>
  <c r="H66" i="18"/>
  <c r="Q49" i="18"/>
  <c r="Q47" i="18"/>
  <c r="G69" i="17"/>
  <c r="F69" i="17"/>
  <c r="E69" i="17"/>
  <c r="D69" i="17"/>
  <c r="C69" i="17"/>
  <c r="B69" i="17"/>
  <c r="G68" i="17"/>
  <c r="F68" i="17"/>
  <c r="E68" i="17"/>
  <c r="D68" i="17"/>
  <c r="C68" i="17"/>
  <c r="B68" i="17"/>
  <c r="H67" i="17"/>
  <c r="G65" i="17"/>
  <c r="G70" i="17" s="1"/>
  <c r="F65" i="17"/>
  <c r="F70" i="17" s="1"/>
  <c r="E65" i="17"/>
  <c r="E70" i="17" s="1"/>
  <c r="D65" i="17"/>
  <c r="D70" i="17" s="1"/>
  <c r="C65" i="17"/>
  <c r="C70" i="17" s="1"/>
  <c r="B65" i="17"/>
  <c r="B70" i="17" s="1"/>
  <c r="H64" i="17"/>
  <c r="H63" i="17"/>
  <c r="H62" i="17"/>
  <c r="H61" i="17"/>
  <c r="H60" i="17"/>
  <c r="H59" i="17"/>
  <c r="H58" i="17"/>
  <c r="P50" i="17"/>
  <c r="O50" i="17"/>
  <c r="N50" i="17"/>
  <c r="M50" i="17"/>
  <c r="L50" i="17"/>
  <c r="H50" i="17"/>
  <c r="G50" i="17"/>
  <c r="F50" i="17"/>
  <c r="E50" i="17"/>
  <c r="D50" i="17"/>
  <c r="C50" i="17"/>
  <c r="B50" i="17"/>
  <c r="P49" i="17"/>
  <c r="O49" i="17"/>
  <c r="N49" i="17"/>
  <c r="M49" i="17"/>
  <c r="L49" i="17"/>
  <c r="H49" i="17"/>
  <c r="G49" i="17"/>
  <c r="F49" i="17"/>
  <c r="E49" i="17"/>
  <c r="D49" i="17"/>
  <c r="C49" i="17"/>
  <c r="B49" i="17"/>
  <c r="Q48" i="17"/>
  <c r="I48" i="17"/>
  <c r="P46" i="17"/>
  <c r="P51" i="17" s="1"/>
  <c r="O46" i="17"/>
  <c r="O51" i="17" s="1"/>
  <c r="N46" i="17"/>
  <c r="N51" i="17" s="1"/>
  <c r="M46" i="17"/>
  <c r="M51" i="17" s="1"/>
  <c r="L46" i="17"/>
  <c r="L51" i="17" s="1"/>
  <c r="H46" i="17"/>
  <c r="H51" i="17" s="1"/>
  <c r="G46" i="17"/>
  <c r="G51" i="17" s="1"/>
  <c r="F46" i="17"/>
  <c r="F51" i="17" s="1"/>
  <c r="E46" i="17"/>
  <c r="E51" i="17" s="1"/>
  <c r="D46" i="17"/>
  <c r="D51" i="17" s="1"/>
  <c r="C46" i="17"/>
  <c r="C51" i="17" s="1"/>
  <c r="B46" i="17"/>
  <c r="B51" i="17" s="1"/>
  <c r="Q45" i="17"/>
  <c r="I45" i="17"/>
  <c r="Q44" i="17"/>
  <c r="I44" i="17"/>
  <c r="Q43" i="17"/>
  <c r="I43" i="17"/>
  <c r="Q42" i="17"/>
  <c r="I42" i="17"/>
  <c r="Q41" i="17"/>
  <c r="I41" i="17"/>
  <c r="Q40" i="17"/>
  <c r="I40" i="17"/>
  <c r="Q39" i="17"/>
  <c r="I3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28" i="17"/>
  <c r="Y27" i="17"/>
  <c r="X25" i="17"/>
  <c r="X30" i="17" s="1"/>
  <c r="W25" i="17"/>
  <c r="W30" i="17" s="1"/>
  <c r="V25" i="17"/>
  <c r="V30" i="17" s="1"/>
  <c r="U25" i="17"/>
  <c r="U30" i="17" s="1"/>
  <c r="T25" i="17"/>
  <c r="T30" i="17" s="1"/>
  <c r="S25" i="17"/>
  <c r="S30" i="17" s="1"/>
  <c r="R25" i="17"/>
  <c r="R30" i="17" s="1"/>
  <c r="Q25" i="17"/>
  <c r="Q30" i="17" s="1"/>
  <c r="P25" i="17"/>
  <c r="P30" i="17" s="1"/>
  <c r="O25" i="17"/>
  <c r="O30" i="17" s="1"/>
  <c r="N25" i="17"/>
  <c r="N30" i="17" s="1"/>
  <c r="M25" i="17"/>
  <c r="M30" i="17" s="1"/>
  <c r="L25" i="17"/>
  <c r="L30" i="17" s="1"/>
  <c r="K25" i="17"/>
  <c r="K30" i="17" s="1"/>
  <c r="J25" i="17"/>
  <c r="J30" i="17" s="1"/>
  <c r="I25" i="17"/>
  <c r="H25" i="17"/>
  <c r="H30" i="17" s="1"/>
  <c r="G25" i="17"/>
  <c r="G30" i="17" s="1"/>
  <c r="F25" i="17"/>
  <c r="F30" i="17" s="1"/>
  <c r="E25" i="17"/>
  <c r="E30" i="17" s="1"/>
  <c r="D25" i="17"/>
  <c r="D30" i="17" s="1"/>
  <c r="C25" i="17"/>
  <c r="C30" i="17" s="1"/>
  <c r="B25" i="17"/>
  <c r="B30" i="17" s="1"/>
  <c r="Y24" i="17"/>
  <c r="Y23" i="17"/>
  <c r="Y22" i="17"/>
  <c r="Y21" i="17"/>
  <c r="Y20" i="17"/>
  <c r="Y19" i="17"/>
  <c r="Y18" i="17"/>
  <c r="I46" i="17" l="1"/>
  <c r="I47" i="17" s="1"/>
  <c r="Y25" i="17"/>
  <c r="Z27" i="17" s="1"/>
  <c r="I30" i="17"/>
  <c r="Q46" i="17"/>
  <c r="H65" i="17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I49" i="17" l="1"/>
  <c r="Y26" i="17"/>
  <c r="Q49" i="17"/>
  <c r="Q47" i="17"/>
  <c r="H68" i="17"/>
  <c r="H66" i="17"/>
  <c r="G69" i="16"/>
  <c r="F69" i="16"/>
  <c r="E69" i="16"/>
  <c r="D69" i="16"/>
  <c r="C69" i="16"/>
  <c r="B69" i="16"/>
  <c r="G68" i="16"/>
  <c r="F68" i="16"/>
  <c r="E68" i="16"/>
  <c r="D68" i="16"/>
  <c r="C68" i="16"/>
  <c r="B68" i="16"/>
  <c r="H67" i="16"/>
  <c r="G65" i="16"/>
  <c r="G70" i="16" s="1"/>
  <c r="F65" i="16"/>
  <c r="F70" i="16" s="1"/>
  <c r="E65" i="16"/>
  <c r="E70" i="16" s="1"/>
  <c r="D65" i="16"/>
  <c r="D70" i="16" s="1"/>
  <c r="C65" i="16"/>
  <c r="C70" i="16" s="1"/>
  <c r="B65" i="16"/>
  <c r="B70" i="16" s="1"/>
  <c r="H64" i="16"/>
  <c r="H63" i="16"/>
  <c r="H62" i="16"/>
  <c r="H61" i="16"/>
  <c r="H60" i="16"/>
  <c r="H59" i="16"/>
  <c r="H58" i="16"/>
  <c r="P50" i="16"/>
  <c r="O50" i="16"/>
  <c r="N50" i="16"/>
  <c r="M50" i="16"/>
  <c r="L50" i="16"/>
  <c r="H50" i="16"/>
  <c r="G50" i="16"/>
  <c r="F50" i="16"/>
  <c r="E50" i="16"/>
  <c r="D50" i="16"/>
  <c r="C50" i="16"/>
  <c r="B50" i="16"/>
  <c r="P49" i="16"/>
  <c r="O49" i="16"/>
  <c r="N49" i="16"/>
  <c r="M49" i="16"/>
  <c r="L49" i="16"/>
  <c r="H49" i="16"/>
  <c r="G49" i="16"/>
  <c r="F49" i="16"/>
  <c r="E49" i="16"/>
  <c r="D49" i="16"/>
  <c r="C49" i="16"/>
  <c r="B49" i="16"/>
  <c r="Q48" i="16"/>
  <c r="I48" i="16"/>
  <c r="P46" i="16"/>
  <c r="P51" i="16" s="1"/>
  <c r="O46" i="16"/>
  <c r="O51" i="16" s="1"/>
  <c r="N46" i="16"/>
  <c r="N51" i="16" s="1"/>
  <c r="M46" i="16"/>
  <c r="L46" i="16"/>
  <c r="L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B46" i="16"/>
  <c r="B51" i="16" s="1"/>
  <c r="Q45" i="16"/>
  <c r="I45" i="16"/>
  <c r="Q44" i="16"/>
  <c r="I44" i="16"/>
  <c r="Q43" i="16"/>
  <c r="I43" i="16"/>
  <c r="Q42" i="16"/>
  <c r="I42" i="16"/>
  <c r="Q41" i="16"/>
  <c r="I41" i="16"/>
  <c r="Q40" i="16"/>
  <c r="I40" i="16"/>
  <c r="Q39" i="16"/>
  <c r="I3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B28" i="16"/>
  <c r="Y27" i="16"/>
  <c r="X25" i="16"/>
  <c r="X30" i="16" s="1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C30" i="16" s="1"/>
  <c r="B25" i="16"/>
  <c r="B30" i="16" s="1"/>
  <c r="Y24" i="16"/>
  <c r="Y23" i="16"/>
  <c r="Y22" i="16"/>
  <c r="Y21" i="16"/>
  <c r="Y20" i="16"/>
  <c r="Y19" i="16"/>
  <c r="Y18" i="16"/>
  <c r="Q46" i="16" l="1"/>
  <c r="Q49" i="16" s="1"/>
  <c r="I46" i="16"/>
  <c r="I47" i="16" s="1"/>
  <c r="Y25" i="16"/>
  <c r="Z27" i="16" s="1"/>
  <c r="I30" i="16"/>
  <c r="M51" i="16"/>
  <c r="C51" i="16"/>
  <c r="H65" i="16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G69" i="15"/>
  <c r="F69" i="15"/>
  <c r="E69" i="15"/>
  <c r="D69" i="15"/>
  <c r="C69" i="15"/>
  <c r="B69" i="15"/>
  <c r="G68" i="15"/>
  <c r="F68" i="15"/>
  <c r="E68" i="15"/>
  <c r="D68" i="15"/>
  <c r="C68" i="15"/>
  <c r="B68" i="15"/>
  <c r="H67" i="15"/>
  <c r="G65" i="15"/>
  <c r="G70" i="15" s="1"/>
  <c r="F65" i="15"/>
  <c r="F70" i="15" s="1"/>
  <c r="E65" i="15"/>
  <c r="E70" i="15" s="1"/>
  <c r="D65" i="15"/>
  <c r="D70" i="15" s="1"/>
  <c r="C65" i="15"/>
  <c r="C70" i="15" s="1"/>
  <c r="B65" i="15"/>
  <c r="B70" i="15" s="1"/>
  <c r="H64" i="15"/>
  <c r="H63" i="15"/>
  <c r="H62" i="15"/>
  <c r="H61" i="15"/>
  <c r="H60" i="15"/>
  <c r="H59" i="15"/>
  <c r="H58" i="15"/>
  <c r="P50" i="15"/>
  <c r="O50" i="15"/>
  <c r="N50" i="15"/>
  <c r="M50" i="15"/>
  <c r="L50" i="15"/>
  <c r="H50" i="15"/>
  <c r="G50" i="15"/>
  <c r="F50" i="15"/>
  <c r="E50" i="15"/>
  <c r="D50" i="15"/>
  <c r="C50" i="15"/>
  <c r="B50" i="15"/>
  <c r="P49" i="15"/>
  <c r="O49" i="15"/>
  <c r="N49" i="15"/>
  <c r="M49" i="15"/>
  <c r="L49" i="15"/>
  <c r="H49" i="15"/>
  <c r="G49" i="15"/>
  <c r="F49" i="15"/>
  <c r="E49" i="15"/>
  <c r="D49" i="15"/>
  <c r="C49" i="15"/>
  <c r="B49" i="15"/>
  <c r="Q48" i="15"/>
  <c r="I48" i="15"/>
  <c r="P46" i="15"/>
  <c r="P51" i="15" s="1"/>
  <c r="O46" i="15"/>
  <c r="O51" i="15" s="1"/>
  <c r="N46" i="15"/>
  <c r="N51" i="15" s="1"/>
  <c r="M46" i="15"/>
  <c r="M51" i="15" s="1"/>
  <c r="L46" i="15"/>
  <c r="H46" i="15"/>
  <c r="H51" i="15" s="1"/>
  <c r="G46" i="15"/>
  <c r="G51" i="15" s="1"/>
  <c r="F46" i="15"/>
  <c r="F51" i="15" s="1"/>
  <c r="E46" i="15"/>
  <c r="E51" i="15" s="1"/>
  <c r="D46" i="15"/>
  <c r="D51" i="15" s="1"/>
  <c r="C46" i="15"/>
  <c r="C51" i="15" s="1"/>
  <c r="B46" i="15"/>
  <c r="B51" i="15" s="1"/>
  <c r="Q45" i="15"/>
  <c r="I45" i="15"/>
  <c r="Q44" i="15"/>
  <c r="I44" i="15"/>
  <c r="Q43" i="15"/>
  <c r="I43" i="15"/>
  <c r="Q42" i="15"/>
  <c r="I42" i="15"/>
  <c r="Q41" i="15"/>
  <c r="I41" i="15"/>
  <c r="Q40" i="15"/>
  <c r="I40" i="15"/>
  <c r="Q39" i="15"/>
  <c r="I3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B28" i="15"/>
  <c r="Y27" i="15"/>
  <c r="X25" i="15"/>
  <c r="X30" i="15" s="1"/>
  <c r="W25" i="15"/>
  <c r="W30" i="15" s="1"/>
  <c r="V25" i="15"/>
  <c r="V30" i="15" s="1"/>
  <c r="U25" i="15"/>
  <c r="U30" i="15" s="1"/>
  <c r="T25" i="15"/>
  <c r="T30" i="15" s="1"/>
  <c r="S25" i="15"/>
  <c r="S30" i="15" s="1"/>
  <c r="R25" i="15"/>
  <c r="R30" i="15" s="1"/>
  <c r="Q25" i="15"/>
  <c r="Q30" i="15" s="1"/>
  <c r="P25" i="15"/>
  <c r="P30" i="15" s="1"/>
  <c r="O25" i="15"/>
  <c r="O30" i="15" s="1"/>
  <c r="N25" i="15"/>
  <c r="N30" i="15" s="1"/>
  <c r="M25" i="15"/>
  <c r="M30" i="15" s="1"/>
  <c r="L25" i="15"/>
  <c r="L30" i="15" s="1"/>
  <c r="K25" i="15"/>
  <c r="K30" i="15" s="1"/>
  <c r="J25" i="15"/>
  <c r="J30" i="15" s="1"/>
  <c r="I25" i="15"/>
  <c r="I30" i="15" s="1"/>
  <c r="H25" i="15"/>
  <c r="H30" i="15" s="1"/>
  <c r="G25" i="15"/>
  <c r="G30" i="15" s="1"/>
  <c r="F25" i="15"/>
  <c r="F30" i="15" s="1"/>
  <c r="E25" i="15"/>
  <c r="E30" i="15" s="1"/>
  <c r="D25" i="15"/>
  <c r="D30" i="15" s="1"/>
  <c r="C25" i="15"/>
  <c r="C30" i="15" s="1"/>
  <c r="B25" i="15"/>
  <c r="B30" i="15" s="1"/>
  <c r="Y24" i="15"/>
  <c r="Y23" i="15"/>
  <c r="Y22" i="15"/>
  <c r="Y21" i="15"/>
  <c r="Y20" i="15"/>
  <c r="Y19" i="15"/>
  <c r="Y18" i="15"/>
  <c r="Q47" i="16" l="1"/>
  <c r="I49" i="16"/>
  <c r="Y26" i="16"/>
  <c r="H68" i="16"/>
  <c r="H66" i="16"/>
  <c r="Q46" i="15"/>
  <c r="Q47" i="15" s="1"/>
  <c r="L51" i="15"/>
  <c r="Y25" i="15"/>
  <c r="Y26" i="15" s="1"/>
  <c r="H65" i="15"/>
  <c r="I46" i="15"/>
  <c r="P49" i="14"/>
  <c r="O49" i="14"/>
  <c r="N49" i="14"/>
  <c r="M49" i="14"/>
  <c r="L49" i="14"/>
  <c r="G68" i="14"/>
  <c r="F68" i="14"/>
  <c r="E68" i="14"/>
  <c r="D68" i="14"/>
  <c r="C68" i="14"/>
  <c r="B68" i="14"/>
  <c r="H49" i="14"/>
  <c r="G49" i="14"/>
  <c r="F49" i="14"/>
  <c r="E49" i="14"/>
  <c r="D49" i="14"/>
  <c r="C49" i="14"/>
  <c r="B49" i="14"/>
  <c r="G69" i="14"/>
  <c r="F69" i="14"/>
  <c r="E69" i="14"/>
  <c r="D69" i="14"/>
  <c r="C69" i="14"/>
  <c r="B69" i="14"/>
  <c r="H67" i="14"/>
  <c r="G65" i="14"/>
  <c r="G70" i="14" s="1"/>
  <c r="F65" i="14"/>
  <c r="F70" i="14" s="1"/>
  <c r="E65" i="14"/>
  <c r="E70" i="14" s="1"/>
  <c r="D65" i="14"/>
  <c r="D70" i="14" s="1"/>
  <c r="C65" i="14"/>
  <c r="C70" i="14" s="1"/>
  <c r="B65" i="14"/>
  <c r="B70" i="14" s="1"/>
  <c r="H64" i="14"/>
  <c r="H63" i="14"/>
  <c r="H62" i="14"/>
  <c r="H61" i="14"/>
  <c r="H60" i="14"/>
  <c r="H59" i="14"/>
  <c r="H58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Q48" i="14"/>
  <c r="I48" i="14"/>
  <c r="P46" i="14"/>
  <c r="P51" i="14" s="1"/>
  <c r="O46" i="14"/>
  <c r="O51" i="14" s="1"/>
  <c r="N46" i="14"/>
  <c r="N51" i="14" s="1"/>
  <c r="M46" i="14"/>
  <c r="M51" i="14" s="1"/>
  <c r="L46" i="14"/>
  <c r="Q46" i="14" s="1"/>
  <c r="H46" i="14"/>
  <c r="H51" i="14" s="1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Y27" i="14"/>
  <c r="X25" i="14"/>
  <c r="X30" i="14" s="1"/>
  <c r="W25" i="14"/>
  <c r="W30" i="14" s="1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Y24" i="14"/>
  <c r="Y23" i="14"/>
  <c r="Y22" i="14"/>
  <c r="Y21" i="14"/>
  <c r="Y20" i="14"/>
  <c r="Y19" i="14"/>
  <c r="Y18" i="14"/>
  <c r="Q49" i="15" l="1"/>
  <c r="Z27" i="15"/>
  <c r="I49" i="15"/>
  <c r="I47" i="15"/>
  <c r="H68" i="15"/>
  <c r="H66" i="15"/>
  <c r="I46" i="14"/>
  <c r="I49" i="14" s="1"/>
  <c r="Y25" i="14"/>
  <c r="Y26" i="14" s="1"/>
  <c r="Q47" i="14"/>
  <c r="Q49" i="14"/>
  <c r="B30" i="14"/>
  <c r="L51" i="14"/>
  <c r="H65" i="14"/>
  <c r="I47" i="14" l="1"/>
  <c r="Z27" i="14"/>
  <c r="H68" i="14"/>
  <c r="H66" i="14"/>
  <c r="X28" i="13" l="1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G68" i="13" l="1"/>
  <c r="F68" i="13"/>
  <c r="E68" i="13"/>
  <c r="D68" i="13"/>
  <c r="C68" i="13"/>
  <c r="B68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G69" i="13" l="1"/>
  <c r="F69" i="13"/>
  <c r="E69" i="13"/>
  <c r="D69" i="13"/>
  <c r="C69" i="13"/>
  <c r="B69" i="13"/>
  <c r="H67" i="13"/>
  <c r="G65" i="13"/>
  <c r="G70" i="13" s="1"/>
  <c r="F65" i="13"/>
  <c r="F70" i="13" s="1"/>
  <c r="E65" i="13"/>
  <c r="E70" i="13" s="1"/>
  <c r="D65" i="13"/>
  <c r="D70" i="13" s="1"/>
  <c r="C65" i="13"/>
  <c r="C70" i="13" s="1"/>
  <c r="B65" i="13"/>
  <c r="B70" i="13" s="1"/>
  <c r="H64" i="13"/>
  <c r="H63" i="13"/>
  <c r="H62" i="13"/>
  <c r="H61" i="13"/>
  <c r="H60" i="13"/>
  <c r="H59" i="13"/>
  <c r="H58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Q48" i="13"/>
  <c r="I48" i="13"/>
  <c r="P46" i="13"/>
  <c r="P51" i="13" s="1"/>
  <c r="O46" i="13"/>
  <c r="O51" i="13" s="1"/>
  <c r="N46" i="13"/>
  <c r="N51" i="13" s="1"/>
  <c r="M46" i="13"/>
  <c r="M51" i="13" s="1"/>
  <c r="L46" i="13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Y27" i="13"/>
  <c r="X25" i="13"/>
  <c r="X30" i="13" s="1"/>
  <c r="W25" i="13"/>
  <c r="W30" i="13" s="1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C25" i="13"/>
  <c r="C30" i="13" s="1"/>
  <c r="B25" i="13"/>
  <c r="B30" i="13" s="1"/>
  <c r="Y24" i="13"/>
  <c r="Y23" i="13"/>
  <c r="Y22" i="13"/>
  <c r="Y21" i="13"/>
  <c r="Y20" i="13"/>
  <c r="Y19" i="13"/>
  <c r="Y18" i="13"/>
  <c r="Q46" i="13" l="1"/>
  <c r="Q47" i="13" s="1"/>
  <c r="I46" i="13"/>
  <c r="I49" i="13" s="1"/>
  <c r="Y25" i="13"/>
  <c r="Z27" i="13" s="1"/>
  <c r="L51" i="13"/>
  <c r="D30" i="13"/>
  <c r="H65" i="13"/>
  <c r="P49" i="12"/>
  <c r="O49" i="12"/>
  <c r="N49" i="12"/>
  <c r="M49" i="12"/>
  <c r="L49" i="12"/>
  <c r="H49" i="12"/>
  <c r="G49" i="12"/>
  <c r="F49" i="12"/>
  <c r="E49" i="12"/>
  <c r="D49" i="12"/>
  <c r="C49" i="12"/>
  <c r="B49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Q49" i="13" l="1"/>
  <c r="I47" i="13"/>
  <c r="Y26" i="13"/>
  <c r="H68" i="13"/>
  <c r="H66" i="13"/>
  <c r="G69" i="12"/>
  <c r="F69" i="12"/>
  <c r="E69" i="12"/>
  <c r="D69" i="12"/>
  <c r="C69" i="12"/>
  <c r="B69" i="12"/>
  <c r="G68" i="12"/>
  <c r="F68" i="12"/>
  <c r="E68" i="12"/>
  <c r="D68" i="12"/>
  <c r="C68" i="12"/>
  <c r="B68" i="12"/>
  <c r="H67" i="12"/>
  <c r="G65" i="12"/>
  <c r="G70" i="12" s="1"/>
  <c r="F65" i="12"/>
  <c r="F70" i="12" s="1"/>
  <c r="E65" i="12"/>
  <c r="E70" i="12" s="1"/>
  <c r="D65" i="12"/>
  <c r="D70" i="12" s="1"/>
  <c r="C65" i="12"/>
  <c r="C70" i="12" s="1"/>
  <c r="B65" i="12"/>
  <c r="B70" i="12" s="1"/>
  <c r="H64" i="12"/>
  <c r="H63" i="12"/>
  <c r="H62" i="12"/>
  <c r="H61" i="12"/>
  <c r="H60" i="12"/>
  <c r="H59" i="12"/>
  <c r="H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Q48" i="12"/>
  <c r="I48" i="12"/>
  <c r="P46" i="12"/>
  <c r="P51" i="12" s="1"/>
  <c r="O46" i="12"/>
  <c r="O51" i="12" s="1"/>
  <c r="N46" i="12"/>
  <c r="N51" i="12" s="1"/>
  <c r="M46" i="12"/>
  <c r="M51" i="12" s="1"/>
  <c r="L46" i="12"/>
  <c r="L51" i="12" s="1"/>
  <c r="H46" i="12"/>
  <c r="H51" i="12" s="1"/>
  <c r="G46" i="12"/>
  <c r="G51" i="12" s="1"/>
  <c r="F46" i="12"/>
  <c r="F51" i="12" s="1"/>
  <c r="E46" i="12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Y27" i="12"/>
  <c r="X25" i="12"/>
  <c r="X30" i="12" s="1"/>
  <c r="W25" i="12"/>
  <c r="W30" i="12" s="1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Y24" i="12"/>
  <c r="Y23" i="12"/>
  <c r="Y22" i="12"/>
  <c r="Y21" i="12"/>
  <c r="Y20" i="12"/>
  <c r="Y19" i="12"/>
  <c r="Y18" i="12"/>
  <c r="F65" i="10"/>
  <c r="F70" i="10" s="1"/>
  <c r="D25" i="10"/>
  <c r="D30" i="10" s="1"/>
  <c r="D28" i="10"/>
  <c r="D29" i="10"/>
  <c r="F18" i="2"/>
  <c r="O42" i="2"/>
  <c r="F68" i="10"/>
  <c r="F69" i="10"/>
  <c r="I46" i="12" l="1"/>
  <c r="I49" i="12" s="1"/>
  <c r="Q46" i="12"/>
  <c r="H65" i="12"/>
  <c r="E51" i="12"/>
  <c r="Y25" i="12"/>
  <c r="T28" i="10"/>
  <c r="S28" i="10"/>
  <c r="R28" i="10"/>
  <c r="Q28" i="10"/>
  <c r="P28" i="10"/>
  <c r="O28" i="10"/>
  <c r="I47" i="12" l="1"/>
  <c r="Y26" i="12"/>
  <c r="Z27" i="12"/>
  <c r="H68" i="12"/>
  <c r="H66" i="12"/>
  <c r="Q49" i="12"/>
  <c r="Q47" i="12"/>
  <c r="Z28" i="10"/>
  <c r="Y28" i="10"/>
  <c r="X28" i="10"/>
  <c r="W28" i="10"/>
  <c r="V28" i="10"/>
  <c r="U28" i="10"/>
  <c r="N28" i="10"/>
  <c r="M28" i="10"/>
  <c r="L28" i="10"/>
  <c r="K28" i="10"/>
  <c r="J28" i="10"/>
  <c r="I28" i="10"/>
  <c r="H28" i="10"/>
  <c r="G28" i="10"/>
  <c r="F28" i="10"/>
  <c r="E28" i="10"/>
  <c r="C28" i="10"/>
  <c r="B28" i="10"/>
  <c r="G69" i="10" l="1"/>
  <c r="E69" i="10"/>
  <c r="D69" i="10"/>
  <c r="C69" i="10"/>
  <c r="B69" i="10"/>
  <c r="G68" i="10"/>
  <c r="E68" i="10"/>
  <c r="D68" i="10"/>
  <c r="C68" i="10"/>
  <c r="B68" i="10"/>
  <c r="H67" i="10"/>
  <c r="G65" i="10"/>
  <c r="G70" i="10" s="1"/>
  <c r="E65" i="10"/>
  <c r="E70" i="10" s="1"/>
  <c r="D65" i="10"/>
  <c r="D70" i="10" s="1"/>
  <c r="C65" i="10"/>
  <c r="C70" i="10" s="1"/>
  <c r="B65" i="10"/>
  <c r="H64" i="10"/>
  <c r="H63" i="10"/>
  <c r="H62" i="10"/>
  <c r="H61" i="10"/>
  <c r="H60" i="10"/>
  <c r="H59" i="10"/>
  <c r="H58" i="10"/>
  <c r="P50" i="10"/>
  <c r="O50" i="10"/>
  <c r="N50" i="10"/>
  <c r="M50" i="10"/>
  <c r="L50" i="10"/>
  <c r="H50" i="10"/>
  <c r="G50" i="10"/>
  <c r="F50" i="10"/>
  <c r="E50" i="10"/>
  <c r="D50" i="10"/>
  <c r="C50" i="10"/>
  <c r="B50" i="10"/>
  <c r="P49" i="10"/>
  <c r="O49" i="10"/>
  <c r="N49" i="10"/>
  <c r="M49" i="10"/>
  <c r="L49" i="10"/>
  <c r="H49" i="10"/>
  <c r="G49" i="10"/>
  <c r="F49" i="10"/>
  <c r="E49" i="10"/>
  <c r="D49" i="10"/>
  <c r="C49" i="10"/>
  <c r="B49" i="10"/>
  <c r="Q48" i="10"/>
  <c r="I48" i="10"/>
  <c r="P46" i="10"/>
  <c r="P51" i="10" s="1"/>
  <c r="O46" i="10"/>
  <c r="O51" i="10" s="1"/>
  <c r="N46" i="10"/>
  <c r="N51" i="10" s="1"/>
  <c r="M46" i="10"/>
  <c r="M51" i="10" s="1"/>
  <c r="L46" i="10"/>
  <c r="L51" i="10" s="1"/>
  <c r="H46" i="10"/>
  <c r="H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Q45" i="10"/>
  <c r="I45" i="10"/>
  <c r="Q44" i="10"/>
  <c r="I44" i="10"/>
  <c r="Q43" i="10"/>
  <c r="I43" i="10"/>
  <c r="Q42" i="10"/>
  <c r="I42" i="10"/>
  <c r="Q41" i="10"/>
  <c r="I41" i="10"/>
  <c r="Q40" i="10"/>
  <c r="I40" i="10"/>
  <c r="Q39" i="10"/>
  <c r="I3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C29" i="10"/>
  <c r="B29" i="10"/>
  <c r="AA27" i="10"/>
  <c r="Z25" i="10"/>
  <c r="Z30" i="10" s="1"/>
  <c r="Y25" i="10"/>
  <c r="Y30" i="10" s="1"/>
  <c r="X25" i="10"/>
  <c r="X30" i="10" s="1"/>
  <c r="W25" i="10"/>
  <c r="W30" i="10" s="1"/>
  <c r="V25" i="10"/>
  <c r="V30" i="10" s="1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C25" i="10"/>
  <c r="C30" i="10" s="1"/>
  <c r="B25" i="10"/>
  <c r="AA24" i="10"/>
  <c r="AA23" i="10"/>
  <c r="AA22" i="10"/>
  <c r="AA21" i="10"/>
  <c r="AA20" i="10"/>
  <c r="AA19" i="10"/>
  <c r="AA18" i="10"/>
  <c r="Q46" i="10" l="1"/>
  <c r="Q47" i="10" s="1"/>
  <c r="H65" i="10"/>
  <c r="H66" i="10" s="1"/>
  <c r="I46" i="10"/>
  <c r="I47" i="10" s="1"/>
  <c r="AA25" i="10"/>
  <c r="AA26" i="10" s="1"/>
  <c r="B30" i="10"/>
  <c r="B70" i="10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K28" i="9"/>
  <c r="J28" i="9"/>
  <c r="I28" i="9"/>
  <c r="H28" i="9"/>
  <c r="G28" i="9"/>
  <c r="F28" i="9"/>
  <c r="E28" i="9"/>
  <c r="D28" i="9"/>
  <c r="C28" i="9"/>
  <c r="B28" i="9"/>
  <c r="L28" i="9"/>
  <c r="H68" i="10" l="1"/>
  <c r="Q49" i="10"/>
  <c r="I49" i="10"/>
  <c r="AB27" i="10"/>
  <c r="P49" i="9"/>
  <c r="O49" i="9"/>
  <c r="N49" i="9"/>
  <c r="M49" i="9"/>
  <c r="L49" i="9"/>
  <c r="F69" i="9" l="1"/>
  <c r="E69" i="9"/>
  <c r="D69" i="9"/>
  <c r="C69" i="9"/>
  <c r="B69" i="9"/>
  <c r="F68" i="9"/>
  <c r="E68" i="9"/>
  <c r="D68" i="9"/>
  <c r="C68" i="9"/>
  <c r="B68" i="9"/>
  <c r="G67" i="9"/>
  <c r="F65" i="9"/>
  <c r="F70" i="9" s="1"/>
  <c r="E65" i="9"/>
  <c r="E70" i="9" s="1"/>
  <c r="D65" i="9"/>
  <c r="D70" i="9" s="1"/>
  <c r="C65" i="9"/>
  <c r="C70" i="9" s="1"/>
  <c r="B65" i="9"/>
  <c r="G64" i="9"/>
  <c r="G63" i="9"/>
  <c r="G62" i="9"/>
  <c r="G61" i="9"/>
  <c r="G60" i="9"/>
  <c r="G59" i="9"/>
  <c r="G58" i="9"/>
  <c r="P51" i="9"/>
  <c r="P50" i="9"/>
  <c r="O50" i="9"/>
  <c r="N50" i="9"/>
  <c r="M50" i="9"/>
  <c r="L50" i="9"/>
  <c r="H50" i="9"/>
  <c r="G50" i="9"/>
  <c r="F50" i="9"/>
  <c r="E50" i="9"/>
  <c r="D50" i="9"/>
  <c r="C50" i="9"/>
  <c r="B50" i="9"/>
  <c r="H49" i="9"/>
  <c r="G49" i="9"/>
  <c r="F49" i="9"/>
  <c r="E49" i="9"/>
  <c r="D49" i="9"/>
  <c r="C49" i="9"/>
  <c r="B49" i="9"/>
  <c r="Q48" i="9"/>
  <c r="I48" i="9"/>
  <c r="P46" i="9"/>
  <c r="O46" i="9"/>
  <c r="O51" i="9" s="1"/>
  <c r="N46" i="9"/>
  <c r="N51" i="9" s="1"/>
  <c r="M46" i="9"/>
  <c r="M51" i="9" s="1"/>
  <c r="L46" i="9"/>
  <c r="L51" i="9" s="1"/>
  <c r="H46" i="9"/>
  <c r="H51" i="9" s="1"/>
  <c r="G46" i="9"/>
  <c r="G51" i="9" s="1"/>
  <c r="F46" i="9"/>
  <c r="F51" i="9" s="1"/>
  <c r="E46" i="9"/>
  <c r="E51" i="9" s="1"/>
  <c r="D46" i="9"/>
  <c r="D51" i="9" s="1"/>
  <c r="C46" i="9"/>
  <c r="C51" i="9" s="1"/>
  <c r="B46" i="9"/>
  <c r="B51" i="9" s="1"/>
  <c r="Q45" i="9"/>
  <c r="I45" i="9"/>
  <c r="Q44" i="9"/>
  <c r="I44" i="9"/>
  <c r="Q43" i="9"/>
  <c r="I43" i="9"/>
  <c r="Q42" i="9"/>
  <c r="I42" i="9"/>
  <c r="Q41" i="9"/>
  <c r="I41" i="9"/>
  <c r="Q40" i="9"/>
  <c r="I40" i="9"/>
  <c r="Q39" i="9"/>
  <c r="I39" i="9"/>
  <c r="G30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Z27" i="9"/>
  <c r="Y25" i="9"/>
  <c r="Y30" i="9" s="1"/>
  <c r="X25" i="9"/>
  <c r="X30" i="9" s="1"/>
  <c r="W25" i="9"/>
  <c r="W30" i="9" s="1"/>
  <c r="V25" i="9"/>
  <c r="V30" i="9" s="1"/>
  <c r="U25" i="9"/>
  <c r="U30" i="9" s="1"/>
  <c r="T25" i="9"/>
  <c r="T30" i="9" s="1"/>
  <c r="S25" i="9"/>
  <c r="S30" i="9" s="1"/>
  <c r="R25" i="9"/>
  <c r="R30" i="9" s="1"/>
  <c r="Q25" i="9"/>
  <c r="Q30" i="9" s="1"/>
  <c r="P25" i="9"/>
  <c r="P30" i="9" s="1"/>
  <c r="O25" i="9"/>
  <c r="O30" i="9" s="1"/>
  <c r="N25" i="9"/>
  <c r="N30" i="9" s="1"/>
  <c r="M25" i="9"/>
  <c r="M30" i="9" s="1"/>
  <c r="L25" i="9"/>
  <c r="L30" i="9" s="1"/>
  <c r="K25" i="9"/>
  <c r="K30" i="9" s="1"/>
  <c r="J25" i="9"/>
  <c r="J30" i="9" s="1"/>
  <c r="I25" i="9"/>
  <c r="I30" i="9" s="1"/>
  <c r="H25" i="9"/>
  <c r="H30" i="9" s="1"/>
  <c r="G25" i="9"/>
  <c r="F25" i="9"/>
  <c r="F30" i="9" s="1"/>
  <c r="E25" i="9"/>
  <c r="E30" i="9" s="1"/>
  <c r="D25" i="9"/>
  <c r="D30" i="9" s="1"/>
  <c r="C25" i="9"/>
  <c r="C30" i="9" s="1"/>
  <c r="B25" i="9"/>
  <c r="Z24" i="9"/>
  <c r="Z23" i="9"/>
  <c r="Z22" i="9"/>
  <c r="Z21" i="9"/>
  <c r="Z20" i="9"/>
  <c r="Z19" i="9"/>
  <c r="Z18" i="9"/>
  <c r="G65" i="9" l="1"/>
  <c r="G66" i="9" s="1"/>
  <c r="I46" i="9"/>
  <c r="I47" i="9" s="1"/>
  <c r="Z25" i="9"/>
  <c r="AA27" i="9" s="1"/>
  <c r="B30" i="9"/>
  <c r="B70" i="9"/>
  <c r="Q46" i="9"/>
  <c r="P49" i="8"/>
  <c r="O49" i="8"/>
  <c r="N49" i="8"/>
  <c r="M49" i="8"/>
  <c r="L49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H28" i="8"/>
  <c r="G28" i="8"/>
  <c r="F28" i="8"/>
  <c r="E28" i="8"/>
  <c r="D28" i="8"/>
  <c r="C28" i="8"/>
  <c r="B28" i="8"/>
  <c r="I28" i="8"/>
  <c r="G68" i="9" l="1"/>
  <c r="I49" i="9"/>
  <c r="Z26" i="9"/>
  <c r="Q49" i="9"/>
  <c r="Q47" i="9"/>
  <c r="F68" i="8"/>
  <c r="E68" i="8"/>
  <c r="D68" i="8"/>
  <c r="C68" i="8"/>
  <c r="B68" i="8"/>
  <c r="H46" i="8"/>
  <c r="G46" i="8"/>
  <c r="F46" i="8"/>
  <c r="E46" i="8"/>
  <c r="E51" i="8" s="1"/>
  <c r="D46" i="8"/>
  <c r="D51" i="8" s="1"/>
  <c r="C46" i="8"/>
  <c r="C51" i="8" s="1"/>
  <c r="B46" i="8"/>
  <c r="B51" i="8" s="1"/>
  <c r="H49" i="8"/>
  <c r="G49" i="8"/>
  <c r="F49" i="8"/>
  <c r="E49" i="8"/>
  <c r="D49" i="8"/>
  <c r="C49" i="8"/>
  <c r="B49" i="8"/>
  <c r="F69" i="8"/>
  <c r="E69" i="8"/>
  <c r="D69" i="8"/>
  <c r="C69" i="8"/>
  <c r="B69" i="8"/>
  <c r="G67" i="8"/>
  <c r="F65" i="8"/>
  <c r="F70" i="8" s="1"/>
  <c r="E65" i="8"/>
  <c r="E70" i="8" s="1"/>
  <c r="D65" i="8"/>
  <c r="D70" i="8" s="1"/>
  <c r="C65" i="8"/>
  <c r="C70" i="8" s="1"/>
  <c r="B65" i="8"/>
  <c r="B70" i="8" s="1"/>
  <c r="G64" i="8"/>
  <c r="G63" i="8"/>
  <c r="G62" i="8"/>
  <c r="G61" i="8"/>
  <c r="G60" i="8"/>
  <c r="G59" i="8"/>
  <c r="G58" i="8"/>
  <c r="H51" i="8"/>
  <c r="P50" i="8"/>
  <c r="O50" i="8"/>
  <c r="N50" i="8"/>
  <c r="M50" i="8"/>
  <c r="L50" i="8"/>
  <c r="H50" i="8"/>
  <c r="G50" i="8"/>
  <c r="F50" i="8"/>
  <c r="E50" i="8"/>
  <c r="D50" i="8"/>
  <c r="C50" i="8"/>
  <c r="B50" i="8"/>
  <c r="Q48" i="8"/>
  <c r="I48" i="8"/>
  <c r="P46" i="8"/>
  <c r="P51" i="8" s="1"/>
  <c r="O46" i="8"/>
  <c r="O51" i="8" s="1"/>
  <c r="N46" i="8"/>
  <c r="N51" i="8" s="1"/>
  <c r="M46" i="8"/>
  <c r="M51" i="8" s="1"/>
  <c r="L46" i="8"/>
  <c r="G51" i="8"/>
  <c r="F51" i="8"/>
  <c r="Q45" i="8"/>
  <c r="I45" i="8"/>
  <c r="Q44" i="8"/>
  <c r="I44" i="8"/>
  <c r="Q43" i="8"/>
  <c r="I43" i="8"/>
  <c r="Q42" i="8"/>
  <c r="I42" i="8"/>
  <c r="Q41" i="8"/>
  <c r="I41" i="8"/>
  <c r="Q40" i="8"/>
  <c r="I40" i="8"/>
  <c r="Q39" i="8"/>
  <c r="I3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Z27" i="8"/>
  <c r="Y25" i="8"/>
  <c r="Y30" i="8" s="1"/>
  <c r="X25" i="8"/>
  <c r="X30" i="8" s="1"/>
  <c r="W25" i="8"/>
  <c r="W30" i="8" s="1"/>
  <c r="V25" i="8"/>
  <c r="V30" i="8" s="1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F30" i="8" s="1"/>
  <c r="E25" i="8"/>
  <c r="E30" i="8" s="1"/>
  <c r="D25" i="8"/>
  <c r="D30" i="8" s="1"/>
  <c r="C25" i="8"/>
  <c r="C30" i="8" s="1"/>
  <c r="B25" i="8"/>
  <c r="B30" i="8" s="1"/>
  <c r="Z24" i="8"/>
  <c r="Z23" i="8"/>
  <c r="Z22" i="8"/>
  <c r="Z21" i="8"/>
  <c r="Z20" i="8"/>
  <c r="Z19" i="8"/>
  <c r="Z18" i="8"/>
  <c r="Q46" i="8" l="1"/>
  <c r="Q49" i="8" s="1"/>
  <c r="Z25" i="8"/>
  <c r="Z26" i="8" s="1"/>
  <c r="I46" i="8"/>
  <c r="L51" i="8"/>
  <c r="G65" i="8"/>
  <c r="P49" i="7"/>
  <c r="O49" i="7"/>
  <c r="N49" i="7"/>
  <c r="M49" i="7"/>
  <c r="L49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47" i="8" l="1"/>
  <c r="AA27" i="8"/>
  <c r="G66" i="8"/>
  <c r="G68" i="8"/>
  <c r="I47" i="8"/>
  <c r="I49" i="8"/>
  <c r="H49" i="7"/>
  <c r="G49" i="7"/>
  <c r="F49" i="7"/>
  <c r="E49" i="7"/>
  <c r="D49" i="7"/>
  <c r="C49" i="7"/>
  <c r="B49" i="7"/>
  <c r="F68" i="7"/>
  <c r="E68" i="7"/>
  <c r="D68" i="7"/>
  <c r="C68" i="7"/>
  <c r="B68" i="7"/>
  <c r="F69" i="7" l="1"/>
  <c r="E69" i="7"/>
  <c r="D69" i="7"/>
  <c r="C69" i="7"/>
  <c r="B69" i="7"/>
  <c r="G67" i="7"/>
  <c r="F65" i="7"/>
  <c r="F70" i="7" s="1"/>
  <c r="E65" i="7"/>
  <c r="E70" i="7" s="1"/>
  <c r="D65" i="7"/>
  <c r="D70" i="7" s="1"/>
  <c r="C65" i="7"/>
  <c r="C70" i="7" s="1"/>
  <c r="B65" i="7"/>
  <c r="G64" i="7"/>
  <c r="G63" i="7"/>
  <c r="G62" i="7"/>
  <c r="G61" i="7"/>
  <c r="G60" i="7"/>
  <c r="G59" i="7"/>
  <c r="G58" i="7"/>
  <c r="P50" i="7"/>
  <c r="O50" i="7"/>
  <c r="N50" i="7"/>
  <c r="M50" i="7"/>
  <c r="L50" i="7"/>
  <c r="H50" i="7"/>
  <c r="G50" i="7"/>
  <c r="F50" i="7"/>
  <c r="E50" i="7"/>
  <c r="D50" i="7"/>
  <c r="C50" i="7"/>
  <c r="B50" i="7"/>
  <c r="Q48" i="7"/>
  <c r="I48" i="7"/>
  <c r="P46" i="7"/>
  <c r="P51" i="7" s="1"/>
  <c r="O46" i="7"/>
  <c r="O51" i="7" s="1"/>
  <c r="N46" i="7"/>
  <c r="N51" i="7" s="1"/>
  <c r="M46" i="7"/>
  <c r="M51" i="7" s="1"/>
  <c r="L46" i="7"/>
  <c r="L51" i="7" s="1"/>
  <c r="H46" i="7"/>
  <c r="H51" i="7" s="1"/>
  <c r="G46" i="7"/>
  <c r="G51" i="7" s="1"/>
  <c r="F46" i="7"/>
  <c r="F51" i="7" s="1"/>
  <c r="E46" i="7"/>
  <c r="E51" i="7" s="1"/>
  <c r="D46" i="7"/>
  <c r="D51" i="7" s="1"/>
  <c r="C46" i="7"/>
  <c r="C51" i="7" s="1"/>
  <c r="B46" i="7"/>
  <c r="B51" i="7" s="1"/>
  <c r="Q45" i="7"/>
  <c r="I45" i="7"/>
  <c r="Q44" i="7"/>
  <c r="I44" i="7"/>
  <c r="Q43" i="7"/>
  <c r="I43" i="7"/>
  <c r="Q42" i="7"/>
  <c r="I42" i="7"/>
  <c r="Q41" i="7"/>
  <c r="I41" i="7"/>
  <c r="Q40" i="7"/>
  <c r="I40" i="7"/>
  <c r="Q39" i="7"/>
  <c r="I3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Z27" i="7"/>
  <c r="Y25" i="7"/>
  <c r="Y30" i="7" s="1"/>
  <c r="X25" i="7"/>
  <c r="X30" i="7" s="1"/>
  <c r="W25" i="7"/>
  <c r="W30" i="7" s="1"/>
  <c r="V25" i="7"/>
  <c r="V30" i="7" s="1"/>
  <c r="U25" i="7"/>
  <c r="U30" i="7" s="1"/>
  <c r="T25" i="7"/>
  <c r="T30" i="7" s="1"/>
  <c r="S25" i="7"/>
  <c r="S30" i="7" s="1"/>
  <c r="R25" i="7"/>
  <c r="R30" i="7" s="1"/>
  <c r="Q25" i="7"/>
  <c r="Q30" i="7" s="1"/>
  <c r="P25" i="7"/>
  <c r="P30" i="7" s="1"/>
  <c r="O25" i="7"/>
  <c r="O30" i="7" s="1"/>
  <c r="N25" i="7"/>
  <c r="N30" i="7" s="1"/>
  <c r="M25" i="7"/>
  <c r="M30" i="7" s="1"/>
  <c r="L25" i="7"/>
  <c r="L30" i="7" s="1"/>
  <c r="K25" i="7"/>
  <c r="K30" i="7" s="1"/>
  <c r="J25" i="7"/>
  <c r="J30" i="7" s="1"/>
  <c r="I25" i="7"/>
  <c r="I30" i="7" s="1"/>
  <c r="H25" i="7"/>
  <c r="H30" i="7" s="1"/>
  <c r="G25" i="7"/>
  <c r="G30" i="7" s="1"/>
  <c r="F25" i="7"/>
  <c r="F30" i="7" s="1"/>
  <c r="E25" i="7"/>
  <c r="E30" i="7" s="1"/>
  <c r="D25" i="7"/>
  <c r="D30" i="7" s="1"/>
  <c r="C25" i="7"/>
  <c r="C30" i="7" s="1"/>
  <c r="B25" i="7"/>
  <c r="Z24" i="7"/>
  <c r="Z23" i="7"/>
  <c r="Z22" i="7"/>
  <c r="Z21" i="7"/>
  <c r="Z20" i="7"/>
  <c r="Z19" i="7"/>
  <c r="Z18" i="7"/>
  <c r="Q46" i="7" l="1"/>
  <c r="Q47" i="7" s="1"/>
  <c r="G65" i="7"/>
  <c r="G68" i="7" s="1"/>
  <c r="I46" i="7"/>
  <c r="I47" i="7" s="1"/>
  <c r="Z25" i="7"/>
  <c r="Z26" i="7" s="1"/>
  <c r="B30" i="7"/>
  <c r="B70" i="7"/>
  <c r="M25" i="6"/>
  <c r="M30" i="6" s="1"/>
  <c r="L25" i="6"/>
  <c r="L30" i="6" s="1"/>
  <c r="K25" i="6"/>
  <c r="K30" i="6" s="1"/>
  <c r="K28" i="6"/>
  <c r="L28" i="6"/>
  <c r="M28" i="6"/>
  <c r="K29" i="6"/>
  <c r="L29" i="6"/>
  <c r="M29" i="6"/>
  <c r="J29" i="6"/>
  <c r="I29" i="6"/>
  <c r="H29" i="6"/>
  <c r="J28" i="6"/>
  <c r="I28" i="6"/>
  <c r="H28" i="6"/>
  <c r="J25" i="6"/>
  <c r="J30" i="6" s="1"/>
  <c r="I25" i="6"/>
  <c r="I30" i="6" s="1"/>
  <c r="H25" i="6"/>
  <c r="H30" i="6" s="1"/>
  <c r="M18" i="2"/>
  <c r="L18" i="2"/>
  <c r="Q49" i="7" l="1"/>
  <c r="G66" i="7"/>
  <c r="I49" i="7"/>
  <c r="AA27" i="7"/>
  <c r="N18" i="2"/>
  <c r="O18" i="2"/>
  <c r="P18" i="2"/>
  <c r="Q18" i="2"/>
  <c r="Q25" i="6"/>
  <c r="Q30" i="6" s="1"/>
  <c r="W29" i="6"/>
  <c r="V29" i="6"/>
  <c r="W28" i="6"/>
  <c r="V28" i="6"/>
  <c r="W25" i="6"/>
  <c r="W30" i="6" s="1"/>
  <c r="V25" i="6"/>
  <c r="V30" i="6" s="1"/>
  <c r="S28" i="6"/>
  <c r="S29" i="6"/>
  <c r="R29" i="6"/>
  <c r="Q29" i="6"/>
  <c r="R28" i="6"/>
  <c r="Q28" i="6"/>
  <c r="B49" i="6" l="1"/>
  <c r="E49" i="6"/>
  <c r="F49" i="6"/>
  <c r="G49" i="6"/>
  <c r="H49" i="6"/>
  <c r="D49" i="6"/>
  <c r="C49" i="6"/>
  <c r="Y28" i="6" l="1"/>
  <c r="X28" i="6"/>
  <c r="U28" i="6"/>
  <c r="T28" i="6"/>
  <c r="P28" i="6"/>
  <c r="O28" i="6"/>
  <c r="N28" i="6"/>
  <c r="G28" i="6"/>
  <c r="F28" i="6"/>
  <c r="E28" i="6"/>
  <c r="D28" i="6"/>
  <c r="C28" i="6"/>
  <c r="B28" i="6"/>
  <c r="G46" i="6" l="1"/>
  <c r="G51" i="6" s="1"/>
  <c r="G50" i="6"/>
  <c r="F69" i="6" l="1"/>
  <c r="E69" i="6"/>
  <c r="D69" i="6"/>
  <c r="C69" i="6"/>
  <c r="B69" i="6"/>
  <c r="F68" i="6"/>
  <c r="E68" i="6"/>
  <c r="D68" i="6"/>
  <c r="C68" i="6"/>
  <c r="B68" i="6"/>
  <c r="G67" i="6"/>
  <c r="G64" i="6"/>
  <c r="B65" i="6"/>
  <c r="G58" i="6"/>
  <c r="P50" i="6"/>
  <c r="O50" i="6"/>
  <c r="N50" i="6"/>
  <c r="M50" i="6"/>
  <c r="L50" i="6"/>
  <c r="H50" i="6"/>
  <c r="F50" i="6"/>
  <c r="E50" i="6"/>
  <c r="D50" i="6"/>
  <c r="C50" i="6"/>
  <c r="B50" i="6"/>
  <c r="P49" i="6"/>
  <c r="O49" i="6"/>
  <c r="N49" i="6"/>
  <c r="M49" i="6"/>
  <c r="L49" i="6"/>
  <c r="Q48" i="6"/>
  <c r="I48" i="6"/>
  <c r="H46" i="6"/>
  <c r="H51" i="6" s="1"/>
  <c r="F46" i="6"/>
  <c r="F51" i="6" s="1"/>
  <c r="E46" i="6"/>
  <c r="E51" i="6" s="1"/>
  <c r="D46" i="6"/>
  <c r="D51" i="6" s="1"/>
  <c r="C46" i="6"/>
  <c r="C51" i="6" s="1"/>
  <c r="B46" i="6"/>
  <c r="I45" i="6"/>
  <c r="I44" i="6"/>
  <c r="I43" i="6"/>
  <c r="I42" i="6"/>
  <c r="I41" i="6"/>
  <c r="I40" i="6"/>
  <c r="Q39" i="6"/>
  <c r="I39" i="6"/>
  <c r="Y29" i="6"/>
  <c r="X29" i="6"/>
  <c r="U29" i="6"/>
  <c r="T29" i="6"/>
  <c r="P29" i="6"/>
  <c r="O29" i="6"/>
  <c r="N29" i="6"/>
  <c r="G29" i="6"/>
  <c r="F29" i="6"/>
  <c r="E29" i="6"/>
  <c r="D29" i="6"/>
  <c r="C29" i="6"/>
  <c r="B29" i="6"/>
  <c r="Z27" i="6"/>
  <c r="Y25" i="6"/>
  <c r="Y30" i="6" s="1"/>
  <c r="X25" i="6"/>
  <c r="X30" i="6" s="1"/>
  <c r="U25" i="6"/>
  <c r="U30" i="6" s="1"/>
  <c r="T25" i="6"/>
  <c r="T30" i="6" s="1"/>
  <c r="S25" i="6"/>
  <c r="S30" i="6" s="1"/>
  <c r="R25" i="6"/>
  <c r="R30" i="6" s="1"/>
  <c r="P25" i="6"/>
  <c r="P30" i="6" s="1"/>
  <c r="O25" i="6"/>
  <c r="O30" i="6" s="1"/>
  <c r="N25" i="6"/>
  <c r="N30" i="6" s="1"/>
  <c r="G25" i="6"/>
  <c r="G30" i="6" s="1"/>
  <c r="F25" i="6"/>
  <c r="F30" i="6" s="1"/>
  <c r="E25" i="6"/>
  <c r="E30" i="6" s="1"/>
  <c r="D25" i="6"/>
  <c r="D30" i="6" s="1"/>
  <c r="C25" i="6"/>
  <c r="C30" i="6" s="1"/>
  <c r="B25" i="6"/>
  <c r="B30" i="6" s="1"/>
  <c r="Z24" i="6"/>
  <c r="Z23" i="6"/>
  <c r="Z22" i="6"/>
  <c r="Z21" i="6"/>
  <c r="Z20" i="6"/>
  <c r="Z19" i="6"/>
  <c r="Z18" i="6"/>
  <c r="G60" i="6" l="1"/>
  <c r="G62" i="6"/>
  <c r="Q43" i="6"/>
  <c r="G63" i="6"/>
  <c r="E65" i="6"/>
  <c r="E70" i="6" s="1"/>
  <c r="C65" i="6"/>
  <c r="C70" i="6" s="1"/>
  <c r="G59" i="6"/>
  <c r="D65" i="6"/>
  <c r="D70" i="6" s="1"/>
  <c r="P46" i="6"/>
  <c r="P51" i="6" s="1"/>
  <c r="Q45" i="6"/>
  <c r="O46" i="6"/>
  <c r="O51" i="6" s="1"/>
  <c r="Q44" i="6"/>
  <c r="M46" i="6"/>
  <c r="M51" i="6" s="1"/>
  <c r="N46" i="6"/>
  <c r="N51" i="6" s="1"/>
  <c r="L46" i="6"/>
  <c r="Q42" i="6"/>
  <c r="Q41" i="6"/>
  <c r="I46" i="6"/>
  <c r="I47" i="6" s="1"/>
  <c r="B51" i="6"/>
  <c r="B70" i="6"/>
  <c r="Q40" i="6"/>
  <c r="F65" i="6"/>
  <c r="F70" i="6" s="1"/>
  <c r="G61" i="6"/>
  <c r="Z25" i="6"/>
  <c r="G49" i="5"/>
  <c r="F49" i="5"/>
  <c r="E49" i="5"/>
  <c r="D49" i="5"/>
  <c r="C49" i="5"/>
  <c r="B4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46" i="6" l="1"/>
  <c r="Q47" i="6" s="1"/>
  <c r="L51" i="6"/>
  <c r="I49" i="6"/>
  <c r="Z26" i="6"/>
  <c r="AA27" i="6"/>
  <c r="G65" i="6"/>
  <c r="F69" i="5"/>
  <c r="E69" i="5"/>
  <c r="D69" i="5"/>
  <c r="C69" i="5"/>
  <c r="B69" i="5"/>
  <c r="F68" i="5"/>
  <c r="E68" i="5"/>
  <c r="D68" i="5"/>
  <c r="C68" i="5"/>
  <c r="B68" i="5"/>
  <c r="G67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G58" i="5"/>
  <c r="O50" i="5"/>
  <c r="N50" i="5"/>
  <c r="M50" i="5"/>
  <c r="L50" i="5"/>
  <c r="K50" i="5"/>
  <c r="G50" i="5"/>
  <c r="F50" i="5"/>
  <c r="E50" i="5"/>
  <c r="D50" i="5"/>
  <c r="C50" i="5"/>
  <c r="B50" i="5"/>
  <c r="O49" i="5"/>
  <c r="N49" i="5"/>
  <c r="M49" i="5"/>
  <c r="L49" i="5"/>
  <c r="K49" i="5"/>
  <c r="P48" i="5"/>
  <c r="H48" i="5"/>
  <c r="G46" i="5"/>
  <c r="G51" i="5" s="1"/>
  <c r="F46" i="5"/>
  <c r="F51" i="5" s="1"/>
  <c r="E46" i="5"/>
  <c r="E51" i="5" s="1"/>
  <c r="D46" i="5"/>
  <c r="D51" i="5" s="1"/>
  <c r="C46" i="5"/>
  <c r="B46" i="5"/>
  <c r="B51" i="5" s="1"/>
  <c r="O45" i="5"/>
  <c r="N45" i="5"/>
  <c r="M45" i="5"/>
  <c r="L45" i="5"/>
  <c r="K45" i="5"/>
  <c r="H45" i="5"/>
  <c r="O44" i="5"/>
  <c r="N44" i="5"/>
  <c r="M44" i="5"/>
  <c r="L44" i="5"/>
  <c r="K44" i="5"/>
  <c r="H44" i="5"/>
  <c r="O43" i="5"/>
  <c r="N43" i="5"/>
  <c r="M43" i="5"/>
  <c r="L43" i="5"/>
  <c r="K43" i="5"/>
  <c r="H43" i="5"/>
  <c r="O42" i="5"/>
  <c r="N42" i="5"/>
  <c r="M42" i="5"/>
  <c r="L42" i="5"/>
  <c r="K42" i="5"/>
  <c r="H42" i="5"/>
  <c r="O41" i="5"/>
  <c r="N41" i="5"/>
  <c r="M41" i="5"/>
  <c r="L41" i="5"/>
  <c r="K41" i="5"/>
  <c r="H41" i="5"/>
  <c r="O40" i="5"/>
  <c r="N40" i="5"/>
  <c r="M40" i="5"/>
  <c r="L40" i="5"/>
  <c r="K40" i="5"/>
  <c r="H40" i="5"/>
  <c r="P39" i="5"/>
  <c r="H3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T27" i="5"/>
  <c r="S25" i="5"/>
  <c r="S30" i="5" s="1"/>
  <c r="R25" i="5"/>
  <c r="R30" i="5" s="1"/>
  <c r="Q25" i="5"/>
  <c r="Q30" i="5" s="1"/>
  <c r="P25" i="5"/>
  <c r="P30" i="5" s="1"/>
  <c r="O25" i="5"/>
  <c r="O30" i="5" s="1"/>
  <c r="N25" i="5"/>
  <c r="N30" i="5" s="1"/>
  <c r="M25" i="5"/>
  <c r="M30" i="5" s="1"/>
  <c r="L25" i="5"/>
  <c r="L30" i="5" s="1"/>
  <c r="K25" i="5"/>
  <c r="K30" i="5" s="1"/>
  <c r="J25" i="5"/>
  <c r="J30" i="5" s="1"/>
  <c r="I25" i="5"/>
  <c r="I30" i="5" s="1"/>
  <c r="H25" i="5"/>
  <c r="H30" i="5" s="1"/>
  <c r="G25" i="5"/>
  <c r="G30" i="5" s="1"/>
  <c r="F25" i="5"/>
  <c r="F30" i="5" s="1"/>
  <c r="E25" i="5"/>
  <c r="E30" i="5" s="1"/>
  <c r="D25" i="5"/>
  <c r="D30" i="5" s="1"/>
  <c r="C25" i="5"/>
  <c r="B25" i="5"/>
  <c r="B30" i="5" s="1"/>
  <c r="T24" i="5"/>
  <c r="T23" i="5"/>
  <c r="T22" i="5"/>
  <c r="T21" i="5"/>
  <c r="T20" i="5"/>
  <c r="T19" i="5"/>
  <c r="T18" i="5"/>
  <c r="Q49" i="6" l="1"/>
  <c r="G66" i="6"/>
  <c r="G68" i="6"/>
  <c r="D65" i="5"/>
  <c r="D70" i="5" s="1"/>
  <c r="G64" i="5"/>
  <c r="G61" i="5"/>
  <c r="P43" i="5"/>
  <c r="M46" i="5"/>
  <c r="M51" i="5" s="1"/>
  <c r="E65" i="5"/>
  <c r="E70" i="5" s="1"/>
  <c r="C65" i="5"/>
  <c r="C70" i="5" s="1"/>
  <c r="G62" i="5"/>
  <c r="F65" i="5"/>
  <c r="F70" i="5" s="1"/>
  <c r="B65" i="5"/>
  <c r="G60" i="5"/>
  <c r="G63" i="5"/>
  <c r="N46" i="5"/>
  <c r="N51" i="5" s="1"/>
  <c r="O46" i="5"/>
  <c r="O51" i="5" s="1"/>
  <c r="K46" i="5"/>
  <c r="K51" i="5" s="1"/>
  <c r="P42" i="5"/>
  <c r="P41" i="5"/>
  <c r="P45" i="5"/>
  <c r="L46" i="5"/>
  <c r="L51" i="5" s="1"/>
  <c r="P44" i="5"/>
  <c r="H46" i="5"/>
  <c r="H47" i="5" s="1"/>
  <c r="T25" i="5"/>
  <c r="U27" i="5" s="1"/>
  <c r="G59" i="5"/>
  <c r="C30" i="5"/>
  <c r="C51" i="5"/>
  <c r="P40" i="5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G65" i="5" l="1"/>
  <c r="G66" i="5" s="1"/>
  <c r="B70" i="5"/>
  <c r="P46" i="5"/>
  <c r="P49" i="5" s="1"/>
  <c r="H49" i="5"/>
  <c r="T26" i="5"/>
  <c r="G49" i="4"/>
  <c r="F49" i="4"/>
  <c r="E49" i="4"/>
  <c r="D49" i="4"/>
  <c r="C49" i="4"/>
  <c r="B49" i="4"/>
  <c r="G68" i="5" l="1"/>
  <c r="P47" i="5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F59" i="4"/>
  <c r="E59" i="4"/>
  <c r="D59" i="4"/>
  <c r="C59" i="4"/>
  <c r="B59" i="4"/>
  <c r="G58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G46" i="4"/>
  <c r="G51" i="4" s="1"/>
  <c r="F46" i="4"/>
  <c r="F51" i="4" s="1"/>
  <c r="E46" i="4"/>
  <c r="E51" i="4" s="1"/>
  <c r="D46" i="4"/>
  <c r="D51" i="4" s="1"/>
  <c r="C46" i="4"/>
  <c r="C51" i="4" s="1"/>
  <c r="B46" i="4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O40" i="4"/>
  <c r="N40" i="4"/>
  <c r="M40" i="4"/>
  <c r="L40" i="4"/>
  <c r="K40" i="4"/>
  <c r="H40" i="4"/>
  <c r="P39" i="4"/>
  <c r="H3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T27" i="4"/>
  <c r="S25" i="4"/>
  <c r="S30" i="4" s="1"/>
  <c r="R25" i="4"/>
  <c r="R30" i="4" s="1"/>
  <c r="Q25" i="4"/>
  <c r="Q30" i="4" s="1"/>
  <c r="P25" i="4"/>
  <c r="P30" i="4" s="1"/>
  <c r="O25" i="4"/>
  <c r="O30" i="4" s="1"/>
  <c r="N25" i="4"/>
  <c r="N30" i="4" s="1"/>
  <c r="M25" i="4"/>
  <c r="M30" i="4" s="1"/>
  <c r="L25" i="4"/>
  <c r="L30" i="4" s="1"/>
  <c r="K25" i="4"/>
  <c r="K30" i="4" s="1"/>
  <c r="J25" i="4"/>
  <c r="J30" i="4" s="1"/>
  <c r="I25" i="4"/>
  <c r="I30" i="4" s="1"/>
  <c r="H25" i="4"/>
  <c r="H30" i="4" s="1"/>
  <c r="G25" i="4"/>
  <c r="G30" i="4" s="1"/>
  <c r="F25" i="4"/>
  <c r="F30" i="4" s="1"/>
  <c r="E25" i="4"/>
  <c r="E30" i="4" s="1"/>
  <c r="D25" i="4"/>
  <c r="D30" i="4" s="1"/>
  <c r="C25" i="4"/>
  <c r="C30" i="4" s="1"/>
  <c r="B25" i="4"/>
  <c r="T24" i="4"/>
  <c r="T23" i="4"/>
  <c r="T22" i="4"/>
  <c r="T21" i="4"/>
  <c r="T20" i="4"/>
  <c r="T19" i="4"/>
  <c r="T18" i="4"/>
  <c r="C65" i="4" l="1"/>
  <c r="C70" i="4" s="1"/>
  <c r="B65" i="4"/>
  <c r="B70" i="4" s="1"/>
  <c r="P42" i="4"/>
  <c r="P45" i="4"/>
  <c r="G63" i="4"/>
  <c r="P43" i="4"/>
  <c r="N46" i="4"/>
  <c r="N51" i="4" s="1"/>
  <c r="F65" i="4"/>
  <c r="F70" i="4" s="1"/>
  <c r="G61" i="4"/>
  <c r="D65" i="4"/>
  <c r="D70" i="4" s="1"/>
  <c r="G60" i="4"/>
  <c r="G59" i="4"/>
  <c r="G62" i="4"/>
  <c r="E65" i="4"/>
  <c r="E70" i="4" s="1"/>
  <c r="G64" i="4"/>
  <c r="K46" i="4"/>
  <c r="K51" i="4" s="1"/>
  <c r="L46" i="4"/>
  <c r="L51" i="4" s="1"/>
  <c r="P44" i="4"/>
  <c r="M46" i="4"/>
  <c r="M51" i="4" s="1"/>
  <c r="P41" i="4"/>
  <c r="O46" i="4"/>
  <c r="O51" i="4" s="1"/>
  <c r="H46" i="4"/>
  <c r="H49" i="4" s="1"/>
  <c r="T25" i="4"/>
  <c r="T26" i="4" s="1"/>
  <c r="B30" i="4"/>
  <c r="B51" i="4"/>
  <c r="P40" i="4"/>
  <c r="G49" i="3"/>
  <c r="F49" i="3"/>
  <c r="E49" i="3"/>
  <c r="D49" i="3"/>
  <c r="C49" i="3"/>
  <c r="B49" i="3"/>
  <c r="S28" i="3"/>
  <c r="R28" i="3"/>
  <c r="Q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8" i="3"/>
  <c r="G65" i="4" l="1"/>
  <c r="G66" i="4" s="1"/>
  <c r="P46" i="4"/>
  <c r="P47" i="4" s="1"/>
  <c r="H47" i="4"/>
  <c r="U27" i="4"/>
  <c r="G68" i="4" l="1"/>
  <c r="P49" i="4"/>
  <c r="M25" i="3"/>
  <c r="M30" i="3" s="1"/>
  <c r="M29" i="3"/>
  <c r="T27" i="3" l="1"/>
  <c r="T19" i="3"/>
  <c r="T20" i="3"/>
  <c r="T21" i="3"/>
  <c r="T22" i="3"/>
  <c r="T23" i="3"/>
  <c r="T24" i="3"/>
  <c r="T18" i="3"/>
  <c r="F69" i="3" l="1"/>
  <c r="E69" i="3"/>
  <c r="D69" i="3"/>
  <c r="C69" i="3"/>
  <c r="B69" i="3"/>
  <c r="F68" i="3"/>
  <c r="E68" i="3"/>
  <c r="D68" i="3"/>
  <c r="C68" i="3"/>
  <c r="B68" i="3"/>
  <c r="G67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G58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O45" i="3"/>
  <c r="N45" i="3"/>
  <c r="M45" i="3"/>
  <c r="L45" i="3"/>
  <c r="K45" i="3"/>
  <c r="H45" i="3"/>
  <c r="O44" i="3"/>
  <c r="N44" i="3"/>
  <c r="M44" i="3"/>
  <c r="L44" i="3"/>
  <c r="K44" i="3"/>
  <c r="E46" i="3"/>
  <c r="E51" i="3" s="1"/>
  <c r="H44" i="3"/>
  <c r="O43" i="3"/>
  <c r="N43" i="3"/>
  <c r="M43" i="3"/>
  <c r="L43" i="3"/>
  <c r="K43" i="3"/>
  <c r="H43" i="3"/>
  <c r="O42" i="3"/>
  <c r="N42" i="3"/>
  <c r="M42" i="3"/>
  <c r="L42" i="3"/>
  <c r="K42" i="3"/>
  <c r="H42" i="3"/>
  <c r="O41" i="3"/>
  <c r="N41" i="3"/>
  <c r="M41" i="3"/>
  <c r="L41" i="3"/>
  <c r="K41" i="3"/>
  <c r="H41" i="3"/>
  <c r="O40" i="3"/>
  <c r="N40" i="3"/>
  <c r="M40" i="3"/>
  <c r="L40" i="3"/>
  <c r="K40" i="3"/>
  <c r="H40" i="3"/>
  <c r="P39" i="3"/>
  <c r="G46" i="3"/>
  <c r="G51" i="3" s="1"/>
  <c r="F46" i="3"/>
  <c r="F51" i="3" s="1"/>
  <c r="D46" i="3"/>
  <c r="D51" i="3" s="1"/>
  <c r="H39" i="3"/>
  <c r="B46" i="3"/>
  <c r="S29" i="3"/>
  <c r="R29" i="3"/>
  <c r="Q29" i="3"/>
  <c r="P29" i="3"/>
  <c r="O29" i="3"/>
  <c r="N29" i="3"/>
  <c r="L29" i="3"/>
  <c r="K29" i="3"/>
  <c r="J29" i="3"/>
  <c r="I29" i="3"/>
  <c r="H29" i="3"/>
  <c r="G29" i="3"/>
  <c r="F29" i="3"/>
  <c r="E29" i="3"/>
  <c r="D29" i="3"/>
  <c r="C29" i="3"/>
  <c r="B29" i="3"/>
  <c r="R25" i="3"/>
  <c r="R30" i="3" s="1"/>
  <c r="J25" i="3"/>
  <c r="J30" i="3" s="1"/>
  <c r="B25" i="3"/>
  <c r="S25" i="3"/>
  <c r="S30" i="3" s="1"/>
  <c r="Q25" i="3"/>
  <c r="Q30" i="3" s="1"/>
  <c r="P25" i="3"/>
  <c r="P30" i="3" s="1"/>
  <c r="O25" i="3"/>
  <c r="O30" i="3" s="1"/>
  <c r="N25" i="3"/>
  <c r="N30" i="3" s="1"/>
  <c r="L25" i="3"/>
  <c r="L30" i="3" s="1"/>
  <c r="K25" i="3"/>
  <c r="I25" i="3"/>
  <c r="I30" i="3" s="1"/>
  <c r="H25" i="3"/>
  <c r="H30" i="3" s="1"/>
  <c r="G25" i="3"/>
  <c r="G30" i="3" s="1"/>
  <c r="F25" i="3"/>
  <c r="F30" i="3" s="1"/>
  <c r="E25" i="3"/>
  <c r="E30" i="3" s="1"/>
  <c r="D25" i="3"/>
  <c r="D30" i="3" s="1"/>
  <c r="C25" i="3"/>
  <c r="C30" i="3" s="1"/>
  <c r="B30" i="3" l="1"/>
  <c r="T25" i="3"/>
  <c r="G59" i="3"/>
  <c r="D65" i="3"/>
  <c r="D70" i="3" s="1"/>
  <c r="M46" i="3"/>
  <c r="M51" i="3" s="1"/>
  <c r="F65" i="3"/>
  <c r="F70" i="3" s="1"/>
  <c r="P42" i="3"/>
  <c r="N46" i="3"/>
  <c r="N51" i="3" s="1"/>
  <c r="G62" i="3"/>
  <c r="L46" i="3"/>
  <c r="L51" i="3" s="1"/>
  <c r="G64" i="3"/>
  <c r="G61" i="3"/>
  <c r="P45" i="3"/>
  <c r="C65" i="3"/>
  <c r="C70" i="3" s="1"/>
  <c r="G60" i="3"/>
  <c r="G63" i="3"/>
  <c r="E65" i="3"/>
  <c r="E70" i="3" s="1"/>
  <c r="O46" i="3"/>
  <c r="O51" i="3" s="1"/>
  <c r="P41" i="3"/>
  <c r="P40" i="3"/>
  <c r="P43" i="3"/>
  <c r="P44" i="3"/>
  <c r="K46" i="3"/>
  <c r="K51" i="3" s="1"/>
  <c r="B51" i="3"/>
  <c r="K30" i="3"/>
  <c r="B65" i="3"/>
  <c r="C46" i="3"/>
  <c r="C51" i="3" s="1"/>
  <c r="N42" i="2"/>
  <c r="D42" i="2"/>
  <c r="F42" i="2"/>
  <c r="H18" i="2"/>
  <c r="J18" i="2"/>
  <c r="K18" i="2"/>
  <c r="E69" i="1"/>
  <c r="E68" i="1"/>
  <c r="E64" i="1"/>
  <c r="E63" i="1"/>
  <c r="E62" i="1"/>
  <c r="E61" i="1"/>
  <c r="E60" i="1"/>
  <c r="E59" i="1"/>
  <c r="E58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B64" i="1"/>
  <c r="B63" i="1"/>
  <c r="B62" i="1"/>
  <c r="B61" i="1"/>
  <c r="B60" i="1"/>
  <c r="B59" i="1"/>
  <c r="B5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N50" i="1"/>
  <c r="N49" i="1"/>
  <c r="K45" i="1"/>
  <c r="K44" i="1"/>
  <c r="K43" i="1"/>
  <c r="K42" i="1"/>
  <c r="K41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B41" i="1"/>
  <c r="B42" i="1"/>
  <c r="K40" i="1"/>
  <c r="K39" i="1"/>
  <c r="P46" i="3" l="1"/>
  <c r="P49" i="3"/>
  <c r="P47" i="3"/>
  <c r="G65" i="3"/>
  <c r="B70" i="3"/>
  <c r="T26" i="3"/>
  <c r="U27" i="3"/>
  <c r="H46" i="3"/>
  <c r="E65" i="1"/>
  <c r="E70" i="1" s="1"/>
  <c r="N46" i="1"/>
  <c r="N51" i="1" s="1"/>
  <c r="B45" i="1"/>
  <c r="B44" i="1"/>
  <c r="B43" i="1"/>
  <c r="B40" i="1"/>
  <c r="B39" i="1"/>
  <c r="H47" i="3" l="1"/>
  <c r="H49" i="3"/>
  <c r="G68" i="3"/>
  <c r="G66" i="3"/>
  <c r="K18" i="1"/>
  <c r="K19" i="1"/>
  <c r="K20" i="1"/>
  <c r="K21" i="1"/>
  <c r="K22" i="1"/>
  <c r="K23" i="1"/>
  <c r="K24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B24" i="1"/>
  <c r="B23" i="1"/>
  <c r="B22" i="1"/>
  <c r="B21" i="1"/>
  <c r="B20" i="1"/>
  <c r="B19" i="1"/>
  <c r="B18" i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B25" i="1" l="1"/>
  <c r="S24" i="1"/>
  <c r="R24" i="1"/>
  <c r="Q24" i="1"/>
  <c r="P24" i="1"/>
  <c r="O24" i="1"/>
  <c r="N24" i="1"/>
  <c r="M24" i="1"/>
  <c r="T24" i="1" s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L24" i="1"/>
  <c r="L23" i="1"/>
  <c r="T23" i="1" s="1"/>
  <c r="L22" i="1"/>
  <c r="T22" i="1" s="1"/>
  <c r="L21" i="1"/>
  <c r="T21" i="1" s="1"/>
  <c r="L20" i="1"/>
  <c r="T20" i="1" s="1"/>
  <c r="L19" i="1"/>
  <c r="T19" i="1" s="1"/>
  <c r="B30" i="1" l="1"/>
  <c r="P42" i="2"/>
  <c r="M42" i="2"/>
  <c r="L42" i="2"/>
  <c r="K42" i="2"/>
  <c r="G42" i="2"/>
  <c r="C42" i="2"/>
  <c r="B42" i="2"/>
  <c r="Q41" i="2"/>
  <c r="H41" i="2"/>
  <c r="Q40" i="2"/>
  <c r="H40" i="2"/>
  <c r="Q39" i="2"/>
  <c r="H39" i="2"/>
  <c r="Q38" i="2"/>
  <c r="H38" i="2"/>
  <c r="Q37" i="2"/>
  <c r="H37" i="2"/>
  <c r="Q36" i="2"/>
  <c r="H36" i="2"/>
  <c r="Q35" i="2"/>
  <c r="H35" i="2"/>
  <c r="G18" i="2"/>
  <c r="C18" i="2"/>
  <c r="B18" i="2"/>
  <c r="V18" i="2" l="1"/>
  <c r="H42" i="2"/>
  <c r="Q42" i="2"/>
  <c r="L18" i="1" l="1"/>
  <c r="T18" i="1" s="1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H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T27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P43" i="1"/>
  <c r="D65" i="1"/>
  <c r="D70" i="1" s="1"/>
  <c r="P44" i="1"/>
  <c r="F65" i="1"/>
  <c r="F70" i="1" s="1"/>
  <c r="K46" i="1"/>
  <c r="K51" i="1" s="1"/>
  <c r="P39" i="1"/>
  <c r="H45" i="1"/>
  <c r="B46" i="1"/>
  <c r="L46" i="1"/>
  <c r="L51" i="1" s="1"/>
  <c r="P41" i="1"/>
  <c r="P46" i="1" l="1"/>
  <c r="B51" i="1"/>
  <c r="H46" i="1"/>
  <c r="H49" i="1" l="1"/>
  <c r="H47" i="1"/>
  <c r="P47" i="1"/>
  <c r="P49" i="1"/>
  <c r="P25" i="1" l="1"/>
  <c r="P30" i="1" s="1"/>
  <c r="Q25" i="1"/>
  <c r="Q30" i="1" s="1"/>
  <c r="N25" i="1"/>
  <c r="N30" i="1" s="1"/>
  <c r="S25" i="1"/>
  <c r="S30" i="1" s="1"/>
  <c r="O25" i="1"/>
  <c r="O30" i="1" s="1"/>
  <c r="R25" i="1"/>
  <c r="R30" i="1" s="1"/>
  <c r="L25" i="1"/>
  <c r="L30" i="1" l="1"/>
  <c r="M25" i="1"/>
  <c r="M30" i="1" s="1"/>
  <c r="I25" i="1" l="1"/>
  <c r="I30" i="1" s="1"/>
  <c r="F25" i="1"/>
  <c r="F30" i="1" s="1"/>
  <c r="H25" i="1"/>
  <c r="H30" i="1" s="1"/>
  <c r="E25" i="1"/>
  <c r="E30" i="1" s="1"/>
  <c r="C25" i="1"/>
  <c r="K25" i="1"/>
  <c r="K30" i="1" s="1"/>
  <c r="D25" i="1"/>
  <c r="D30" i="1" s="1"/>
  <c r="G25" i="1"/>
  <c r="G30" i="1" s="1"/>
  <c r="J25" i="1"/>
  <c r="J30" i="1" s="1"/>
  <c r="G61" i="1"/>
  <c r="B65" i="1"/>
  <c r="B70" i="1" s="1"/>
  <c r="T25" i="1" l="1"/>
  <c r="C30" i="1"/>
  <c r="G65" i="1"/>
  <c r="G66" i="1" s="1"/>
  <c r="T26" i="1" l="1"/>
  <c r="U27" i="1"/>
  <c r="G68" i="1"/>
</calcChain>
</file>

<file path=xl/sharedStrings.xml><?xml version="1.0" encoding="utf-8"?>
<sst xmlns="http://schemas.openxmlformats.org/spreadsheetml/2006/main" count="3063" uniqueCount="122">
  <si>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</si>
  <si>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</si>
  <si>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</si>
  <si>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</si>
  <si>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</si>
  <si>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</si>
  <si>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</si>
  <si>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</si>
  <si>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</si>
  <si>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>CASETA D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</si>
  <si>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</si>
  <si>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</si>
  <si>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</si>
  <si>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</si>
  <si>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</si>
  <si>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</si>
  <si>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</si>
  <si>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</si>
  <si>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</si>
  <si>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</si>
  <si>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</si>
  <si>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</si>
  <si>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</si>
  <si>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</si>
  <si>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</si>
  <si>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</si>
  <si>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</si>
  <si>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</si>
  <si>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</si>
  <si>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</si>
  <si>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CASETA E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</si>
  <si>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</si>
  <si>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</si>
  <si>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</si>
  <si>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</si>
  <si>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</si>
  <si>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</si>
  <si>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</si>
  <si>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</si>
  <si>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FECHA:</t>
  </si>
  <si>
    <t>TIPO DE ALIMENTO:</t>
  </si>
  <si>
    <t>LINEA 9</t>
  </si>
  <si>
    <t>CORRAL</t>
  </si>
  <si>
    <t>VIERNES</t>
  </si>
  <si>
    <t>SABADO</t>
  </si>
  <si>
    <t>DOMINGO</t>
  </si>
  <si>
    <t>LUNES</t>
  </si>
  <si>
    <t>MARTES</t>
  </si>
  <si>
    <t>MIERCOLES</t>
  </si>
  <si>
    <t>JUEVES</t>
  </si>
  <si>
    <t>LINEA 4</t>
  </si>
  <si>
    <t>LINEA 1</t>
  </si>
  <si>
    <t>LINEA 7</t>
  </si>
  <si>
    <t>CASETA C</t>
  </si>
  <si>
    <t>F539 - M540</t>
  </si>
  <si>
    <t>SEMANA 2</t>
  </si>
  <si>
    <t>SEMANA 3</t>
  </si>
  <si>
    <t>SEMANA 5</t>
  </si>
  <si>
    <t>SEMANA 7</t>
  </si>
  <si>
    <t>SEMANA 8</t>
  </si>
  <si>
    <t>SEMANA 9</t>
  </si>
  <si>
    <t>DESC</t>
  </si>
  <si>
    <t>SEMANA 10</t>
  </si>
  <si>
    <t>SEMANA 12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</si>
  <si>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</si>
  <si>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</si>
  <si>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</si>
  <si>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</si>
  <si>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</si>
  <si>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</si>
  <si>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</si>
  <si>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</si>
  <si>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</si>
  <si>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3 REC</t>
  </si>
  <si>
    <t>8 REC</t>
  </si>
  <si>
    <t>12 REC</t>
  </si>
  <si>
    <t>16 REC</t>
  </si>
  <si>
    <t>SEMANA 24</t>
  </si>
  <si>
    <t>TOLVAS</t>
  </si>
  <si>
    <t>TOLVA</t>
  </si>
  <si>
    <t>SEMANA 25</t>
  </si>
  <si>
    <t>SEMANA 26</t>
  </si>
  <si>
    <t>Saldo Hembras</t>
  </si>
  <si>
    <t>Grs Calcio</t>
  </si>
  <si>
    <t>Caseta B</t>
  </si>
  <si>
    <t>Caseta C</t>
  </si>
  <si>
    <t>Caseta D</t>
  </si>
  <si>
    <t>Caseta E</t>
  </si>
  <si>
    <t>Total calcio Kgs</t>
  </si>
  <si>
    <t>Caseta A</t>
  </si>
  <si>
    <t>Saldo Machos</t>
  </si>
  <si>
    <t>REQUERIMIENTO DE CALCIO</t>
  </si>
  <si>
    <t>PESO HUEVO GRAMOS</t>
  </si>
  <si>
    <t>*</t>
  </si>
  <si>
    <t>Ver registro</t>
  </si>
  <si>
    <t>CALCIO EN HUEVO</t>
  </si>
  <si>
    <t>Cascara 11% del peso de huevo. CaCO3 94% de Cascara. 36% Ca en CaCO3</t>
  </si>
  <si>
    <t>NECESIDAD DE CALCIO EN DIETA</t>
  </si>
  <si>
    <t>Ca consumido se retiene un 50% para el huevo</t>
  </si>
  <si>
    <t>PORCENTAJE DE CALCIO EN EL ALIMENTO</t>
  </si>
  <si>
    <t>Ver bromatología</t>
  </si>
  <si>
    <t>CONSUMO/AVE/DIA GRAMOS</t>
  </si>
  <si>
    <t>CALCIO SUMINISTRADO EN LA DIETA</t>
  </si>
  <si>
    <t>Consumo por porcentaje de Ca</t>
  </si>
  <si>
    <t>PORCENTAJE DE CALCIO EN CARBONATO</t>
  </si>
  <si>
    <t>Ca en CaCO3 36%</t>
  </si>
  <si>
    <t>CALCIO FALTANTE PARA REQUERIMIENTO</t>
  </si>
  <si>
    <t>Necesidad menos suministro</t>
  </si>
  <si>
    <t>SUPLEMENTO CARBONATO DE CALCIO GRAMOS POR AVE DIA</t>
  </si>
  <si>
    <t>Ca faltantepor porcentaje de Ca en CaCO3</t>
  </si>
  <si>
    <t>Cuando es positivo debe suministrar calcio, si es negativo sobra</t>
  </si>
  <si>
    <t>Este es el numero que se multiplica por el saldo de cada corral.</t>
  </si>
  <si>
    <t>SEMANA 27</t>
  </si>
  <si>
    <t>SEMANA 28</t>
  </si>
  <si>
    <t>GRANJA</t>
  </si>
  <si>
    <t>SEMANA 29</t>
  </si>
  <si>
    <t>F 1 - F 3 - Machos</t>
  </si>
  <si>
    <t>SEMANA 30</t>
  </si>
  <si>
    <t>SEMANA 31</t>
  </si>
  <si>
    <t>SEMANA 32</t>
  </si>
  <si>
    <t>8 AL 14 DE OCT</t>
  </si>
  <si>
    <r>
      <t xml:space="preserve">CASETA B (12)                                                 </t>
    </r>
    <r>
      <rPr>
        <sz val="18"/>
        <color theme="1"/>
        <rFont val="Calibri"/>
        <family val="2"/>
        <scheme val="minor"/>
      </rPr>
      <t>TOLVA PRINCIPAL - 80 KGS                                               TOLVA AUXILIAR - 40,2 KGS</t>
    </r>
    <r>
      <rPr>
        <b/>
        <sz val="18"/>
        <color theme="1"/>
        <rFont val="Calibri"/>
        <family val="2"/>
        <scheme val="minor"/>
      </rPr>
      <t xml:space="preserve">                                                                                      CASETA C (12)                                                     </t>
    </r>
    <r>
      <rPr>
        <sz val="18"/>
        <color theme="1"/>
        <rFont val="Calibri"/>
        <family val="2"/>
        <scheme val="minor"/>
      </rPr>
      <t>TOLVA PRINCIPAL - 81 KGS                                 TOLVA AUXILIAR - 40,4 KGS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</si>
</sst>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48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Arial"/>
      <family val="2"/>
    </font>
    <font>
      <b/>
      <sz val="20"/>
      <color indexed="10"/>
      <name val="Arial"/>
      <family val="2"/>
    </font>
    <font>
      <sz val="20"/>
      <color rgb="FFFF0000"/>
      <name val="Arial"/>
      <family val="2"/>
    </font>
    <font>
      <sz val="20"/>
      <color indexed="1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Arial"/>
      <family val="2"/>
    </font>
    <font>
      <b/>
      <sz val="26"/>
      <color indexed="10"/>
      <name val="Arial"/>
      <family val="2"/>
    </font>
    <font>
      <sz val="26"/>
      <color indexed="10"/>
      <name val="Arial"/>
      <family val="2"/>
    </font>
    <font>
      <sz val="26"/>
      <color rgb="FFFF0000"/>
      <name val="Arial"/>
      <family val="2"/>
    </font>
    <font>
      <sz val="26"/>
      <color theme="3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name val="Arial"/>
      <family val="2"/>
    </font>
    <font>
      <sz val="16"/>
      <color theme="1"/>
      <name val="Arial"/>
      <family val="2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7" fillId="0" borderId="0"/>
    <xf numFmtId="9" fontId="39" fillId="0" borderId="0" applyFont="0" applyFill="0" applyBorder="0" applyAlignment="0" applyProtection="0"/>
  </cellStyleXfs>
  <cellXfs count="6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6" borderId="6" xfId="0" applyNumberFormat="1" applyFont="1" applyFill="1" applyBorder="1" applyAlignment="1">
      <alignment horizontal="center" vertical="center"/>
    </xf>
    <xf numFmtId="1" fontId="11" fillId="6" borderId="7" xfId="0" applyNumberFormat="1" applyFont="1" applyFill="1" applyBorder="1" applyAlignment="1">
      <alignment horizontal="center" vertical="center"/>
    </xf>
    <xf numFmtId="1" fontId="11" fillId="6" borderId="9" xfId="0" applyNumberFormat="1" applyFont="1" applyFill="1" applyBorder="1" applyAlignment="1">
      <alignment horizontal="center" vertical="center"/>
    </xf>
    <xf numFmtId="1" fontId="14" fillId="7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4" fontId="11" fillId="2" borderId="55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1" fontId="11" fillId="6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5" borderId="9" xfId="0" applyNumberFormat="1" applyFont="1" applyFill="1" applyBorder="1" applyAlignment="1">
      <alignment horizontal="center" vertical="center"/>
    </xf>
    <xf numFmtId="1" fontId="14" fillId="6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6" borderId="16" xfId="0" applyNumberFormat="1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64" fontId="11" fillId="0" borderId="6" xfId="0" applyNumberFormat="1" applyFont="1" applyFill="1" applyBorder="1" applyAlignment="1">
      <alignment horizontal="center" vertical="center"/>
    </xf>
    <xf numFmtId="164" fontId="11" fillId="0" borderId="7" xfId="0" applyNumberFormat="1" applyFont="1" applyFill="1" applyBorder="1" applyAlignment="1">
      <alignment horizontal="center" vertical="center"/>
    </xf>
    <xf numFmtId="164" fontId="11" fillId="0" borderId="9" xfId="0" applyNumberFormat="1" applyFont="1" applyFill="1" applyBorder="1" applyAlignment="1">
      <alignment horizontal="center" vertical="center"/>
    </xf>
    <xf numFmtId="164" fontId="12" fillId="0" borderId="7" xfId="0" applyNumberFormat="1" applyFont="1" applyFill="1" applyBorder="1" applyAlignment="1">
      <alignment horizontal="center" vertical="center"/>
    </xf>
    <xf numFmtId="2" fontId="13" fillId="5" borderId="7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9" xfId="0" applyNumberFormat="1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2" fillId="0" borderId="49" xfId="0" applyNumberFormat="1" applyFont="1" applyFill="1" applyBorder="1" applyAlignment="1">
      <alignment horizontal="center" vertical="center"/>
    </xf>
    <xf numFmtId="164" fontId="13" fillId="0" borderId="49" xfId="0" applyNumberFormat="1" applyFont="1" applyFill="1" applyBorder="1" applyAlignment="1">
      <alignment horizontal="center" vertical="center"/>
    </xf>
    <xf numFmtId="1" fontId="14" fillId="7" borderId="49" xfId="0" applyNumberFormat="1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1" fillId="8" borderId="6" xfId="1" applyNumberFormat="1" applyFont="1" applyFill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  <xf numFmtId="164" fontId="12" fillId="0" borderId="1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3" fillId="0" borderId="12" xfId="1" applyNumberFormat="1" applyFont="1" applyFill="1" applyBorder="1" applyAlignment="1">
      <alignment horizontal="center" vertical="center"/>
    </xf>
    <xf numFmtId="164" fontId="3" fillId="0" borderId="13" xfId="1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29" fillId="8" borderId="35" xfId="3" applyFont="1" applyFill="1" applyBorder="1" applyAlignment="1">
      <alignment horizontal="center" vertical="center"/>
    </xf>
    <xf numFmtId="164" fontId="13" fillId="0" borderId="16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1" fontId="30" fillId="0" borderId="7" xfId="1" applyNumberFormat="1" applyFont="1" applyBorder="1" applyAlignment="1">
      <alignment horizontal="center" vertical="center"/>
    </xf>
    <xf numFmtId="1" fontId="30" fillId="0" borderId="6" xfId="1" applyNumberFormat="1" applyFont="1" applyBorder="1" applyAlignment="1">
      <alignment horizontal="center" vertical="center"/>
    </xf>
    <xf numFmtId="1" fontId="14" fillId="7" borderId="16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4" borderId="6" xfId="1" applyFont="1" applyFill="1" applyBorder="1" applyAlignment="1">
      <alignment horizontal="center" vertical="center"/>
    </xf>
    <xf numFmtId="164" fontId="3" fillId="14" borderId="7" xfId="1" applyNumberFormat="1" applyFont="1" applyFill="1" applyBorder="1" applyAlignment="1">
      <alignment horizontal="center" vertical="center"/>
    </xf>
    <xf numFmtId="2" fontId="11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1" fillId="0" borderId="6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164" fontId="31" fillId="0" borderId="7" xfId="1" applyNumberFormat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164" fontId="31" fillId="3" borderId="13" xfId="1" applyNumberFormat="1" applyFont="1" applyFill="1" applyBorder="1" applyAlignment="1">
      <alignment horizontal="center" vertical="center"/>
    </xf>
    <xf numFmtId="2" fontId="31" fillId="0" borderId="13" xfId="1" applyNumberFormat="1" applyFont="1" applyFill="1" applyBorder="1" applyAlignment="1">
      <alignment horizontal="center" vertical="center"/>
    </xf>
    <xf numFmtId="1" fontId="31" fillId="3" borderId="13" xfId="1" applyNumberFormat="1" applyFont="1" applyFill="1" applyBorder="1" applyAlignment="1">
      <alignment horizontal="center" vertical="center"/>
    </xf>
    <xf numFmtId="164" fontId="31" fillId="0" borderId="13" xfId="1" applyNumberFormat="1" applyFont="1" applyFill="1" applyBorder="1" applyAlignment="1">
      <alignment horizontal="center" vertical="center"/>
    </xf>
    <xf numFmtId="1" fontId="31" fillId="0" borderId="13" xfId="1" applyNumberFormat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3" fillId="0" borderId="14" xfId="1" applyNumberFormat="1" applyFont="1" applyFill="1" applyBorder="1" applyAlignment="1">
      <alignment horizontal="center" vertical="center"/>
    </xf>
    <xf numFmtId="0" fontId="29" fillId="8" borderId="57" xfId="3" applyFont="1" applyFill="1" applyBorder="1" applyAlignment="1">
      <alignment horizontal="center" vertical="center"/>
    </xf>
    <xf numFmtId="1" fontId="30" fillId="0" borderId="9" xfId="1" applyNumberFormat="1" applyFont="1" applyBorder="1" applyAlignment="1">
      <alignment horizontal="center" vertical="center"/>
    </xf>
    <xf numFmtId="164" fontId="3" fillId="14" borderId="9" xfId="1" applyNumberFormat="1" applyFont="1" applyFill="1" applyBorder="1" applyAlignment="1">
      <alignment horizontal="center" vertical="center"/>
    </xf>
    <xf numFmtId="2" fontId="1" fillId="0" borderId="9" xfId="1" applyNumberFormat="1" applyFont="1" applyBorder="1" applyAlignment="1">
      <alignment horizontal="center" vertical="center"/>
    </xf>
    <xf numFmtId="164" fontId="31" fillId="0" borderId="9" xfId="1" applyNumberFormat="1" applyFont="1" applyBorder="1" applyAlignment="1">
      <alignment horizontal="center" vertical="center"/>
    </xf>
    <xf numFmtId="1" fontId="31" fillId="0" borderId="14" xfId="1" applyNumberFormat="1" applyFont="1" applyFill="1" applyBorder="1" applyAlignment="1">
      <alignment horizontal="center" vertical="center"/>
    </xf>
    <xf numFmtId="2" fontId="13" fillId="5" borderId="49" xfId="0" applyNumberFormat="1" applyFont="1" applyFill="1" applyBorder="1" applyAlignment="1">
      <alignment horizontal="center" vertical="center"/>
    </xf>
    <xf numFmtId="0" fontId="14" fillId="7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11" fillId="8" borderId="6" xfId="1" applyNumberFormat="1" applyFont="1" applyFill="1" applyBorder="1" applyAlignment="1">
      <alignment horizontal="center" vertical="center"/>
    </xf>
    <xf numFmtId="164" fontId="11" fillId="0" borderId="7" xfId="1" applyNumberFormat="1" applyFont="1" applyBorder="1" applyAlignment="1">
      <alignment horizontal="center" vertical="center"/>
    </xf>
    <xf numFmtId="164" fontId="11" fillId="0" borderId="9" xfId="1" applyNumberFormat="1" applyFont="1" applyBorder="1" applyAlignment="1">
      <alignment horizontal="center" vertical="center"/>
    </xf>
    <xf numFmtId="164" fontId="11" fillId="0" borderId="16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64" fontId="6" fillId="0" borderId="12" xfId="1" applyNumberFormat="1" applyFont="1" applyFill="1" applyBorder="1" applyAlignment="1">
      <alignment horizontal="center" vertical="center"/>
    </xf>
    <xf numFmtId="164" fontId="6" fillId="0" borderId="13" xfId="1" applyNumberFormat="1" applyFont="1" applyFill="1" applyBorder="1" applyAlignment="1">
      <alignment horizontal="center" vertical="center"/>
    </xf>
    <xf numFmtId="164" fontId="6" fillId="0" borderId="14" xfId="1" applyNumberFormat="1" applyFont="1" applyFill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35" fillId="8" borderId="35" xfId="3" applyFont="1" applyFill="1" applyBorder="1" applyAlignment="1">
      <alignment horizontal="center" vertical="center"/>
    </xf>
    <xf numFmtId="0" fontId="35" fillId="8" borderId="57" xfId="3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164" fontId="36" fillId="0" borderId="16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37" fillId="0" borderId="6" xfId="1" applyFont="1" applyBorder="1" applyAlignment="1">
      <alignment horizontal="center" vertical="center"/>
    </xf>
    <xf numFmtId="1" fontId="37" fillId="0" borderId="7" xfId="1" applyNumberFormat="1" applyFont="1" applyBorder="1" applyAlignment="1">
      <alignment horizontal="center" vertical="center"/>
    </xf>
    <xf numFmtId="1" fontId="37" fillId="0" borderId="6" xfId="1" applyNumberFormat="1" applyFont="1" applyBorder="1" applyAlignment="1">
      <alignment horizontal="center" vertical="center"/>
    </xf>
    <xf numFmtId="1" fontId="37" fillId="0" borderId="9" xfId="1" applyNumberFormat="1" applyFont="1" applyBorder="1" applyAlignment="1">
      <alignment horizontal="center" vertical="center"/>
    </xf>
    <xf numFmtId="1" fontId="38" fillId="7" borderId="16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14" borderId="6" xfId="1" applyFont="1" applyFill="1" applyBorder="1" applyAlignment="1">
      <alignment horizontal="center" vertical="center"/>
    </xf>
    <xf numFmtId="164" fontId="6" fillId="14" borderId="7" xfId="1" applyNumberFormat="1" applyFont="1" applyFill="1" applyBorder="1" applyAlignment="1">
      <alignment horizontal="center" vertical="center"/>
    </xf>
    <xf numFmtId="164" fontId="6" fillId="14" borderId="9" xfId="1" applyNumberFormat="1" applyFont="1" applyFill="1" applyBorder="1" applyAlignment="1">
      <alignment horizontal="center" vertical="center"/>
    </xf>
    <xf numFmtId="20" fontId="11" fillId="0" borderId="6" xfId="1" applyNumberFormat="1" applyFont="1" applyBorder="1" applyAlignment="1">
      <alignment horizontal="center" vertical="center"/>
    </xf>
    <xf numFmtId="2" fontId="11" fillId="0" borderId="7" xfId="1" applyNumberFormat="1" applyFont="1" applyBorder="1" applyAlignment="1">
      <alignment horizontal="center" vertical="center"/>
    </xf>
    <xf numFmtId="2" fontId="11" fillId="0" borderId="9" xfId="1" applyNumberFormat="1" applyFont="1" applyBorder="1" applyAlignment="1">
      <alignment horizontal="center" vertical="center"/>
    </xf>
    <xf numFmtId="164" fontId="36" fillId="0" borderId="7" xfId="1" applyNumberFormat="1" applyFont="1" applyBorder="1" applyAlignment="1">
      <alignment horizontal="center" vertical="center"/>
    </xf>
    <xf numFmtId="164" fontId="36" fillId="0" borderId="9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164" fontId="36" fillId="3" borderId="13" xfId="1" applyNumberFormat="1" applyFont="1" applyFill="1" applyBorder="1" applyAlignment="1">
      <alignment horizontal="center" vertical="center"/>
    </xf>
    <xf numFmtId="2" fontId="36" fillId="0" borderId="13" xfId="1" applyNumberFormat="1" applyFont="1" applyFill="1" applyBorder="1" applyAlignment="1">
      <alignment horizontal="center" vertical="center"/>
    </xf>
    <xf numFmtId="1" fontId="36" fillId="3" borderId="13" xfId="1" applyNumberFormat="1" applyFont="1" applyFill="1" applyBorder="1" applyAlignment="1">
      <alignment horizontal="center" vertical="center"/>
    </xf>
    <xf numFmtId="164" fontId="36" fillId="0" borderId="13" xfId="1" applyNumberFormat="1" applyFont="1" applyFill="1" applyBorder="1" applyAlignment="1">
      <alignment horizontal="center" vertical="center"/>
    </xf>
    <xf numFmtId="1" fontId="36" fillId="0" borderId="13" xfId="1" applyNumberFormat="1" applyFont="1" applyFill="1" applyBorder="1" applyAlignment="1">
      <alignment horizontal="center" vertical="center"/>
    </xf>
    <xf numFmtId="1" fontId="36" fillId="0" borderId="14" xfId="1" applyNumberFormat="1" applyFont="1" applyFill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9" xfId="0" applyNumberFormat="1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/>
    </xf>
    <xf numFmtId="164" fontId="26" fillId="0" borderId="13" xfId="0" applyNumberFormat="1" applyFont="1" applyBorder="1" applyAlignment="1">
      <alignment horizontal="center" vertical="center"/>
    </xf>
    <xf numFmtId="164" fontId="26" fillId="0" borderId="14" xfId="0" applyNumberFormat="1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/>
    </xf>
    <xf numFmtId="2" fontId="40" fillId="3" borderId="20" xfId="0" applyNumberFormat="1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6" fontId="40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10" fontId="40" fillId="0" borderId="7" xfId="4" applyNumberFormat="1" applyFont="1" applyFill="1" applyBorder="1" applyAlignment="1">
      <alignment horizontal="center" vertical="center"/>
    </xf>
    <xf numFmtId="2" fontId="40" fillId="3" borderId="7" xfId="0" applyNumberFormat="1" applyFont="1" applyFill="1" applyBorder="1" applyAlignment="1">
      <alignment horizontal="center" vertical="center"/>
    </xf>
    <xf numFmtId="9" fontId="40" fillId="0" borderId="7" xfId="4" applyNumberFormat="1" applyFont="1" applyBorder="1" applyAlignment="1">
      <alignment horizontal="center" vertical="center"/>
    </xf>
    <xf numFmtId="166" fontId="40" fillId="0" borderId="37" xfId="0" applyNumberFormat="1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166" fontId="40" fillId="6" borderId="17" xfId="0" applyNumberFormat="1" applyFont="1" applyFill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Fill="1" applyBorder="1" applyAlignment="1">
      <alignment horizontal="center" vertical="center"/>
    </xf>
    <xf numFmtId="1" fontId="41" fillId="2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3" fillId="2" borderId="24" xfId="0" applyFont="1" applyFill="1" applyBorder="1" applyAlignment="1">
      <alignment horizontal="center" vertical="center"/>
    </xf>
    <xf numFmtId="0" fontId="43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0" fillId="8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45" fillId="2" borderId="0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0" xfId="0" quotePrefix="1" applyFont="1" applyFill="1" applyBorder="1" applyAlignment="1">
      <alignment horizontal="center" vertical="center"/>
    </xf>
    <xf numFmtId="0" fontId="10" fillId="3" borderId="41" xfId="0" quotePrefix="1" applyFont="1" applyFill="1" applyBorder="1" applyAlignment="1">
      <alignment horizontal="center" vertical="center"/>
    </xf>
    <xf numFmtId="0" fontId="10" fillId="10" borderId="4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20" fillId="0" borderId="6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center" vertical="center"/>
    </xf>
    <xf numFmtId="164" fontId="20" fillId="0" borderId="7" xfId="0" applyNumberFormat="1" applyFont="1" applyFill="1" applyBorder="1" applyAlignment="1">
      <alignment horizontal="center" vertical="center"/>
    </xf>
    <xf numFmtId="164" fontId="20" fillId="0" borderId="7" xfId="0" applyNumberFormat="1" applyFont="1" applyBorder="1" applyAlignment="1">
      <alignment horizontal="center" vertical="center"/>
    </xf>
    <xf numFmtId="164" fontId="20" fillId="0" borderId="9" xfId="0" applyNumberFormat="1" applyFont="1" applyBorder="1" applyAlignment="1">
      <alignment horizontal="center" vertical="center"/>
    </xf>
    <xf numFmtId="164" fontId="20" fillId="0" borderId="49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20" fillId="0" borderId="12" xfId="0" applyNumberFormat="1" applyFont="1" applyFill="1" applyBorder="1" applyAlignment="1">
      <alignment horizontal="center" vertical="center"/>
    </xf>
    <xf numFmtId="164" fontId="20" fillId="0" borderId="56" xfId="0" applyNumberFormat="1" applyFont="1" applyFill="1" applyBorder="1" applyAlignment="1">
      <alignment horizontal="center" vertical="center"/>
    </xf>
    <xf numFmtId="164" fontId="20" fillId="0" borderId="15" xfId="0" applyNumberFormat="1" applyFont="1" applyFill="1" applyBorder="1" applyAlignment="1">
      <alignment horizontal="center" vertical="center"/>
    </xf>
    <xf numFmtId="164" fontId="20" fillId="0" borderId="26" xfId="0" applyNumberFormat="1" applyFont="1" applyFill="1" applyBorder="1" applyAlignment="1">
      <alignment horizontal="center" vertical="center"/>
    </xf>
    <xf numFmtId="164" fontId="20" fillId="0" borderId="37" xfId="0" applyNumberFormat="1" applyFont="1" applyFill="1" applyBorder="1" applyAlignment="1">
      <alignment horizontal="center" vertical="center"/>
    </xf>
    <xf numFmtId="164" fontId="20" fillId="0" borderId="36" xfId="0" applyNumberFormat="1" applyFont="1" applyFill="1" applyBorder="1" applyAlignment="1">
      <alignment horizontal="center" vertical="center"/>
    </xf>
    <xf numFmtId="164" fontId="20" fillId="0" borderId="37" xfId="0" applyNumberFormat="1" applyFont="1" applyBorder="1" applyAlignment="1">
      <alignment horizontal="center" vertical="center"/>
    </xf>
    <xf numFmtId="164" fontId="20" fillId="0" borderId="38" xfId="0" applyNumberFormat="1" applyFont="1" applyBorder="1" applyAlignment="1">
      <alignment horizontal="center" vertical="center"/>
    </xf>
    <xf numFmtId="164" fontId="20" fillId="0" borderId="51" xfId="0" applyNumberFormat="1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164" fontId="10" fillId="0" borderId="39" xfId="0" applyNumberFormat="1" applyFont="1" applyFill="1" applyBorder="1" applyAlignment="1">
      <alignment horizontal="center" vertical="center"/>
    </xf>
    <xf numFmtId="164" fontId="10" fillId="0" borderId="40" xfId="0" applyNumberFormat="1" applyFont="1" applyFill="1" applyBorder="1" applyAlignment="1">
      <alignment horizontal="center" vertical="center"/>
    </xf>
    <xf numFmtId="164" fontId="10" fillId="0" borderId="32" xfId="0" applyNumberFormat="1" applyFont="1" applyFill="1" applyBorder="1" applyAlignment="1">
      <alignment horizontal="center" vertical="center"/>
    </xf>
    <xf numFmtId="164" fontId="10" fillId="0" borderId="17" xfId="0" applyNumberFormat="1" applyFont="1" applyFill="1" applyBorder="1" applyAlignment="1">
      <alignment horizontal="center" vertical="center"/>
    </xf>
    <xf numFmtId="164" fontId="10" fillId="0" borderId="47" xfId="0" applyNumberFormat="1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20" fillId="0" borderId="27" xfId="0" applyNumberFormat="1" applyFont="1" applyFill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64" fontId="10" fillId="0" borderId="5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43" fillId="0" borderId="27" xfId="0" applyFont="1" applyBorder="1" applyAlignment="1">
      <alignment horizontal="center" vertical="center"/>
    </xf>
    <xf numFmtId="164" fontId="20" fillId="2" borderId="23" xfId="0" applyNumberFormat="1" applyFont="1" applyFill="1" applyBorder="1" applyAlignment="1">
      <alignment horizontal="center" vertical="center"/>
    </xf>
    <xf numFmtId="1" fontId="20" fillId="2" borderId="0" xfId="0" applyNumberFormat="1" applyFont="1" applyFill="1" applyBorder="1" applyAlignment="1">
      <alignment horizontal="center" vertical="center"/>
    </xf>
    <xf numFmtId="164" fontId="10" fillId="2" borderId="23" xfId="0" applyNumberFormat="1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9" borderId="47" xfId="0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164" fontId="20" fillId="0" borderId="26" xfId="0" applyNumberFormat="1" applyFont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164" fontId="10" fillId="0" borderId="53" xfId="0" applyNumberFormat="1" applyFont="1" applyFill="1" applyBorder="1" applyAlignment="1">
      <alignment horizontal="center" vertical="center"/>
    </xf>
    <xf numFmtId="164" fontId="10" fillId="0" borderId="54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164" fontId="10" fillId="0" borderId="43" xfId="0" applyNumberFormat="1" applyFont="1" applyFill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1" fontId="10" fillId="0" borderId="45" xfId="0" applyNumberFormat="1" applyFont="1" applyFill="1" applyBorder="1" applyAlignment="1">
      <alignment horizontal="center" vertical="center"/>
    </xf>
    <xf numFmtId="0" fontId="46" fillId="0" borderId="45" xfId="0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4" fontId="10" fillId="0" borderId="37" xfId="0" applyNumberFormat="1" applyFont="1" applyFill="1" applyBorder="1" applyAlignment="1">
      <alignment horizontal="center" vertical="center"/>
    </xf>
    <xf numFmtId="164" fontId="10" fillId="0" borderId="56" xfId="0" applyNumberFormat="1" applyFont="1" applyFill="1" applyBorder="1" applyAlignment="1">
      <alignment horizontal="center" vertical="center"/>
    </xf>
    <xf numFmtId="164" fontId="10" fillId="0" borderId="15" xfId="0" applyNumberFormat="1" applyFont="1" applyFill="1" applyBorder="1" applyAlignment="1">
      <alignment horizontal="center" vertical="center"/>
    </xf>
    <xf numFmtId="164" fontId="10" fillId="0" borderId="3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164" fontId="11" fillId="0" borderId="49" xfId="0" applyNumberFormat="1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11" fillId="5" borderId="49" xfId="0" applyFont="1" applyFill="1" applyBorder="1" applyAlignment="1">
      <alignment horizontal="center" vertical="center"/>
    </xf>
    <xf numFmtId="2" fontId="36" fillId="5" borderId="49" xfId="0" applyNumberFormat="1" applyFont="1" applyFill="1" applyBorder="1" applyAlignment="1">
      <alignment horizontal="center" vertical="center"/>
    </xf>
    <xf numFmtId="0" fontId="11" fillId="6" borderId="49" xfId="0" applyFont="1" applyFill="1" applyBorder="1" applyAlignment="1">
      <alignment horizontal="center" vertical="center"/>
    </xf>
    <xf numFmtId="0" fontId="11" fillId="6" borderId="6" xfId="0" applyNumberFormat="1" applyFont="1" applyFill="1" applyBorder="1" applyAlignment="1">
      <alignment horizontal="center" vertical="center"/>
    </xf>
    <xf numFmtId="0" fontId="11" fillId="6" borderId="7" xfId="0" applyNumberFormat="1" applyFont="1" applyFill="1" applyBorder="1" applyAlignment="1">
      <alignment horizontal="center" vertical="center"/>
    </xf>
    <xf numFmtId="0" fontId="11" fillId="6" borderId="9" xfId="0" applyNumberFormat="1" applyFont="1" applyFill="1" applyBorder="1" applyAlignment="1">
      <alignment horizontal="center" vertical="center"/>
    </xf>
    <xf numFmtId="0" fontId="38" fillId="7" borderId="49" xfId="0" applyFont="1" applyFill="1" applyBorder="1" applyAlignment="1">
      <alignment horizontal="center" vertical="center"/>
    </xf>
    <xf numFmtId="0" fontId="11" fillId="7" borderId="49" xfId="0" applyFont="1" applyFill="1" applyBorder="1" applyAlignment="1">
      <alignment horizontal="center" vertical="center"/>
    </xf>
    <xf numFmtId="0" fontId="47" fillId="0" borderId="52" xfId="0" applyFont="1" applyBorder="1" applyAlignment="1">
      <alignment horizontal="center" vertical="center"/>
    </xf>
    <xf numFmtId="0" fontId="47" fillId="0" borderId="41" xfId="0" applyFont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7" fillId="0" borderId="4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36" fillId="5" borderId="9" xfId="0" applyNumberFormat="1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1" fontId="38" fillId="6" borderId="9" xfId="0" applyNumberFormat="1" applyFont="1" applyFill="1" applyBorder="1" applyAlignment="1">
      <alignment horizontal="center" vertical="center"/>
    </xf>
    <xf numFmtId="0" fontId="11" fillId="6" borderId="16" xfId="0" applyNumberFormat="1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2" fontId="38" fillId="7" borderId="9" xfId="0" applyNumberFormat="1" applyFont="1" applyFill="1" applyBorder="1" applyAlignment="1">
      <alignment horizontal="center" vertical="center"/>
    </xf>
    <xf numFmtId="2" fontId="38" fillId="0" borderId="9" xfId="0" applyNumberFormat="1" applyFont="1" applyFill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3" fillId="2" borderId="18" xfId="0" applyFont="1" applyFill="1" applyBorder="1" applyAlignment="1">
      <alignment horizontal="center" vertical="center"/>
    </xf>
    <xf numFmtId="0" fontId="43" fillId="2" borderId="23" xfId="0" applyFont="1" applyFill="1" applyBorder="1" applyAlignment="1">
      <alignment horizontal="center" vertical="center"/>
    </xf>
    <xf numFmtId="0" fontId="43" fillId="2" borderId="28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</cellXfs>
  <cellStyles count="5">
    <cellStyle name="Normal" xfId="0" builtinId="0"/>
    <cellStyle name="Normal 10" xfId="1" xr:uid="{00000000-0005-0000-0000-000001000000}"/>
    <cellStyle name="Normal 10 2" xfId="2" xr:uid="{00000000-0005-0000-0000-000002000000}"/>
    <cellStyle name="Normal 21" xfId="3" xr:uid="{00000000-0005-0000-0000-000003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158749</xdr:colOff>
      <xdr:row>0</xdr:row>
      <xdr:rowOff>63499</xdr:rowOff>
    </xdr:from>
    <xdr:to>
      <xdr:col>0</xdr:col>
      <xdr:colOff>2460624</xdr:colOff>
      <xdr:row>2</xdr:row>
      <xdr:rowOff>269874</xdr:rowOff>
    </xdr:to>
    <xdr:pic>
      <xdr:nvPicPr>
        <xdr:cNvPr id="4" name="Imagen 3" descr="Aviagen revoluciona las pruebas de Genómica - aviNews, la revista global de  avicultura">
          <a:extLst>
            <a:ext uri="{FF2B5EF4-FFF2-40B4-BE49-F238E27FC236}">
              <a16:creationId xmlns:a16="http://schemas.microsoft.com/office/drawing/2014/main" id="{DE222D03-C212-4AB9-ACC0-A1ED6C26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49" y="63499"/>
          <a:ext cx="2301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9"/>
  <sheetViews>
    <sheetView topLeftCell="A41" zoomScale="30" zoomScaleNormal="30" workbookViewId="0">
      <selection activeCell="L24" sqref="L24:O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1</v>
      </c>
      <c r="F11" s="1"/>
      <c r="G11" s="1"/>
      <c r="H11" s="1"/>
      <c r="I11" s="1"/>
      <c r="J11" s="1"/>
      <c r="K11" s="553" t="s">
        <v>5</v>
      </c>
      <c r="L11" s="553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50"/>
      <c r="L15" s="543" t="s">
        <v>9</v>
      </c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/>
      <c r="C16" s="15"/>
      <c r="D16" s="21"/>
      <c r="E16" s="15"/>
      <c r="F16" s="15"/>
      <c r="G16" s="15"/>
      <c r="H16" s="21"/>
      <c r="I16" s="15"/>
      <c r="J16" s="15"/>
      <c r="K16" s="17"/>
      <c r="L16" s="81"/>
      <c r="M16" s="15"/>
      <c r="N16" s="15"/>
      <c r="O16" s="15"/>
      <c r="P16" s="16"/>
      <c r="Q16" s="15"/>
      <c r="R16" s="78"/>
      <c r="S16" s="17"/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2">
        <v>10</v>
      </c>
      <c r="L17" s="81">
        <v>1</v>
      </c>
      <c r="M17" s="21">
        <v>2</v>
      </c>
      <c r="N17" s="21">
        <v>3</v>
      </c>
      <c r="O17" s="21">
        <v>4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f t="shared" ref="B18:S18" si="0">B27*$V$18/1000</f>
        <v>9.6880000000000006</v>
      </c>
      <c r="C18" s="24">
        <f t="shared" si="0"/>
        <v>9.702</v>
      </c>
      <c r="D18" s="24">
        <f t="shared" si="0"/>
        <v>9.702</v>
      </c>
      <c r="E18" s="24">
        <f t="shared" si="0"/>
        <v>9.702</v>
      </c>
      <c r="F18" s="24">
        <f t="shared" si="0"/>
        <v>9.702</v>
      </c>
      <c r="G18" s="24">
        <f t="shared" si="0"/>
        <v>9.702</v>
      </c>
      <c r="H18" s="24">
        <f t="shared" si="0"/>
        <v>9.702</v>
      </c>
      <c r="I18" s="24">
        <f t="shared" si="0"/>
        <v>9.702</v>
      </c>
      <c r="J18" s="24">
        <f t="shared" si="0"/>
        <v>9.702</v>
      </c>
      <c r="K18" s="25">
        <f t="shared" si="0"/>
        <v>9.702</v>
      </c>
      <c r="L18" s="82">
        <f t="shared" si="0"/>
        <v>10.388</v>
      </c>
      <c r="M18" s="24">
        <f t="shared" si="0"/>
        <v>10.388</v>
      </c>
      <c r="N18" s="24">
        <f t="shared" si="0"/>
        <v>10.374000000000001</v>
      </c>
      <c r="O18" s="24">
        <f t="shared" si="0"/>
        <v>10.374000000000001</v>
      </c>
      <c r="P18" s="23">
        <f t="shared" si="0"/>
        <v>10.206</v>
      </c>
      <c r="Q18" s="24">
        <f t="shared" si="0"/>
        <v>10.206</v>
      </c>
      <c r="R18" s="24">
        <f t="shared" si="0"/>
        <v>10.206</v>
      </c>
      <c r="S18" s="25">
        <f t="shared" si="0"/>
        <v>10.192</v>
      </c>
      <c r="T18" s="26">
        <f t="shared" ref="T18:T23" si="1">SUM(B18:S18)</f>
        <v>179.33999999999997</v>
      </c>
      <c r="V18" s="2">
        <v>14</v>
      </c>
      <c r="W18" s="20"/>
    </row>
    <row r="19" spans="1:30" ht="39.950000000000003" customHeight="1" x14ac:dyDescent="0.25">
      <c r="A19" s="95" t="s">
        <v>14</v>
      </c>
      <c r="B19" s="23">
        <f t="shared" ref="B19:S19" si="2">B27*$V$19/1000</f>
        <v>11.417999999999999</v>
      </c>
      <c r="C19" s="24">
        <f t="shared" si="2"/>
        <v>11.4345</v>
      </c>
      <c r="D19" s="24">
        <f t="shared" si="2"/>
        <v>11.4345</v>
      </c>
      <c r="E19" s="24">
        <f t="shared" si="2"/>
        <v>11.4345</v>
      </c>
      <c r="F19" s="24">
        <f t="shared" si="2"/>
        <v>11.4345</v>
      </c>
      <c r="G19" s="24">
        <f t="shared" si="2"/>
        <v>11.4345</v>
      </c>
      <c r="H19" s="24">
        <f t="shared" si="2"/>
        <v>11.4345</v>
      </c>
      <c r="I19" s="24">
        <f t="shared" si="2"/>
        <v>11.4345</v>
      </c>
      <c r="J19" s="24">
        <f t="shared" si="2"/>
        <v>11.4345</v>
      </c>
      <c r="K19" s="25">
        <f t="shared" si="2"/>
        <v>11.4345</v>
      </c>
      <c r="L19" s="82">
        <f t="shared" si="2"/>
        <v>12.243</v>
      </c>
      <c r="M19" s="24">
        <f t="shared" si="2"/>
        <v>12.243</v>
      </c>
      <c r="N19" s="24">
        <f t="shared" si="2"/>
        <v>12.2265</v>
      </c>
      <c r="O19" s="24">
        <f t="shared" si="2"/>
        <v>12.2265</v>
      </c>
      <c r="P19" s="23">
        <f t="shared" si="2"/>
        <v>12.028499999999999</v>
      </c>
      <c r="Q19" s="24">
        <f t="shared" si="2"/>
        <v>12.028499999999999</v>
      </c>
      <c r="R19" s="24">
        <f t="shared" si="2"/>
        <v>12.028499999999999</v>
      </c>
      <c r="S19" s="25">
        <f t="shared" si="2"/>
        <v>12.012</v>
      </c>
      <c r="T19" s="26">
        <f t="shared" si="1"/>
        <v>211.36499999999998</v>
      </c>
      <c r="V19" s="2">
        <v>16.5</v>
      </c>
      <c r="W19" s="20"/>
    </row>
    <row r="20" spans="1:30" ht="39.75" customHeight="1" x14ac:dyDescent="0.25">
      <c r="A20" s="94" t="s">
        <v>15</v>
      </c>
      <c r="B20" s="79">
        <f t="shared" ref="B20:S20" si="3">B27*$V$20/1000</f>
        <v>14.186</v>
      </c>
      <c r="C20" s="24">
        <f t="shared" si="3"/>
        <v>14.2065</v>
      </c>
      <c r="D20" s="24">
        <f t="shared" si="3"/>
        <v>14.2065</v>
      </c>
      <c r="E20" s="24">
        <f t="shared" si="3"/>
        <v>14.2065</v>
      </c>
      <c r="F20" s="24">
        <f t="shared" si="3"/>
        <v>14.2065</v>
      </c>
      <c r="G20" s="24">
        <f t="shared" si="3"/>
        <v>14.2065</v>
      </c>
      <c r="H20" s="24">
        <f t="shared" si="3"/>
        <v>14.2065</v>
      </c>
      <c r="I20" s="24">
        <f t="shared" si="3"/>
        <v>14.2065</v>
      </c>
      <c r="J20" s="24">
        <f t="shared" si="3"/>
        <v>14.2065</v>
      </c>
      <c r="K20" s="25">
        <f t="shared" si="3"/>
        <v>14.2065</v>
      </c>
      <c r="L20" s="83">
        <f t="shared" si="3"/>
        <v>15.211</v>
      </c>
      <c r="M20" s="24">
        <f t="shared" si="3"/>
        <v>15.211</v>
      </c>
      <c r="N20" s="24">
        <f t="shared" si="3"/>
        <v>15.1905</v>
      </c>
      <c r="O20" s="24">
        <f t="shared" si="3"/>
        <v>15.1905</v>
      </c>
      <c r="P20" s="79">
        <f t="shared" si="3"/>
        <v>14.9445</v>
      </c>
      <c r="Q20" s="24">
        <f t="shared" si="3"/>
        <v>14.9445</v>
      </c>
      <c r="R20" s="24">
        <f t="shared" si="3"/>
        <v>14.9445</v>
      </c>
      <c r="S20" s="25">
        <f t="shared" si="3"/>
        <v>14.923999999999999</v>
      </c>
      <c r="T20" s="26">
        <f t="shared" si="1"/>
        <v>262.60500000000002</v>
      </c>
      <c r="V20" s="2">
        <v>20.5</v>
      </c>
      <c r="W20" s="20"/>
    </row>
    <row r="21" spans="1:30" ht="39.950000000000003" customHeight="1" x14ac:dyDescent="0.25">
      <c r="A21" s="95" t="s">
        <v>16</v>
      </c>
      <c r="B21" s="23">
        <f t="shared" ref="B21:S21" si="4">B27*$V$21/1000</f>
        <v>16.262</v>
      </c>
      <c r="C21" s="24">
        <f t="shared" si="4"/>
        <v>16.285499999999999</v>
      </c>
      <c r="D21" s="24">
        <f t="shared" si="4"/>
        <v>16.285499999999999</v>
      </c>
      <c r="E21" s="24">
        <f t="shared" si="4"/>
        <v>16.285499999999999</v>
      </c>
      <c r="F21" s="24">
        <f t="shared" si="4"/>
        <v>16.285499999999999</v>
      </c>
      <c r="G21" s="24">
        <f t="shared" si="4"/>
        <v>16.285499999999999</v>
      </c>
      <c r="H21" s="24">
        <f t="shared" si="4"/>
        <v>16.285499999999999</v>
      </c>
      <c r="I21" s="24">
        <f t="shared" si="4"/>
        <v>16.285499999999999</v>
      </c>
      <c r="J21" s="24">
        <f t="shared" si="4"/>
        <v>16.285499999999999</v>
      </c>
      <c r="K21" s="25">
        <f t="shared" si="4"/>
        <v>16.285499999999999</v>
      </c>
      <c r="L21" s="82">
        <f t="shared" si="4"/>
        <v>17.437000000000001</v>
      </c>
      <c r="M21" s="24">
        <f t="shared" si="4"/>
        <v>17.437000000000001</v>
      </c>
      <c r="N21" s="24">
        <f t="shared" si="4"/>
        <v>17.413499999999999</v>
      </c>
      <c r="O21" s="24">
        <f t="shared" si="4"/>
        <v>17.413499999999999</v>
      </c>
      <c r="P21" s="23">
        <f t="shared" si="4"/>
        <v>17.131499999999999</v>
      </c>
      <c r="Q21" s="24">
        <f t="shared" si="4"/>
        <v>17.131499999999999</v>
      </c>
      <c r="R21" s="24">
        <f t="shared" si="4"/>
        <v>17.131499999999999</v>
      </c>
      <c r="S21" s="25">
        <f t="shared" si="4"/>
        <v>17.108000000000001</v>
      </c>
      <c r="T21" s="26">
        <f t="shared" si="1"/>
        <v>301.03500000000003</v>
      </c>
      <c r="V21" s="2">
        <v>23.5</v>
      </c>
      <c r="W21" s="20"/>
    </row>
    <row r="22" spans="1:30" ht="39.950000000000003" customHeight="1" x14ac:dyDescent="0.25">
      <c r="A22" s="94" t="s">
        <v>17</v>
      </c>
      <c r="B22" s="23">
        <f t="shared" ref="B22:S22" si="5">B27*$V$22/1000</f>
        <v>18.684000000000001</v>
      </c>
      <c r="C22" s="24">
        <f t="shared" si="5"/>
        <v>18.710999999999999</v>
      </c>
      <c r="D22" s="24">
        <f t="shared" si="5"/>
        <v>18.710999999999999</v>
      </c>
      <c r="E22" s="24">
        <f t="shared" si="5"/>
        <v>18.710999999999999</v>
      </c>
      <c r="F22" s="24">
        <f t="shared" si="5"/>
        <v>18.710999999999999</v>
      </c>
      <c r="G22" s="24">
        <f t="shared" si="5"/>
        <v>18.710999999999999</v>
      </c>
      <c r="H22" s="24">
        <f t="shared" si="5"/>
        <v>18.710999999999999</v>
      </c>
      <c r="I22" s="24">
        <f t="shared" si="5"/>
        <v>18.710999999999999</v>
      </c>
      <c r="J22" s="24">
        <f t="shared" si="5"/>
        <v>18.710999999999999</v>
      </c>
      <c r="K22" s="25">
        <f t="shared" si="5"/>
        <v>18.710999999999999</v>
      </c>
      <c r="L22" s="82">
        <f t="shared" si="5"/>
        <v>20.033999999999999</v>
      </c>
      <c r="M22" s="24">
        <f t="shared" si="5"/>
        <v>20.033999999999999</v>
      </c>
      <c r="N22" s="24">
        <f t="shared" si="5"/>
        <v>20.007000000000001</v>
      </c>
      <c r="O22" s="24">
        <f t="shared" si="5"/>
        <v>20.007000000000001</v>
      </c>
      <c r="P22" s="23">
        <f t="shared" si="5"/>
        <v>19.683</v>
      </c>
      <c r="Q22" s="24">
        <f t="shared" si="5"/>
        <v>19.683</v>
      </c>
      <c r="R22" s="24">
        <f t="shared" si="5"/>
        <v>19.683</v>
      </c>
      <c r="S22" s="25">
        <f t="shared" si="5"/>
        <v>19.655999999999999</v>
      </c>
      <c r="T22" s="26">
        <f t="shared" si="1"/>
        <v>345.87</v>
      </c>
      <c r="V22" s="2">
        <v>27</v>
      </c>
      <c r="W22" s="20"/>
    </row>
    <row r="23" spans="1:30" ht="39.950000000000003" customHeight="1" x14ac:dyDescent="0.25">
      <c r="A23" s="95" t="s">
        <v>18</v>
      </c>
      <c r="B23" s="23">
        <f t="shared" ref="B23:S23" si="6">B27*$V$23/1000</f>
        <v>20.414000000000001</v>
      </c>
      <c r="C23" s="24">
        <f t="shared" si="6"/>
        <v>20.4435</v>
      </c>
      <c r="D23" s="24">
        <f t="shared" si="6"/>
        <v>20.4435</v>
      </c>
      <c r="E23" s="24">
        <f t="shared" si="6"/>
        <v>20.4435</v>
      </c>
      <c r="F23" s="24">
        <f t="shared" si="6"/>
        <v>20.4435</v>
      </c>
      <c r="G23" s="24">
        <f t="shared" si="6"/>
        <v>20.4435</v>
      </c>
      <c r="H23" s="24">
        <f t="shared" si="6"/>
        <v>20.4435</v>
      </c>
      <c r="I23" s="24">
        <f t="shared" si="6"/>
        <v>20.4435</v>
      </c>
      <c r="J23" s="24">
        <f t="shared" si="6"/>
        <v>20.4435</v>
      </c>
      <c r="K23" s="25">
        <f t="shared" si="6"/>
        <v>20.4435</v>
      </c>
      <c r="L23" s="82">
        <f t="shared" si="6"/>
        <v>21.888999999999999</v>
      </c>
      <c r="M23" s="24">
        <f t="shared" si="6"/>
        <v>21.888999999999999</v>
      </c>
      <c r="N23" s="24">
        <f t="shared" si="6"/>
        <v>21.859500000000001</v>
      </c>
      <c r="O23" s="24">
        <f t="shared" si="6"/>
        <v>21.859500000000001</v>
      </c>
      <c r="P23" s="23">
        <f t="shared" si="6"/>
        <v>21.505500000000001</v>
      </c>
      <c r="Q23" s="24">
        <f t="shared" si="6"/>
        <v>21.505500000000001</v>
      </c>
      <c r="R23" s="24">
        <f t="shared" si="6"/>
        <v>21.505500000000001</v>
      </c>
      <c r="S23" s="25">
        <f t="shared" si="6"/>
        <v>21.475999999999999</v>
      </c>
      <c r="T23" s="26">
        <f t="shared" si="1"/>
        <v>377.89499999999998</v>
      </c>
      <c r="V23" s="2">
        <v>29.5</v>
      </c>
      <c r="W23" s="20"/>
    </row>
    <row r="24" spans="1:30" ht="39.950000000000003" customHeight="1" x14ac:dyDescent="0.25">
      <c r="A24" s="94" t="s">
        <v>19</v>
      </c>
      <c r="B24" s="23">
        <f t="shared" ref="B24:S24" si="7">B27*$V$24/1000</f>
        <v>22.143999999999998</v>
      </c>
      <c r="C24" s="24">
        <f t="shared" si="7"/>
        <v>22.175999999999998</v>
      </c>
      <c r="D24" s="24">
        <f t="shared" si="7"/>
        <v>22.175999999999998</v>
      </c>
      <c r="E24" s="24">
        <f t="shared" si="7"/>
        <v>22.175999999999998</v>
      </c>
      <c r="F24" s="24">
        <f t="shared" si="7"/>
        <v>22.175999999999998</v>
      </c>
      <c r="G24" s="24">
        <f t="shared" si="7"/>
        <v>22.175999999999998</v>
      </c>
      <c r="H24" s="24">
        <f t="shared" si="7"/>
        <v>22.175999999999998</v>
      </c>
      <c r="I24" s="24">
        <f t="shared" si="7"/>
        <v>22.175999999999998</v>
      </c>
      <c r="J24" s="24">
        <f t="shared" si="7"/>
        <v>22.175999999999998</v>
      </c>
      <c r="K24" s="25">
        <f t="shared" si="7"/>
        <v>22.175999999999998</v>
      </c>
      <c r="L24" s="82">
        <f t="shared" si="7"/>
        <v>23.744</v>
      </c>
      <c r="M24" s="24">
        <f t="shared" si="7"/>
        <v>23.744</v>
      </c>
      <c r="N24" s="24">
        <f t="shared" si="7"/>
        <v>23.712</v>
      </c>
      <c r="O24" s="24">
        <f t="shared" si="7"/>
        <v>23.712</v>
      </c>
      <c r="P24" s="23">
        <f t="shared" si="7"/>
        <v>23.327999999999999</v>
      </c>
      <c r="Q24" s="24">
        <f t="shared" si="7"/>
        <v>23.327999999999999</v>
      </c>
      <c r="R24" s="24">
        <f t="shared" si="7"/>
        <v>23.327999999999999</v>
      </c>
      <c r="S24" s="25">
        <f t="shared" si="7"/>
        <v>23.295999999999999</v>
      </c>
      <c r="T24" s="26">
        <f>SUM(B24:S24)</f>
        <v>409.91999999999985</v>
      </c>
      <c r="V24" s="2">
        <v>32</v>
      </c>
    </row>
    <row r="25" spans="1:30" ht="41.45" customHeight="1" x14ac:dyDescent="0.25">
      <c r="A25" s="95" t="s">
        <v>11</v>
      </c>
      <c r="B25" s="27">
        <f t="shared" ref="B25:C25" si="8">SUM(B18:B24)</f>
        <v>112.79599999999999</v>
      </c>
      <c r="C25" s="28">
        <f t="shared" si="8"/>
        <v>112.95899999999999</v>
      </c>
      <c r="D25" s="28">
        <f>SUM(D18:D24)</f>
        <v>112.95899999999999</v>
      </c>
      <c r="E25" s="28">
        <f t="shared" ref="E25:G25" si="9">SUM(E18:E24)</f>
        <v>112.95899999999999</v>
      </c>
      <c r="F25" s="28">
        <f t="shared" si="9"/>
        <v>112.95899999999999</v>
      </c>
      <c r="G25" s="28">
        <f t="shared" si="9"/>
        <v>112.95899999999999</v>
      </c>
      <c r="H25" s="28">
        <f>SUM(H18:H24)</f>
        <v>112.95899999999999</v>
      </c>
      <c r="I25" s="28">
        <f t="shared" ref="I25:K25" si="10">SUM(I18:I24)</f>
        <v>112.95899999999999</v>
      </c>
      <c r="J25" s="28">
        <f t="shared" si="10"/>
        <v>112.95899999999999</v>
      </c>
      <c r="K25" s="29">
        <f t="shared" si="10"/>
        <v>112.95899999999999</v>
      </c>
      <c r="L25" s="84">
        <f>SUM(L18:L24)</f>
        <v>120.94599999999998</v>
      </c>
      <c r="M25" s="28">
        <f t="shared" ref="M25:O25" si="11">SUM(M18:M24)</f>
        <v>120.94599999999998</v>
      </c>
      <c r="N25" s="28">
        <f t="shared" si="11"/>
        <v>120.783</v>
      </c>
      <c r="O25" s="28">
        <f t="shared" si="11"/>
        <v>120.783</v>
      </c>
      <c r="P25" s="27">
        <f>SUM(P18:P24)</f>
        <v>118.82699999999998</v>
      </c>
      <c r="Q25" s="28">
        <f t="shared" ref="Q25:S25" si="12">SUM(Q18:Q24)</f>
        <v>118.82699999999998</v>
      </c>
      <c r="R25" s="28">
        <f t="shared" si="12"/>
        <v>118.82699999999998</v>
      </c>
      <c r="S25" s="29">
        <f t="shared" si="12"/>
        <v>118.66399999999999</v>
      </c>
      <c r="T25" s="26">
        <f>SUM(B25:S25)</f>
        <v>2088.0299999999993</v>
      </c>
    </row>
    <row r="26" spans="1:30" s="2" customFormat="1" ht="36.75" customHeight="1" x14ac:dyDescent="0.25">
      <c r="A26" s="96" t="s">
        <v>20</v>
      </c>
      <c r="B26" s="30">
        <v>23.5</v>
      </c>
      <c r="C26" s="31">
        <v>23.5</v>
      </c>
      <c r="D26" s="31">
        <v>23.5</v>
      </c>
      <c r="E26" s="31">
        <v>23.5</v>
      </c>
      <c r="F26" s="31">
        <v>23.5</v>
      </c>
      <c r="G26" s="31">
        <v>23.5</v>
      </c>
      <c r="H26" s="31">
        <v>23.5</v>
      </c>
      <c r="I26" s="31">
        <v>23.5</v>
      </c>
      <c r="J26" s="31">
        <v>23.5</v>
      </c>
      <c r="K26" s="32">
        <v>23.5</v>
      </c>
      <c r="L26" s="85">
        <v>23.5</v>
      </c>
      <c r="M26" s="31">
        <v>23.5</v>
      </c>
      <c r="N26" s="31">
        <v>23.5</v>
      </c>
      <c r="O26" s="31">
        <v>23.5</v>
      </c>
      <c r="P26" s="30">
        <v>23.5</v>
      </c>
      <c r="Q26" s="31">
        <v>23.5</v>
      </c>
      <c r="R26" s="31">
        <v>23.5</v>
      </c>
      <c r="S26" s="32">
        <v>23.5</v>
      </c>
      <c r="T26" s="33">
        <f>+((T25/T27)/7)*1000</f>
        <v>50.720965822139078</v>
      </c>
    </row>
    <row r="27" spans="1:30" s="2" customFormat="1" ht="33" customHeight="1" x14ac:dyDescent="0.25">
      <c r="A27" s="97" t="s">
        <v>21</v>
      </c>
      <c r="B27" s="34">
        <v>692</v>
      </c>
      <c r="C27" s="35">
        <v>693</v>
      </c>
      <c r="D27" s="35">
        <v>693</v>
      </c>
      <c r="E27" s="35">
        <v>693</v>
      </c>
      <c r="F27" s="35">
        <v>693</v>
      </c>
      <c r="G27" s="35">
        <v>693</v>
      </c>
      <c r="H27" s="35">
        <v>693</v>
      </c>
      <c r="I27" s="35">
        <v>693</v>
      </c>
      <c r="J27" s="35">
        <v>693</v>
      </c>
      <c r="K27" s="36">
        <v>693</v>
      </c>
      <c r="L27" s="86">
        <v>742</v>
      </c>
      <c r="M27" s="35">
        <v>742</v>
      </c>
      <c r="N27" s="35">
        <v>741</v>
      </c>
      <c r="O27" s="35">
        <v>741</v>
      </c>
      <c r="P27" s="34">
        <v>729</v>
      </c>
      <c r="Q27" s="35">
        <v>729</v>
      </c>
      <c r="R27" s="35">
        <v>729</v>
      </c>
      <c r="S27" s="36">
        <v>728</v>
      </c>
      <c r="T27" s="37">
        <f>SUM(L27:S27)</f>
        <v>5881</v>
      </c>
      <c r="U27" s="2">
        <f>((T25*1000)/T27)/7</f>
        <v>50.720965822139078</v>
      </c>
    </row>
    <row r="28" spans="1:30" s="2" customFormat="1" ht="33" customHeight="1" x14ac:dyDescent="0.25">
      <c r="A28" s="98" t="s">
        <v>22</v>
      </c>
      <c r="B28" s="38">
        <f t="shared" ref="B28:C28" si="13">(B27*B26)/1000</f>
        <v>16.262</v>
      </c>
      <c r="C28" s="39">
        <f t="shared" si="13"/>
        <v>16.285499999999999</v>
      </c>
      <c r="D28" s="39">
        <f>(D27*D26)/1000</f>
        <v>16.285499999999999</v>
      </c>
      <c r="E28" s="39">
        <f>(E27*E26)/1000</f>
        <v>16.285499999999999</v>
      </c>
      <c r="F28" s="39">
        <f t="shared" ref="F28:G28" si="14">(F27*F26)/1000</f>
        <v>16.285499999999999</v>
      </c>
      <c r="G28" s="39">
        <f t="shared" si="14"/>
        <v>16.285499999999999</v>
      </c>
      <c r="H28" s="39">
        <f>(H27*H26)/1000</f>
        <v>16.285499999999999</v>
      </c>
      <c r="I28" s="39">
        <f>(I27*I26)/1000</f>
        <v>16.285499999999999</v>
      </c>
      <c r="J28" s="39">
        <f t="shared" ref="J28:K28" si="15">(J27*J26)/1000</f>
        <v>16.285499999999999</v>
      </c>
      <c r="K28" s="40">
        <f t="shared" si="15"/>
        <v>16.285499999999999</v>
      </c>
      <c r="L28" s="87">
        <f>(L27*L26)/1000</f>
        <v>17.437000000000001</v>
      </c>
      <c r="M28" s="39">
        <f>(M27*M26)/1000</f>
        <v>17.437000000000001</v>
      </c>
      <c r="N28" s="39">
        <f t="shared" ref="N28:S28" si="16">(N27*N26)/1000</f>
        <v>17.413499999999999</v>
      </c>
      <c r="O28" s="39">
        <f t="shared" si="16"/>
        <v>17.413499999999999</v>
      </c>
      <c r="P28" s="38">
        <f t="shared" si="16"/>
        <v>17.131499999999999</v>
      </c>
      <c r="Q28" s="39">
        <f t="shared" si="16"/>
        <v>17.131499999999999</v>
      </c>
      <c r="R28" s="39">
        <f t="shared" si="16"/>
        <v>17.131499999999999</v>
      </c>
      <c r="S28" s="40">
        <f t="shared" si="16"/>
        <v>17.108000000000001</v>
      </c>
      <c r="T28" s="41"/>
    </row>
    <row r="29" spans="1:30" ht="33.75" customHeight="1" x14ac:dyDescent="0.25">
      <c r="A29" s="99" t="s">
        <v>23</v>
      </c>
      <c r="B29" s="42">
        <f t="shared" ref="B29:C29" si="17">((B27*B26)*7)/1000</f>
        <v>113.834</v>
      </c>
      <c r="C29" s="43">
        <f t="shared" si="17"/>
        <v>113.99850000000001</v>
      </c>
      <c r="D29" s="43">
        <f>((D27*D26)*7)/1000</f>
        <v>113.99850000000001</v>
      </c>
      <c r="E29" s="43">
        <f>((E27*E26)*7)/1000</f>
        <v>113.99850000000001</v>
      </c>
      <c r="F29" s="43">
        <f t="shared" ref="F29:G29" si="18">((F27*F26)*7)/1000</f>
        <v>113.99850000000001</v>
      </c>
      <c r="G29" s="43">
        <f t="shared" si="18"/>
        <v>113.99850000000001</v>
      </c>
      <c r="H29" s="43">
        <f>((H27*H26)*7)/1000</f>
        <v>113.99850000000001</v>
      </c>
      <c r="I29" s="43">
        <f>((I27*I26)*7)/1000</f>
        <v>113.99850000000001</v>
      </c>
      <c r="J29" s="43">
        <f t="shared" ref="J29:K29" si="19">((J27*J26)*7)/1000</f>
        <v>113.99850000000001</v>
      </c>
      <c r="K29" s="90">
        <f t="shared" si="19"/>
        <v>113.99850000000001</v>
      </c>
      <c r="L29" s="88">
        <f>((L27*L26)*7)/1000</f>
        <v>122.059</v>
      </c>
      <c r="M29" s="43">
        <f>((M27*M26)*7)/1000</f>
        <v>122.059</v>
      </c>
      <c r="N29" s="43">
        <f t="shared" ref="N29:S29" si="20">((N27*N26)*7)/1000</f>
        <v>121.89449999999999</v>
      </c>
      <c r="O29" s="43">
        <f t="shared" si="20"/>
        <v>121.89449999999999</v>
      </c>
      <c r="P29" s="44">
        <f t="shared" si="20"/>
        <v>119.9205</v>
      </c>
      <c r="Q29" s="45">
        <f t="shared" si="20"/>
        <v>119.9205</v>
      </c>
      <c r="R29" s="45">
        <f t="shared" si="20"/>
        <v>119.9205</v>
      </c>
      <c r="S29" s="46">
        <f t="shared" si="20"/>
        <v>119.756</v>
      </c>
      <c r="T29" s="47"/>
    </row>
    <row r="30" spans="1:30" ht="33.75" customHeight="1" thickBot="1" x14ac:dyDescent="0.3">
      <c r="A30" s="100" t="s">
        <v>24</v>
      </c>
      <c r="B30" s="48">
        <f t="shared" ref="B30:C30" si="21">+(B25/B27)/7*1000</f>
        <v>23.285714285714281</v>
      </c>
      <c r="C30" s="49">
        <f t="shared" si="21"/>
        <v>23.285714285714281</v>
      </c>
      <c r="D30" s="49">
        <f>+(D25/D27)/7*1000</f>
        <v>23.285714285714281</v>
      </c>
      <c r="E30" s="49">
        <f t="shared" ref="E30:G30" si="22">+(E25/E27)/7*1000</f>
        <v>23.285714285714281</v>
      </c>
      <c r="F30" s="49">
        <f t="shared" si="22"/>
        <v>23.285714285714281</v>
      </c>
      <c r="G30" s="49">
        <f t="shared" si="22"/>
        <v>23.285714285714281</v>
      </c>
      <c r="H30" s="49">
        <f>+(H25/H27)/7*1000</f>
        <v>23.285714285714281</v>
      </c>
      <c r="I30" s="49">
        <f t="shared" ref="I30:K30" si="23">+(I25/I27)/7*1000</f>
        <v>23.285714285714281</v>
      </c>
      <c r="J30" s="49">
        <f t="shared" si="23"/>
        <v>23.285714285714281</v>
      </c>
      <c r="K30" s="50">
        <f t="shared" si="23"/>
        <v>23.285714285714281</v>
      </c>
      <c r="L30" s="89">
        <f>+(L25/L27)/7*1000</f>
        <v>23.285714285714281</v>
      </c>
      <c r="M30" s="49">
        <f t="shared" ref="M30:S30" si="24">+(M25/M27)/7*1000</f>
        <v>23.285714285714281</v>
      </c>
      <c r="N30" s="49">
        <f t="shared" si="24"/>
        <v>23.285714285714288</v>
      </c>
      <c r="O30" s="49">
        <f t="shared" si="24"/>
        <v>23.285714285714288</v>
      </c>
      <c r="P30" s="48">
        <f t="shared" si="24"/>
        <v>23.285714285714281</v>
      </c>
      <c r="Q30" s="49">
        <f t="shared" si="24"/>
        <v>23.285714285714281</v>
      </c>
      <c r="R30" s="49">
        <f t="shared" si="24"/>
        <v>23.285714285714281</v>
      </c>
      <c r="S30" s="50">
        <f t="shared" si="24"/>
        <v>23.285714285714281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f>B48*$I$39/1000</f>
        <v>8.9600000000000009</v>
      </c>
      <c r="C39" s="82">
        <f t="shared" ref="C39:G39" si="25">C48*$I$39/1000</f>
        <v>8.9600000000000009</v>
      </c>
      <c r="D39" s="82">
        <f t="shared" si="25"/>
        <v>8.9600000000000009</v>
      </c>
      <c r="E39" s="82">
        <f t="shared" si="25"/>
        <v>8.9740000000000002</v>
      </c>
      <c r="F39" s="82">
        <f t="shared" si="25"/>
        <v>8.9740000000000002</v>
      </c>
      <c r="G39" s="82">
        <f t="shared" si="25"/>
        <v>8.9740000000000002</v>
      </c>
      <c r="H39" s="104">
        <f t="shared" ref="H39:H46" si="26">SUM(B39:G39)</f>
        <v>53.802000000000007</v>
      </c>
      <c r="I39" s="2">
        <v>14</v>
      </c>
      <c r="J39" s="94" t="s">
        <v>13</v>
      </c>
      <c r="K39" s="82">
        <f>K48*$Q$39/1000</f>
        <v>10.455</v>
      </c>
      <c r="L39" s="82">
        <f t="shared" ref="L39:O39" si="27">L48*$Q$39/1000</f>
        <v>10.455</v>
      </c>
      <c r="M39" s="82">
        <f t="shared" si="27"/>
        <v>10.455</v>
      </c>
      <c r="N39" s="82">
        <f t="shared" si="27"/>
        <v>10.455</v>
      </c>
      <c r="O39" s="82">
        <f t="shared" si="27"/>
        <v>10.47</v>
      </c>
      <c r="P39" s="104">
        <f t="shared" ref="P39:P46" si="28">SUM(K39:O39)</f>
        <v>52.29</v>
      </c>
      <c r="Q39" s="2">
        <v>15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f>B48*$I$40/1000</f>
        <v>10.24</v>
      </c>
      <c r="C40" s="82">
        <f t="shared" ref="C40:G40" si="29">C48*$I$40/1000</f>
        <v>10.24</v>
      </c>
      <c r="D40" s="82">
        <f t="shared" si="29"/>
        <v>10.24</v>
      </c>
      <c r="E40" s="82">
        <f t="shared" si="29"/>
        <v>10.256</v>
      </c>
      <c r="F40" s="82">
        <f t="shared" si="29"/>
        <v>10.256</v>
      </c>
      <c r="G40" s="82">
        <f t="shared" si="29"/>
        <v>10.256</v>
      </c>
      <c r="H40" s="104">
        <f t="shared" si="26"/>
        <v>61.488</v>
      </c>
      <c r="I40" s="2">
        <v>16</v>
      </c>
      <c r="J40" s="95" t="s">
        <v>14</v>
      </c>
      <c r="K40" s="82">
        <f>K48*$Q$40/1000</f>
        <v>12.545999999999999</v>
      </c>
      <c r="L40" s="82">
        <f t="shared" ref="L40:O40" si="30">L48*$Q$40/1000</f>
        <v>12.545999999999999</v>
      </c>
      <c r="M40" s="82">
        <f t="shared" si="30"/>
        <v>12.545999999999999</v>
      </c>
      <c r="N40" s="82">
        <f t="shared" si="30"/>
        <v>12.545999999999999</v>
      </c>
      <c r="O40" s="82">
        <f t="shared" si="30"/>
        <v>12.564</v>
      </c>
      <c r="P40" s="104">
        <f t="shared" si="28"/>
        <v>62.747999999999998</v>
      </c>
      <c r="Q40" s="2">
        <v>18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f>B48*$I$41/1000</f>
        <v>12.16</v>
      </c>
      <c r="C41" s="24">
        <f t="shared" ref="C41:G41" si="31">C48*$I$41/1000</f>
        <v>12.16</v>
      </c>
      <c r="D41" s="24">
        <f t="shared" si="31"/>
        <v>12.16</v>
      </c>
      <c r="E41" s="24">
        <f t="shared" si="31"/>
        <v>12.179</v>
      </c>
      <c r="F41" s="24">
        <f t="shared" si="31"/>
        <v>12.179</v>
      </c>
      <c r="G41" s="24">
        <f t="shared" si="31"/>
        <v>12.179</v>
      </c>
      <c r="H41" s="104">
        <f t="shared" si="26"/>
        <v>73.01700000000001</v>
      </c>
      <c r="I41" s="2">
        <v>19</v>
      </c>
      <c r="J41" s="94" t="s">
        <v>15</v>
      </c>
      <c r="K41" s="83">
        <f>K48*$Q$41/1000</f>
        <v>16.030999999999999</v>
      </c>
      <c r="L41" s="24">
        <f t="shared" ref="L41:O41" si="32">L48*$Q$41/1000</f>
        <v>16.030999999999999</v>
      </c>
      <c r="M41" s="24">
        <f t="shared" si="32"/>
        <v>16.030999999999999</v>
      </c>
      <c r="N41" s="24">
        <f t="shared" si="32"/>
        <v>16.030999999999999</v>
      </c>
      <c r="O41" s="24">
        <f t="shared" si="32"/>
        <v>16.053999999999998</v>
      </c>
      <c r="P41" s="104">
        <f t="shared" si="28"/>
        <v>80.177999999999997</v>
      </c>
      <c r="Q41" s="2">
        <v>23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f>B48*$I$42/1000</f>
        <v>14.08</v>
      </c>
      <c r="C42" s="82">
        <f t="shared" ref="C42:G42" si="33">C48*$I$42/1000</f>
        <v>14.08</v>
      </c>
      <c r="D42" s="82">
        <f t="shared" si="33"/>
        <v>14.08</v>
      </c>
      <c r="E42" s="82">
        <f t="shared" si="33"/>
        <v>14.102</v>
      </c>
      <c r="F42" s="82">
        <f t="shared" si="33"/>
        <v>14.102</v>
      </c>
      <c r="G42" s="82">
        <f t="shared" si="33"/>
        <v>14.102</v>
      </c>
      <c r="H42" s="104">
        <f t="shared" si="26"/>
        <v>84.546000000000006</v>
      </c>
      <c r="I42" s="2">
        <v>22</v>
      </c>
      <c r="J42" s="95" t="s">
        <v>16</v>
      </c>
      <c r="K42" s="82">
        <f>K48*$Q$42/1000</f>
        <v>20.213000000000001</v>
      </c>
      <c r="L42" s="82">
        <f t="shared" ref="L42:O42" si="34">L48*$Q$42/1000</f>
        <v>20.213000000000001</v>
      </c>
      <c r="M42" s="82">
        <f t="shared" si="34"/>
        <v>20.213000000000001</v>
      </c>
      <c r="N42" s="82">
        <f t="shared" si="34"/>
        <v>20.213000000000001</v>
      </c>
      <c r="O42" s="82">
        <f t="shared" si="34"/>
        <v>20.242000000000001</v>
      </c>
      <c r="P42" s="104">
        <f t="shared" si="28"/>
        <v>101.09400000000001</v>
      </c>
      <c r="Q42" s="2">
        <v>29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f>B48*$I$43/1000</f>
        <v>16</v>
      </c>
      <c r="C43" s="82">
        <f t="shared" ref="C43:G43" si="35">C48*$I$43/1000</f>
        <v>16</v>
      </c>
      <c r="D43" s="82">
        <f t="shared" si="35"/>
        <v>16</v>
      </c>
      <c r="E43" s="82">
        <f t="shared" si="35"/>
        <v>16.024999999999999</v>
      </c>
      <c r="F43" s="82">
        <f t="shared" si="35"/>
        <v>16.024999999999999</v>
      </c>
      <c r="G43" s="82">
        <f t="shared" si="35"/>
        <v>16.024999999999999</v>
      </c>
      <c r="H43" s="104">
        <f t="shared" si="26"/>
        <v>96.075000000000017</v>
      </c>
      <c r="I43" s="2">
        <v>25</v>
      </c>
      <c r="J43" s="94" t="s">
        <v>17</v>
      </c>
      <c r="K43" s="82">
        <f>K48*$Q$43/1000</f>
        <v>24.395</v>
      </c>
      <c r="L43" s="82">
        <f t="shared" ref="L43:O43" si="36">L48*$Q$43/1000</f>
        <v>24.395</v>
      </c>
      <c r="M43" s="82">
        <f t="shared" si="36"/>
        <v>24.395</v>
      </c>
      <c r="N43" s="82">
        <f t="shared" si="36"/>
        <v>24.395</v>
      </c>
      <c r="O43" s="82">
        <f t="shared" si="36"/>
        <v>24.43</v>
      </c>
      <c r="P43" s="104">
        <f t="shared" si="28"/>
        <v>122.00999999999999</v>
      </c>
      <c r="Q43" s="2">
        <v>35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f>B48*$I$44/1000</f>
        <v>17.600000000000001</v>
      </c>
      <c r="C44" s="82">
        <f t="shared" ref="C44:G44" si="37">C48*$I$44/1000</f>
        <v>17.600000000000001</v>
      </c>
      <c r="D44" s="82">
        <f t="shared" si="37"/>
        <v>17.600000000000001</v>
      </c>
      <c r="E44" s="82">
        <f t="shared" si="37"/>
        <v>17.627500000000001</v>
      </c>
      <c r="F44" s="82">
        <f t="shared" si="37"/>
        <v>17.627500000000001</v>
      </c>
      <c r="G44" s="82">
        <f t="shared" si="37"/>
        <v>17.627500000000001</v>
      </c>
      <c r="H44" s="104">
        <f t="shared" si="26"/>
        <v>105.6825</v>
      </c>
      <c r="I44" s="2">
        <v>27.5</v>
      </c>
      <c r="J44" s="95" t="s">
        <v>18</v>
      </c>
      <c r="K44" s="82">
        <f>K48*$Q$44/1000</f>
        <v>28.577000000000002</v>
      </c>
      <c r="L44" s="82">
        <f t="shared" ref="L44:O44" si="38">L48*$Q$44/1000</f>
        <v>28.577000000000002</v>
      </c>
      <c r="M44" s="82">
        <f t="shared" si="38"/>
        <v>28.577000000000002</v>
      </c>
      <c r="N44" s="82">
        <f t="shared" si="38"/>
        <v>28.577000000000002</v>
      </c>
      <c r="O44" s="82">
        <f t="shared" si="38"/>
        <v>28.617999999999999</v>
      </c>
      <c r="P44" s="104">
        <f t="shared" si="28"/>
        <v>142.92600000000002</v>
      </c>
      <c r="Q44" s="2">
        <v>41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f>B48*$I$45/1000</f>
        <v>18.239999999999998</v>
      </c>
      <c r="C45" s="82">
        <f t="shared" ref="C45:G45" si="39">C48*$I$45/1000</f>
        <v>18.239999999999998</v>
      </c>
      <c r="D45" s="82">
        <f t="shared" si="39"/>
        <v>18.239999999999998</v>
      </c>
      <c r="E45" s="82">
        <f t="shared" si="39"/>
        <v>18.2685</v>
      </c>
      <c r="F45" s="82">
        <f t="shared" si="39"/>
        <v>18.2685</v>
      </c>
      <c r="G45" s="82">
        <f t="shared" si="39"/>
        <v>18.2685</v>
      </c>
      <c r="H45" s="104">
        <f t="shared" si="26"/>
        <v>109.52550000000001</v>
      </c>
      <c r="I45" s="2">
        <v>28.5</v>
      </c>
      <c r="J45" s="94" t="s">
        <v>19</v>
      </c>
      <c r="K45" s="82">
        <f>K48*$Q$45/1000</f>
        <v>32.759</v>
      </c>
      <c r="L45" s="82">
        <f t="shared" ref="L45:O45" si="40">L48*$Q$45/1000</f>
        <v>32.759</v>
      </c>
      <c r="M45" s="82">
        <f t="shared" si="40"/>
        <v>32.759</v>
      </c>
      <c r="N45" s="82">
        <f t="shared" si="40"/>
        <v>32.759</v>
      </c>
      <c r="O45" s="82">
        <f t="shared" si="40"/>
        <v>32.805999999999997</v>
      </c>
      <c r="P45" s="104">
        <f t="shared" si="28"/>
        <v>163.84199999999998</v>
      </c>
      <c r="Q45" s="2">
        <v>47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41">SUM(B39:B45)</f>
        <v>97.28</v>
      </c>
      <c r="C46" s="28">
        <f t="shared" si="41"/>
        <v>97.28</v>
      </c>
      <c r="D46" s="28">
        <f t="shared" si="41"/>
        <v>97.28</v>
      </c>
      <c r="E46" s="28">
        <f t="shared" si="41"/>
        <v>97.432000000000002</v>
      </c>
      <c r="F46" s="28">
        <f t="shared" si="41"/>
        <v>97.432000000000002</v>
      </c>
      <c r="G46" s="28">
        <f t="shared" si="41"/>
        <v>97.432000000000002</v>
      </c>
      <c r="H46" s="104">
        <f t="shared" si="26"/>
        <v>584.13600000000008</v>
      </c>
      <c r="J46" s="80" t="s">
        <v>11</v>
      </c>
      <c r="K46" s="84">
        <f>SUM(K39:K45)</f>
        <v>144.976</v>
      </c>
      <c r="L46" s="28">
        <f>SUM(L39:L45)</f>
        <v>144.976</v>
      </c>
      <c r="M46" s="28">
        <f>SUM(M39:M45)</f>
        <v>144.976</v>
      </c>
      <c r="N46" s="28">
        <f>SUM(N39:N45)</f>
        <v>144.976</v>
      </c>
      <c r="O46" s="28">
        <f>SUM(O39:O45)</f>
        <v>145.18399999999997</v>
      </c>
      <c r="P46" s="104">
        <f t="shared" si="28"/>
        <v>725.08799999999997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22</v>
      </c>
      <c r="C47" s="31">
        <v>22</v>
      </c>
      <c r="D47" s="31">
        <v>22</v>
      </c>
      <c r="E47" s="31">
        <v>22</v>
      </c>
      <c r="F47" s="31">
        <v>22</v>
      </c>
      <c r="G47" s="31">
        <v>22</v>
      </c>
      <c r="H47" s="105">
        <f>+((H46/H48)/7)*1000</f>
        <v>21.714285714285719</v>
      </c>
      <c r="J47" s="113" t="s">
        <v>20</v>
      </c>
      <c r="K47" s="85">
        <v>30</v>
      </c>
      <c r="L47" s="31">
        <v>30</v>
      </c>
      <c r="M47" s="31">
        <v>30</v>
      </c>
      <c r="N47" s="31">
        <v>30</v>
      </c>
      <c r="O47" s="31">
        <v>30</v>
      </c>
      <c r="P47" s="105">
        <f>+((P46/P48)/7)*1000</f>
        <v>29.714285714285715</v>
      </c>
      <c r="Q47" s="65"/>
      <c r="R47" s="65"/>
    </row>
    <row r="48" spans="1:30" ht="33.75" customHeight="1" x14ac:dyDescent="0.25">
      <c r="A48" s="97" t="s">
        <v>21</v>
      </c>
      <c r="B48" s="86">
        <v>640</v>
      </c>
      <c r="C48" s="35">
        <v>640</v>
      </c>
      <c r="D48" s="35">
        <v>640</v>
      </c>
      <c r="E48" s="35">
        <v>641</v>
      </c>
      <c r="F48" s="35">
        <v>641</v>
      </c>
      <c r="G48" s="35">
        <v>641</v>
      </c>
      <c r="H48" s="106">
        <f>SUM(B48:G48)</f>
        <v>3843</v>
      </c>
      <c r="I48" s="66"/>
      <c r="J48" s="97" t="s">
        <v>21</v>
      </c>
      <c r="K48" s="109">
        <v>697</v>
      </c>
      <c r="L48" s="67">
        <v>697</v>
      </c>
      <c r="M48" s="67">
        <v>697</v>
      </c>
      <c r="N48" s="67">
        <v>697</v>
      </c>
      <c r="O48" s="67">
        <v>698</v>
      </c>
      <c r="P48" s="115">
        <f>SUM(K48:O48)</f>
        <v>3486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42">(B48*B47)/1000</f>
        <v>14.08</v>
      </c>
      <c r="C49" s="39">
        <f t="shared" si="42"/>
        <v>14.08</v>
      </c>
      <c r="D49" s="39">
        <f t="shared" si="42"/>
        <v>14.08</v>
      </c>
      <c r="E49" s="39">
        <f t="shared" si="42"/>
        <v>14.102</v>
      </c>
      <c r="F49" s="39">
        <f t="shared" si="42"/>
        <v>14.102</v>
      </c>
      <c r="G49" s="39">
        <f t="shared" si="42"/>
        <v>14.102</v>
      </c>
      <c r="H49" s="107">
        <f>((H46*1000)/H48)/7</f>
        <v>21.714285714285719</v>
      </c>
      <c r="J49" s="98" t="s">
        <v>22</v>
      </c>
      <c r="K49" s="87">
        <f>(K48*K47)/1000</f>
        <v>20.91</v>
      </c>
      <c r="L49" s="39">
        <f>(L48*L47)/1000</f>
        <v>20.91</v>
      </c>
      <c r="M49" s="39">
        <f>(M48*M47)/1000</f>
        <v>20.91</v>
      </c>
      <c r="N49" s="39">
        <f>(N48*N47)/1000</f>
        <v>20.91</v>
      </c>
      <c r="O49" s="39">
        <f>(O48*O47)/1000</f>
        <v>20.94</v>
      </c>
      <c r="P49" s="116">
        <f>((P46*1000)/P48)/7</f>
        <v>29.714285714285715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43">((B48*B47)*7)/1000</f>
        <v>98.56</v>
      </c>
      <c r="C50" s="43">
        <f t="shared" si="43"/>
        <v>98.56</v>
      </c>
      <c r="D50" s="43">
        <f t="shared" si="43"/>
        <v>98.56</v>
      </c>
      <c r="E50" s="43">
        <f t="shared" si="43"/>
        <v>98.713999999999999</v>
      </c>
      <c r="F50" s="43">
        <f t="shared" si="43"/>
        <v>98.713999999999999</v>
      </c>
      <c r="G50" s="43">
        <f t="shared" si="43"/>
        <v>98.713999999999999</v>
      </c>
      <c r="H50" s="90"/>
      <c r="J50" s="99" t="s">
        <v>23</v>
      </c>
      <c r="K50" s="88">
        <f>((K48*K47)*7)/1000</f>
        <v>146.37</v>
      </c>
      <c r="L50" s="43">
        <f>((L48*L47)*7)/1000</f>
        <v>146.37</v>
      </c>
      <c r="M50" s="43">
        <f>((M48*M47)*7)/1000</f>
        <v>146.37</v>
      </c>
      <c r="N50" s="43">
        <f>((N48*N47)*7)/1000</f>
        <v>146.37</v>
      </c>
      <c r="O50" s="43">
        <f>((O48*O47)*7)/1000</f>
        <v>146.58000000000001</v>
      </c>
      <c r="P50" s="117"/>
    </row>
    <row r="51" spans="1:30" ht="33.75" customHeight="1" thickBot="1" x14ac:dyDescent="0.3">
      <c r="A51" s="100" t="s">
        <v>24</v>
      </c>
      <c r="B51" s="89">
        <f t="shared" ref="B51:G51" si="44">+(B46/B48)/7*1000</f>
        <v>21.714285714285715</v>
      </c>
      <c r="C51" s="49">
        <f t="shared" si="44"/>
        <v>21.714285714285715</v>
      </c>
      <c r="D51" s="49">
        <f t="shared" si="44"/>
        <v>21.714285714285715</v>
      </c>
      <c r="E51" s="49">
        <f t="shared" si="44"/>
        <v>21.714285714285715</v>
      </c>
      <c r="F51" s="49">
        <f t="shared" si="44"/>
        <v>21.714285714285715</v>
      </c>
      <c r="G51" s="49">
        <f t="shared" si="44"/>
        <v>21.714285714285715</v>
      </c>
      <c r="H51" s="108"/>
      <c r="I51" s="52"/>
      <c r="J51" s="100" t="s">
        <v>24</v>
      </c>
      <c r="K51" s="89">
        <f>+(K46/K48)/7*1000</f>
        <v>29.714285714285715</v>
      </c>
      <c r="L51" s="49">
        <f>+(L46/L48)/7*1000</f>
        <v>29.714285714285715</v>
      </c>
      <c r="M51" s="49">
        <f>+(M46/M48)/7*1000</f>
        <v>29.714285714285715</v>
      </c>
      <c r="N51" s="49">
        <f>+(N46/N48)/7*1000</f>
        <v>29.714285714285715</v>
      </c>
      <c r="O51" s="49">
        <f>+(O46/O48)/7*1000</f>
        <v>29.714285714285712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f>B67*$I$58/1000</f>
        <v>10.275</v>
      </c>
      <c r="C58" s="82">
        <f>C67*$I$58/1000</f>
        <v>10.275</v>
      </c>
      <c r="D58" s="82">
        <f>D67*$I$58/1000</f>
        <v>10.275</v>
      </c>
      <c r="E58" s="82">
        <f>E67*$I$58/1000</f>
        <v>10.29</v>
      </c>
      <c r="F58" s="82">
        <f>F67*$I$58/1000</f>
        <v>10.29</v>
      </c>
      <c r="G58" s="104">
        <f t="shared" ref="G58:G65" si="45">SUM(B58:F58)</f>
        <v>51.405000000000001</v>
      </c>
      <c r="H58" s="76"/>
      <c r="I58" s="56">
        <v>15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12.33</v>
      </c>
      <c r="C59" s="82">
        <f>C67*$I$59/1000</f>
        <v>12.33</v>
      </c>
      <c r="D59" s="82">
        <f>D67*$I$59/1000</f>
        <v>12.33</v>
      </c>
      <c r="E59" s="82">
        <f>E67*$I$59/1000</f>
        <v>12.348000000000001</v>
      </c>
      <c r="F59" s="82">
        <f>F67*$I$59/1000</f>
        <v>12.348000000000001</v>
      </c>
      <c r="G59" s="104">
        <f t="shared" si="45"/>
        <v>61.686</v>
      </c>
      <c r="H59" s="76"/>
      <c r="I59" s="56">
        <v>18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15.755000000000001</v>
      </c>
      <c r="C60" s="24">
        <f>C67*$I$60/1000</f>
        <v>15.755000000000001</v>
      </c>
      <c r="D60" s="24">
        <f>D67*$I$60/1000</f>
        <v>15.755000000000001</v>
      </c>
      <c r="E60" s="24">
        <f>E67*$I$60/1000</f>
        <v>15.778</v>
      </c>
      <c r="F60" s="24">
        <f>F67*$I$60/1000</f>
        <v>15.778</v>
      </c>
      <c r="G60" s="104">
        <f t="shared" si="45"/>
        <v>78.820999999999998</v>
      </c>
      <c r="H60" s="76"/>
      <c r="I60" s="56">
        <v>23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19.864999999999998</v>
      </c>
      <c r="C61" s="82">
        <f>C67*$I$61/1000</f>
        <v>19.864999999999998</v>
      </c>
      <c r="D61" s="82">
        <f>D67*$I$61/1000</f>
        <v>19.864999999999998</v>
      </c>
      <c r="E61" s="82">
        <f>E67*$I$61/1000</f>
        <v>19.893999999999998</v>
      </c>
      <c r="F61" s="82">
        <f>F67*$I$61/1000</f>
        <v>19.893999999999998</v>
      </c>
      <c r="G61" s="104">
        <f t="shared" si="45"/>
        <v>99.38300000000001</v>
      </c>
      <c r="H61" s="76"/>
      <c r="I61" s="56">
        <v>29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23.975000000000001</v>
      </c>
      <c r="C62" s="82">
        <f>C67*$I$62/1000</f>
        <v>23.975000000000001</v>
      </c>
      <c r="D62" s="82">
        <f>D67*$I$62/1000</f>
        <v>23.975000000000001</v>
      </c>
      <c r="E62" s="82">
        <f>E67*$I$62/1000</f>
        <v>24.01</v>
      </c>
      <c r="F62" s="82">
        <f>F67*$I$62/1000</f>
        <v>24.01</v>
      </c>
      <c r="G62" s="104">
        <f t="shared" si="45"/>
        <v>119.94500000000002</v>
      </c>
      <c r="H62" s="76"/>
      <c r="I62" s="56">
        <v>35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28.085000000000001</v>
      </c>
      <c r="C63" s="82">
        <f>C67*$I$63/1000</f>
        <v>28.085000000000001</v>
      </c>
      <c r="D63" s="82">
        <f>D67*$I$63/1000</f>
        <v>28.085000000000001</v>
      </c>
      <c r="E63" s="82">
        <f>E67*$I$63/1000</f>
        <v>28.126000000000001</v>
      </c>
      <c r="F63" s="82">
        <f>F67*$I$63/1000</f>
        <v>28.126000000000001</v>
      </c>
      <c r="G63" s="104">
        <f t="shared" si="45"/>
        <v>140.50700000000001</v>
      </c>
      <c r="H63" s="76"/>
      <c r="I63" s="56">
        <v>41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32.195</v>
      </c>
      <c r="C64" s="82">
        <f>C67*$I$64/1000</f>
        <v>32.195</v>
      </c>
      <c r="D64" s="82">
        <f>D67*$I$64/1000</f>
        <v>32.195</v>
      </c>
      <c r="E64" s="82">
        <f>E67*$I$64/1000</f>
        <v>32.241999999999997</v>
      </c>
      <c r="F64" s="82">
        <f>F67*$I$64/1000</f>
        <v>32.241999999999997</v>
      </c>
      <c r="G64" s="104">
        <f t="shared" si="45"/>
        <v>161.06899999999999</v>
      </c>
      <c r="H64" s="76"/>
      <c r="I64" s="56">
        <v>47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142.47999999999999</v>
      </c>
      <c r="C65" s="28">
        <f>SUM(C58:C64)</f>
        <v>142.47999999999999</v>
      </c>
      <c r="D65" s="28">
        <f>SUM(D58:D64)</f>
        <v>142.47999999999999</v>
      </c>
      <c r="E65" s="28">
        <f>SUM(E58:E64)</f>
        <v>142.68799999999999</v>
      </c>
      <c r="F65" s="28">
        <f>SUM(F58:F64)</f>
        <v>142.68799999999999</v>
      </c>
      <c r="G65" s="104">
        <f t="shared" si="45"/>
        <v>712.81599999999992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30</v>
      </c>
      <c r="C66" s="31">
        <v>30</v>
      </c>
      <c r="D66" s="31">
        <v>30</v>
      </c>
      <c r="E66" s="31">
        <v>30</v>
      </c>
      <c r="F66" s="31">
        <v>30</v>
      </c>
      <c r="G66" s="105">
        <f>+((G65/G67)/7)*1000</f>
        <v>29.714285714285712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685</v>
      </c>
      <c r="C67" s="67">
        <v>685</v>
      </c>
      <c r="D67" s="67">
        <v>685</v>
      </c>
      <c r="E67" s="67">
        <v>686</v>
      </c>
      <c r="F67" s="67">
        <v>686</v>
      </c>
      <c r="G67" s="115">
        <f>SUM(B67:F67)</f>
        <v>3427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20.55</v>
      </c>
      <c r="C68" s="39">
        <f>(C67*C66)/1000</f>
        <v>20.55</v>
      </c>
      <c r="D68" s="39">
        <f>(D67*D66)/1000</f>
        <v>20.55</v>
      </c>
      <c r="E68" s="39">
        <f>(E67*E66)/1000</f>
        <v>20.58</v>
      </c>
      <c r="F68" s="39">
        <f>(F67*F66)/1000</f>
        <v>20.58</v>
      </c>
      <c r="G68" s="119">
        <f>((G65*1000)/G67)/7</f>
        <v>29.714285714285712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143.85</v>
      </c>
      <c r="C69" s="43">
        <f>((C67*C66)*7)/1000</f>
        <v>143.85</v>
      </c>
      <c r="D69" s="43">
        <f>((D67*D66)*7)/1000</f>
        <v>143.85</v>
      </c>
      <c r="E69" s="43">
        <f>((E67*E66)*7)/1000</f>
        <v>144.06</v>
      </c>
      <c r="F69" s="43">
        <f>((F67*F66)*7)/1000</f>
        <v>144.06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29.714285714285715</v>
      </c>
      <c r="C70" s="49">
        <f>+(C65/C67)/7*1000</f>
        <v>29.714285714285715</v>
      </c>
      <c r="D70" s="49">
        <f>+(D65/D67)/7*1000</f>
        <v>29.714285714285715</v>
      </c>
      <c r="E70" s="49">
        <f>+(E65/E67)/7*1000</f>
        <v>29.714285714285715</v>
      </c>
      <c r="F70" s="49">
        <f>+(F65/F67)/7*1000</f>
        <v>29.714285714285715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B36:G36"/>
    <mergeCell ref="B55:F55"/>
    <mergeCell ref="J54:K54"/>
    <mergeCell ref="L15:O15"/>
    <mergeCell ref="P15:S15"/>
    <mergeCell ref="K36:O36"/>
    <mergeCell ref="B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A40" zoomScale="30" zoomScaleNormal="30" workbookViewId="0">
      <selection activeCell="G21" sqref="G21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2"/>
      <c r="Z3" s="2"/>
      <c r="AA3" s="2"/>
      <c r="AB3" s="2"/>
      <c r="AC3" s="2"/>
      <c r="AD3" s="12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3" t="s">
        <v>1</v>
      </c>
      <c r="B9" s="123"/>
      <c r="C9" s="12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3"/>
      <c r="B10" s="123"/>
      <c r="C10" s="1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3" t="s">
        <v>4</v>
      </c>
      <c r="B11" s="123"/>
      <c r="C11" s="123"/>
      <c r="D11" s="1"/>
      <c r="E11" s="124">
        <v>1</v>
      </c>
      <c r="F11" s="1"/>
      <c r="G11" s="1"/>
      <c r="H11" s="1"/>
      <c r="I11" s="1"/>
      <c r="J11" s="1"/>
      <c r="K11" s="553" t="s">
        <v>55</v>
      </c>
      <c r="L11" s="553"/>
      <c r="M11" s="125"/>
      <c r="N11" s="12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3"/>
      <c r="B12" s="123"/>
      <c r="C12" s="123"/>
      <c r="D12" s="1"/>
      <c r="E12" s="5"/>
      <c r="F12" s="1"/>
      <c r="G12" s="1"/>
      <c r="H12" s="1"/>
      <c r="I12" s="1"/>
      <c r="J12" s="1"/>
      <c r="K12" s="125"/>
      <c r="L12" s="125"/>
      <c r="M12" s="125"/>
      <c r="N12" s="12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"/>
      <c r="X13" s="1"/>
      <c r="Y13" s="1"/>
    </row>
    <row r="14" spans="1:30" s="3" customFormat="1" ht="27" thickBot="1" x14ac:dyDescent="0.3">
      <c r="A14" s="12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25.388999999999999</v>
      </c>
      <c r="C18" s="24">
        <v>18.7575</v>
      </c>
      <c r="D18" s="24">
        <v>24.9</v>
      </c>
      <c r="E18" s="24">
        <v>24.9</v>
      </c>
      <c r="F18" s="24">
        <v>27.877500000000001</v>
      </c>
      <c r="G18" s="24">
        <v>28.071999999999999</v>
      </c>
      <c r="H18" s="24">
        <v>21.688500000000001</v>
      </c>
      <c r="I18" s="24">
        <v>14.896000000000001</v>
      </c>
      <c r="J18" s="25">
        <v>14.0525</v>
      </c>
      <c r="K18" s="82">
        <v>22.5</v>
      </c>
      <c r="L18" s="24">
        <v>16.8</v>
      </c>
      <c r="M18" s="24">
        <v>16.8</v>
      </c>
      <c r="N18" s="24">
        <v>23.5</v>
      </c>
      <c r="O18" s="24">
        <v>15.3</v>
      </c>
      <c r="P18" s="23">
        <v>13.054</v>
      </c>
      <c r="Q18" s="24">
        <v>25.38</v>
      </c>
      <c r="R18" s="24">
        <v>27.018000000000001</v>
      </c>
      <c r="S18" s="25">
        <v>18.2</v>
      </c>
      <c r="T18" s="26">
        <f t="shared" ref="T18:T25" si="0">SUM(B18:S18)</f>
        <v>379.08499999999998</v>
      </c>
      <c r="V18" s="2"/>
      <c r="W18" s="20"/>
    </row>
    <row r="19" spans="1:30" ht="39.950000000000003" customHeight="1" x14ac:dyDescent="0.25">
      <c r="A19" s="95" t="s">
        <v>14</v>
      </c>
      <c r="B19" s="23">
        <v>25.388999999999999</v>
      </c>
      <c r="C19" s="24">
        <v>18.7575</v>
      </c>
      <c r="D19" s="24">
        <v>24.9</v>
      </c>
      <c r="E19" s="24">
        <v>24.9</v>
      </c>
      <c r="F19" s="24">
        <v>27.877500000000001</v>
      </c>
      <c r="G19" s="24">
        <v>28.071999999999999</v>
      </c>
      <c r="H19" s="24">
        <v>21.688500000000001</v>
      </c>
      <c r="I19" s="24">
        <v>14.896000000000001</v>
      </c>
      <c r="J19" s="25">
        <v>14.0525</v>
      </c>
      <c r="K19" s="82">
        <v>20.944833333333335</v>
      </c>
      <c r="L19" s="24">
        <v>15.131083333333335</v>
      </c>
      <c r="M19" s="24">
        <v>15.131083333333335</v>
      </c>
      <c r="N19" s="24">
        <v>20.189583333333331</v>
      </c>
      <c r="O19" s="24">
        <v>12.593333333333334</v>
      </c>
      <c r="P19" s="23">
        <v>13.054</v>
      </c>
      <c r="Q19" s="24">
        <v>25.38</v>
      </c>
      <c r="R19" s="24">
        <v>27.018000000000001</v>
      </c>
      <c r="S19" s="25">
        <v>18.2</v>
      </c>
      <c r="T19" s="26">
        <f t="shared" si="0"/>
        <v>368.17491666666666</v>
      </c>
      <c r="V19" s="2"/>
      <c r="W19" s="20"/>
    </row>
    <row r="20" spans="1:30" ht="39.75" customHeight="1" x14ac:dyDescent="0.25">
      <c r="A20" s="94" t="s">
        <v>15</v>
      </c>
      <c r="B20" s="79">
        <v>25.389000000000003</v>
      </c>
      <c r="C20" s="24">
        <v>19.188000000000006</v>
      </c>
      <c r="D20" s="24">
        <v>26.062000000000001</v>
      </c>
      <c r="E20" s="24">
        <v>25.481000000000002</v>
      </c>
      <c r="F20" s="24">
        <v>28.538999999999998</v>
      </c>
      <c r="G20" s="24">
        <v>28.749599999999997</v>
      </c>
      <c r="H20" s="24">
        <v>22.2212</v>
      </c>
      <c r="I20" s="24">
        <v>14.896000000000001</v>
      </c>
      <c r="J20" s="25">
        <v>14.052500000000004</v>
      </c>
      <c r="K20" s="83">
        <v>20.944833333333335</v>
      </c>
      <c r="L20" s="24">
        <v>15.131083333333333</v>
      </c>
      <c r="M20" s="24">
        <v>15.131083333333333</v>
      </c>
      <c r="N20" s="24">
        <v>20.189583333333331</v>
      </c>
      <c r="O20" s="24">
        <v>12.593333333333334</v>
      </c>
      <c r="P20" s="79">
        <v>13.053999999999998</v>
      </c>
      <c r="Q20" s="24">
        <v>24.787800000000004</v>
      </c>
      <c r="R20" s="24">
        <v>27.018000000000001</v>
      </c>
      <c r="S20" s="25">
        <v>17.744999999999997</v>
      </c>
      <c r="T20" s="26">
        <f t="shared" si="0"/>
        <v>371.17301666666663</v>
      </c>
      <c r="V20" s="2"/>
      <c r="W20" s="20"/>
    </row>
    <row r="21" spans="1:30" ht="39.950000000000003" customHeight="1" x14ac:dyDescent="0.25">
      <c r="A21" s="95" t="s">
        <v>16</v>
      </c>
      <c r="B21" s="23">
        <v>25.389000000000003</v>
      </c>
      <c r="C21" s="24">
        <v>19.188000000000006</v>
      </c>
      <c r="D21" s="24">
        <v>26.062000000000001</v>
      </c>
      <c r="E21" s="24">
        <v>25.481000000000002</v>
      </c>
      <c r="F21" s="24">
        <v>28.538999999999998</v>
      </c>
      <c r="G21" s="24">
        <v>28.749599999999997</v>
      </c>
      <c r="H21" s="24">
        <v>22.2212</v>
      </c>
      <c r="I21" s="24">
        <v>14.896000000000001</v>
      </c>
      <c r="J21" s="25">
        <v>14.052500000000004</v>
      </c>
      <c r="K21" s="82">
        <v>20.944833333333335</v>
      </c>
      <c r="L21" s="24">
        <v>15.131083333333333</v>
      </c>
      <c r="M21" s="24">
        <v>15.131083333333333</v>
      </c>
      <c r="N21" s="24">
        <v>20.189583333333331</v>
      </c>
      <c r="O21" s="24">
        <v>12.593333333333334</v>
      </c>
      <c r="P21" s="23">
        <v>13.053999999999998</v>
      </c>
      <c r="Q21" s="24">
        <v>24.787800000000004</v>
      </c>
      <c r="R21" s="24">
        <v>27.018000000000001</v>
      </c>
      <c r="S21" s="25">
        <v>17.744999999999997</v>
      </c>
      <c r="T21" s="26">
        <f t="shared" si="0"/>
        <v>371.17301666666663</v>
      </c>
      <c r="V21" s="2"/>
      <c r="W21" s="20"/>
    </row>
    <row r="22" spans="1:30" ht="39.950000000000003" customHeight="1" x14ac:dyDescent="0.25">
      <c r="A22" s="94" t="s">
        <v>17</v>
      </c>
      <c r="B22" s="23">
        <v>25.389000000000003</v>
      </c>
      <c r="C22" s="24">
        <v>19.188000000000006</v>
      </c>
      <c r="D22" s="24">
        <v>26.062000000000001</v>
      </c>
      <c r="E22" s="24">
        <v>25.481000000000002</v>
      </c>
      <c r="F22" s="24">
        <v>28.538999999999998</v>
      </c>
      <c r="G22" s="24">
        <v>28.749599999999997</v>
      </c>
      <c r="H22" s="24">
        <v>22.2212</v>
      </c>
      <c r="I22" s="24">
        <v>14.896000000000001</v>
      </c>
      <c r="J22" s="25">
        <v>14.052500000000004</v>
      </c>
      <c r="K22" s="82">
        <v>20.944833333333335</v>
      </c>
      <c r="L22" s="24">
        <v>15.131083333333333</v>
      </c>
      <c r="M22" s="24">
        <v>15.131083333333333</v>
      </c>
      <c r="N22" s="24">
        <v>20.189583333333331</v>
      </c>
      <c r="O22" s="24">
        <v>12.593333333333334</v>
      </c>
      <c r="P22" s="23">
        <v>13.053999999999998</v>
      </c>
      <c r="Q22" s="24">
        <v>24.787800000000004</v>
      </c>
      <c r="R22" s="24">
        <v>27.018000000000001</v>
      </c>
      <c r="S22" s="25">
        <v>17.744999999999997</v>
      </c>
      <c r="T22" s="26">
        <f t="shared" si="0"/>
        <v>371.17301666666663</v>
      </c>
      <c r="V22" s="2"/>
      <c r="W22" s="20"/>
    </row>
    <row r="23" spans="1:30" ht="39.950000000000003" customHeight="1" x14ac:dyDescent="0.25">
      <c r="A23" s="95" t="s">
        <v>18</v>
      </c>
      <c r="B23" s="23">
        <v>25.389000000000003</v>
      </c>
      <c r="C23" s="24">
        <v>19.188000000000006</v>
      </c>
      <c r="D23" s="24">
        <v>26.062000000000001</v>
      </c>
      <c r="E23" s="24">
        <v>25.481000000000002</v>
      </c>
      <c r="F23" s="24">
        <v>28.538999999999998</v>
      </c>
      <c r="G23" s="24">
        <v>28.749599999999997</v>
      </c>
      <c r="H23" s="24">
        <v>22.2212</v>
      </c>
      <c r="I23" s="24">
        <v>14.896000000000001</v>
      </c>
      <c r="J23" s="25">
        <v>14.052500000000004</v>
      </c>
      <c r="K23" s="82">
        <v>20.944833333333335</v>
      </c>
      <c r="L23" s="24">
        <v>15.131083333333333</v>
      </c>
      <c r="M23" s="24">
        <v>15.131083333333333</v>
      </c>
      <c r="N23" s="24">
        <v>20.189583333333331</v>
      </c>
      <c r="O23" s="24">
        <v>12.593333333333334</v>
      </c>
      <c r="P23" s="23">
        <v>13.053999999999998</v>
      </c>
      <c r="Q23" s="24">
        <v>24.787800000000004</v>
      </c>
      <c r="R23" s="24">
        <v>27.018000000000001</v>
      </c>
      <c r="S23" s="25">
        <v>17.744999999999997</v>
      </c>
      <c r="T23" s="26">
        <f t="shared" si="0"/>
        <v>371.17301666666663</v>
      </c>
      <c r="V23" s="2"/>
      <c r="W23" s="20"/>
    </row>
    <row r="24" spans="1:30" ht="39.950000000000003" customHeight="1" x14ac:dyDescent="0.25">
      <c r="A24" s="94" t="s">
        <v>19</v>
      </c>
      <c r="B24" s="23">
        <v>25.389000000000003</v>
      </c>
      <c r="C24" s="24">
        <v>19.188000000000006</v>
      </c>
      <c r="D24" s="24">
        <v>26.062000000000001</v>
      </c>
      <c r="E24" s="24">
        <v>25.481000000000002</v>
      </c>
      <c r="F24" s="24">
        <v>28.538999999999998</v>
      </c>
      <c r="G24" s="24">
        <v>28.749599999999997</v>
      </c>
      <c r="H24" s="24">
        <v>22.2212</v>
      </c>
      <c r="I24" s="24">
        <v>14.896000000000001</v>
      </c>
      <c r="J24" s="25">
        <v>14.052500000000004</v>
      </c>
      <c r="K24" s="82">
        <v>20.944833333333335</v>
      </c>
      <c r="L24" s="24">
        <v>15.131083333333333</v>
      </c>
      <c r="M24" s="24">
        <v>15.131083333333333</v>
      </c>
      <c r="N24" s="24">
        <v>20.189583333333331</v>
      </c>
      <c r="O24" s="24">
        <v>12.593333333333334</v>
      </c>
      <c r="P24" s="23">
        <v>13.053999999999998</v>
      </c>
      <c r="Q24" s="24">
        <v>24.787800000000004</v>
      </c>
      <c r="R24" s="24">
        <v>27.018000000000001</v>
      </c>
      <c r="S24" s="25">
        <v>17.744999999999997</v>
      </c>
      <c r="T24" s="26">
        <f t="shared" si="0"/>
        <v>371.17301666666663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177.72300000000004</v>
      </c>
      <c r="C25" s="28">
        <f t="shared" si="1"/>
        <v>133.45500000000001</v>
      </c>
      <c r="D25" s="28">
        <f>SUM(D18:D24)</f>
        <v>180.11</v>
      </c>
      <c r="E25" s="28">
        <f t="shared" ref="E25:G25" si="2">SUM(E18:E24)</f>
        <v>177.20499999999998</v>
      </c>
      <c r="F25" s="28">
        <f t="shared" si="2"/>
        <v>198.44999999999996</v>
      </c>
      <c r="G25" s="28">
        <f t="shared" si="2"/>
        <v>199.89199999999997</v>
      </c>
      <c r="H25" s="28">
        <f>SUM(H18:H24)</f>
        <v>154.483</v>
      </c>
      <c r="I25" s="28">
        <f t="shared" ref="I25:J25" si="3">SUM(I18:I24)</f>
        <v>104.27200000000001</v>
      </c>
      <c r="J25" s="29">
        <f t="shared" si="3"/>
        <v>98.367500000000035</v>
      </c>
      <c r="K25" s="84">
        <f>SUM(K18:K24)</f>
        <v>148.16900000000001</v>
      </c>
      <c r="L25" s="28">
        <f t="shared" ref="L25:O25" si="4">SUM(L18:L24)</f>
        <v>107.58650000000002</v>
      </c>
      <c r="M25" s="28">
        <f t="shared" ref="M25" si="5">SUM(M18:M24)</f>
        <v>107.58650000000002</v>
      </c>
      <c r="N25" s="28">
        <f t="shared" si="4"/>
        <v>144.63749999999999</v>
      </c>
      <c r="O25" s="28">
        <f t="shared" si="4"/>
        <v>90.86</v>
      </c>
      <c r="P25" s="27">
        <f>SUM(P18:P24)</f>
        <v>91.378</v>
      </c>
      <c r="Q25" s="28">
        <f t="shared" ref="Q25:S25" si="6">SUM(Q18:Q24)</f>
        <v>174.69900000000001</v>
      </c>
      <c r="R25" s="28">
        <f t="shared" si="6"/>
        <v>189.126</v>
      </c>
      <c r="S25" s="29">
        <f t="shared" si="6"/>
        <v>125.125</v>
      </c>
      <c r="T25" s="26">
        <f t="shared" si="0"/>
        <v>2603.1250000000005</v>
      </c>
    </row>
    <row r="26" spans="1:30" s="2" customFormat="1" ht="36.75" customHeight="1" x14ac:dyDescent="0.25">
      <c r="A26" s="96" t="s">
        <v>20</v>
      </c>
      <c r="B26" s="30">
        <v>31.5</v>
      </c>
      <c r="C26" s="31">
        <v>31</v>
      </c>
      <c r="D26" s="31">
        <v>31</v>
      </c>
      <c r="E26" s="31">
        <v>30.5</v>
      </c>
      <c r="F26" s="31">
        <v>30</v>
      </c>
      <c r="G26" s="31">
        <v>29.5</v>
      </c>
      <c r="H26" s="31">
        <v>29</v>
      </c>
      <c r="I26" s="31">
        <v>28</v>
      </c>
      <c r="J26" s="32">
        <v>27.5</v>
      </c>
      <c r="K26" s="85">
        <v>30.5</v>
      </c>
      <c r="L26" s="31">
        <v>29.5</v>
      </c>
      <c r="M26" s="31">
        <v>29.5</v>
      </c>
      <c r="N26" s="31">
        <v>28.5</v>
      </c>
      <c r="O26" s="31">
        <v>27.5</v>
      </c>
      <c r="P26" s="30">
        <v>30.5</v>
      </c>
      <c r="Q26" s="31">
        <v>29.5</v>
      </c>
      <c r="R26" s="31">
        <v>28.5</v>
      </c>
      <c r="S26" s="32">
        <v>27.5</v>
      </c>
      <c r="T26" s="33">
        <f>+((T25/T27)/7)*1000</f>
        <v>29.506863445211462</v>
      </c>
    </row>
    <row r="27" spans="1:30" s="2" customFormat="1" ht="33" customHeight="1" x14ac:dyDescent="0.25">
      <c r="A27" s="97" t="s">
        <v>21</v>
      </c>
      <c r="B27" s="34">
        <v>806</v>
      </c>
      <c r="C27" s="35">
        <v>615</v>
      </c>
      <c r="D27" s="35">
        <v>830</v>
      </c>
      <c r="E27" s="35">
        <v>830</v>
      </c>
      <c r="F27" s="35">
        <v>945</v>
      </c>
      <c r="G27" s="35">
        <v>968</v>
      </c>
      <c r="H27" s="35">
        <v>761</v>
      </c>
      <c r="I27" s="35">
        <v>532</v>
      </c>
      <c r="J27" s="36">
        <v>511</v>
      </c>
      <c r="K27" s="86">
        <v>694</v>
      </c>
      <c r="L27" s="35">
        <v>521</v>
      </c>
      <c r="M27" s="35">
        <v>521</v>
      </c>
      <c r="N27" s="35">
        <v>725</v>
      </c>
      <c r="O27" s="35">
        <v>472</v>
      </c>
      <c r="P27" s="34">
        <v>428</v>
      </c>
      <c r="Q27" s="35">
        <v>846</v>
      </c>
      <c r="R27" s="35">
        <v>948</v>
      </c>
      <c r="S27" s="36">
        <v>650</v>
      </c>
      <c r="T27" s="37">
        <f>SUM(B27:S27)</f>
        <v>12603</v>
      </c>
      <c r="U27" s="2">
        <f>((T25*1000)/T27)/7</f>
        <v>29.506863445211462</v>
      </c>
    </row>
    <row r="28" spans="1:30" s="2" customFormat="1" ht="33" customHeight="1" x14ac:dyDescent="0.25">
      <c r="A28" s="98" t="s">
        <v>22</v>
      </c>
      <c r="B28" s="39">
        <f t="shared" ref="B28:O28" si="7">((B27*B26)*7/1000-B18-B19)/5</f>
        <v>25.389000000000003</v>
      </c>
      <c r="C28" s="39">
        <f t="shared" si="7"/>
        <v>19.188000000000006</v>
      </c>
      <c r="D28" s="39">
        <f t="shared" si="7"/>
        <v>26.062000000000001</v>
      </c>
      <c r="E28" s="39">
        <f t="shared" si="7"/>
        <v>25.481000000000002</v>
      </c>
      <c r="F28" s="39">
        <f t="shared" si="7"/>
        <v>28.538999999999998</v>
      </c>
      <c r="G28" s="39">
        <f t="shared" si="7"/>
        <v>28.749599999999997</v>
      </c>
      <c r="H28" s="39">
        <f t="shared" si="7"/>
        <v>22.2212</v>
      </c>
      <c r="I28" s="39">
        <f t="shared" si="7"/>
        <v>14.896000000000001</v>
      </c>
      <c r="J28" s="40">
        <f t="shared" si="7"/>
        <v>14.052500000000004</v>
      </c>
      <c r="K28" s="87">
        <f t="shared" si="7"/>
        <v>20.944833333333335</v>
      </c>
      <c r="L28" s="39">
        <f t="shared" si="7"/>
        <v>15.131083333333333</v>
      </c>
      <c r="M28" s="39">
        <f t="shared" si="7"/>
        <v>15.131083333333333</v>
      </c>
      <c r="N28" s="39">
        <f t="shared" si="7"/>
        <v>20.189583333333331</v>
      </c>
      <c r="O28" s="39">
        <f t="shared" si="7"/>
        <v>12.593333333333334</v>
      </c>
      <c r="P28" s="38">
        <f>((P27*P26)*7/1000-P18-P19)/5</f>
        <v>13.053999999999998</v>
      </c>
      <c r="Q28" s="39">
        <f t="shared" ref="Q28:S28" si="8">((Q27*Q26)*7/1000-Q18-Q19)/5</f>
        <v>24.787800000000004</v>
      </c>
      <c r="R28" s="39">
        <f t="shared" si="8"/>
        <v>27.018000000000001</v>
      </c>
      <c r="S28" s="40">
        <f t="shared" si="8"/>
        <v>17.744999999999997</v>
      </c>
      <c r="T28" s="41"/>
    </row>
    <row r="29" spans="1:30" ht="33.75" customHeight="1" x14ac:dyDescent="0.25">
      <c r="A29" s="99" t="s">
        <v>23</v>
      </c>
      <c r="B29" s="42">
        <f t="shared" ref="B29:C29" si="9">((B27*B26)*7)/1000</f>
        <v>177.72300000000001</v>
      </c>
      <c r="C29" s="43">
        <f t="shared" si="9"/>
        <v>133.45500000000001</v>
      </c>
      <c r="D29" s="43">
        <f>((D27*D26)*7)/1000</f>
        <v>180.11</v>
      </c>
      <c r="E29" s="43">
        <f>((E27*E26)*7)/1000</f>
        <v>177.20500000000001</v>
      </c>
      <c r="F29" s="43">
        <f t="shared" ref="F29:G29" si="10">((F27*F26)*7)/1000</f>
        <v>198.45</v>
      </c>
      <c r="G29" s="43">
        <f t="shared" si="10"/>
        <v>199.892</v>
      </c>
      <c r="H29" s="43">
        <f>((H27*H26)*7)/1000</f>
        <v>154.483</v>
      </c>
      <c r="I29" s="43">
        <f>((I27*I26)*7)/1000</f>
        <v>104.27200000000001</v>
      </c>
      <c r="J29" s="90">
        <f t="shared" ref="J29" si="11">((J27*J26)*7)/1000</f>
        <v>98.367500000000007</v>
      </c>
      <c r="K29" s="88">
        <f>((K27*K26)*7)/1000</f>
        <v>148.16900000000001</v>
      </c>
      <c r="L29" s="43">
        <f>((L27*L26)*7)/1000</f>
        <v>107.5865</v>
      </c>
      <c r="M29" s="43">
        <f>((M27*M26)*7)/1000</f>
        <v>107.5865</v>
      </c>
      <c r="N29" s="43">
        <f t="shared" ref="N29:S29" si="12">((N27*N26)*7)/1000</f>
        <v>144.63749999999999</v>
      </c>
      <c r="O29" s="43">
        <f t="shared" si="12"/>
        <v>90.86</v>
      </c>
      <c r="P29" s="44">
        <f t="shared" si="12"/>
        <v>91.378</v>
      </c>
      <c r="Q29" s="45">
        <f t="shared" si="12"/>
        <v>174.69900000000001</v>
      </c>
      <c r="R29" s="45">
        <f t="shared" si="12"/>
        <v>189.126</v>
      </c>
      <c r="S29" s="46">
        <f t="shared" si="12"/>
        <v>125.125</v>
      </c>
      <c r="T29" s="47"/>
    </row>
    <row r="30" spans="1:30" ht="33.75" customHeight="1" thickBot="1" x14ac:dyDescent="0.3">
      <c r="A30" s="100" t="s">
        <v>24</v>
      </c>
      <c r="B30" s="48">
        <f t="shared" ref="B30:C30" si="13">+(B25/B27)/7*1000</f>
        <v>31.500000000000007</v>
      </c>
      <c r="C30" s="49">
        <f t="shared" si="13"/>
        <v>31.000000000000004</v>
      </c>
      <c r="D30" s="49">
        <f>+(D25/D27)/7*1000</f>
        <v>31.000000000000004</v>
      </c>
      <c r="E30" s="49">
        <f t="shared" ref="E30:G30" si="14">+(E25/E27)/7*1000</f>
        <v>30.499999999999996</v>
      </c>
      <c r="F30" s="49">
        <f t="shared" si="14"/>
        <v>29.999999999999996</v>
      </c>
      <c r="G30" s="49">
        <f t="shared" si="14"/>
        <v>29.499999999999996</v>
      </c>
      <c r="H30" s="49">
        <f>+(H25/H27)/7*1000</f>
        <v>29</v>
      </c>
      <c r="I30" s="49">
        <f t="shared" ref="I30:J30" si="15">+(I25/I27)/7*1000</f>
        <v>28</v>
      </c>
      <c r="J30" s="50">
        <f t="shared" si="15"/>
        <v>27.500000000000007</v>
      </c>
      <c r="K30" s="89">
        <f>+(K25/K27)/7*1000</f>
        <v>30.500000000000004</v>
      </c>
      <c r="L30" s="49">
        <f t="shared" ref="L30:S30" si="16">+(L25/L27)/7*1000</f>
        <v>29.500000000000004</v>
      </c>
      <c r="M30" s="49">
        <f t="shared" ref="M30" si="17">+(M25/M27)/7*1000</f>
        <v>29.500000000000004</v>
      </c>
      <c r="N30" s="49">
        <f t="shared" si="16"/>
        <v>28.499999999999996</v>
      </c>
      <c r="O30" s="49">
        <f t="shared" si="16"/>
        <v>27.5</v>
      </c>
      <c r="P30" s="48">
        <f t="shared" si="16"/>
        <v>30.5</v>
      </c>
      <c r="Q30" s="49">
        <f t="shared" si="16"/>
        <v>29.500000000000004</v>
      </c>
      <c r="R30" s="49">
        <f t="shared" si="16"/>
        <v>28.5</v>
      </c>
      <c r="S30" s="50">
        <f t="shared" si="16"/>
        <v>27.5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12.99</v>
      </c>
      <c r="C39" s="82">
        <v>19.690999999999999</v>
      </c>
      <c r="D39" s="82">
        <v>19.72</v>
      </c>
      <c r="E39" s="82">
        <v>14.84</v>
      </c>
      <c r="F39" s="82">
        <v>14.923999999999999</v>
      </c>
      <c r="G39" s="82">
        <v>25.684999999999999</v>
      </c>
      <c r="H39" s="104">
        <f t="shared" ref="H39:H46" si="18">SUM(B39:G39)</f>
        <v>107.85</v>
      </c>
      <c r="I39" s="2"/>
      <c r="J39" s="94" t="s">
        <v>13</v>
      </c>
      <c r="K39" s="82">
        <v>32.759</v>
      </c>
      <c r="L39" s="82">
        <v>32.759</v>
      </c>
      <c r="M39" s="82">
        <v>32.759</v>
      </c>
      <c r="N39" s="82">
        <v>32.759</v>
      </c>
      <c r="O39" s="82">
        <v>32.805999999999997</v>
      </c>
      <c r="P39" s="104">
        <f t="shared" ref="P39:P46" si="19">SUM(K39:O39)</f>
        <v>163.84199999999998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12.99</v>
      </c>
      <c r="C40" s="82">
        <v>19.690999999999999</v>
      </c>
      <c r="D40" s="82">
        <v>19.72</v>
      </c>
      <c r="E40" s="82">
        <v>14.84</v>
      </c>
      <c r="F40" s="82">
        <v>14.923999999999999</v>
      </c>
      <c r="G40" s="82">
        <v>25.684999999999999</v>
      </c>
      <c r="H40" s="104">
        <f t="shared" si="18"/>
        <v>107.85</v>
      </c>
      <c r="I40" s="2"/>
      <c r="J40" s="95" t="s">
        <v>14</v>
      </c>
      <c r="K40" s="82">
        <f>K48*$Q$40/1000</f>
        <v>37.784999999999997</v>
      </c>
      <c r="L40" s="82">
        <f t="shared" ref="L40:O40" si="20">L48*$Q$40/1000</f>
        <v>37.895000000000003</v>
      </c>
      <c r="M40" s="82">
        <f t="shared" si="20"/>
        <v>37.619999999999997</v>
      </c>
      <c r="N40" s="82">
        <f t="shared" si="20"/>
        <v>37.619999999999997</v>
      </c>
      <c r="O40" s="82">
        <f t="shared" si="20"/>
        <v>37.619999999999997</v>
      </c>
      <c r="P40" s="104">
        <f t="shared" si="19"/>
        <v>188.54000000000002</v>
      </c>
      <c r="Q40" s="2">
        <v>55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13.293100000000001</v>
      </c>
      <c r="C41" s="24">
        <v>20.1663</v>
      </c>
      <c r="D41" s="24">
        <v>20.195999999999998</v>
      </c>
      <c r="E41" s="24">
        <v>15.210999999999999</v>
      </c>
      <c r="F41" s="24">
        <v>15.2971</v>
      </c>
      <c r="G41" s="24">
        <v>25.684999999999995</v>
      </c>
      <c r="H41" s="104">
        <f t="shared" si="18"/>
        <v>109.8485</v>
      </c>
      <c r="I41" s="2"/>
      <c r="J41" s="94" t="s">
        <v>15</v>
      </c>
      <c r="K41" s="83">
        <f>K48*$Q$41/1000</f>
        <v>41.22</v>
      </c>
      <c r="L41" s="24">
        <f t="shared" ref="L41:O41" si="21">L48*$Q$41/1000</f>
        <v>41.34</v>
      </c>
      <c r="M41" s="24">
        <f t="shared" si="21"/>
        <v>41.04</v>
      </c>
      <c r="N41" s="24">
        <f t="shared" si="21"/>
        <v>41.04</v>
      </c>
      <c r="O41" s="24">
        <f t="shared" si="21"/>
        <v>41.04</v>
      </c>
      <c r="P41" s="104">
        <f t="shared" si="19"/>
        <v>205.67999999999998</v>
      </c>
      <c r="Q41" s="2">
        <v>60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13.293100000000001</v>
      </c>
      <c r="C42" s="82">
        <v>20.1663</v>
      </c>
      <c r="D42" s="82">
        <v>20.195999999999998</v>
      </c>
      <c r="E42" s="82">
        <v>15.210999999999999</v>
      </c>
      <c r="F42" s="82">
        <v>15.2971</v>
      </c>
      <c r="G42" s="82">
        <v>25.684999999999995</v>
      </c>
      <c r="H42" s="104">
        <f t="shared" si="18"/>
        <v>109.8485</v>
      </c>
      <c r="I42" s="2"/>
      <c r="J42" s="95" t="s">
        <v>16</v>
      </c>
      <c r="K42" s="82">
        <f>K48*$Q$42/1000</f>
        <v>45.341999999999999</v>
      </c>
      <c r="L42" s="82">
        <f t="shared" ref="L42:O42" si="22">L48*$Q$42/1000</f>
        <v>45.473999999999997</v>
      </c>
      <c r="M42" s="82">
        <f t="shared" si="22"/>
        <v>45.143999999999998</v>
      </c>
      <c r="N42" s="82">
        <f t="shared" si="22"/>
        <v>45.143999999999998</v>
      </c>
      <c r="O42" s="82">
        <f t="shared" si="22"/>
        <v>45.143999999999998</v>
      </c>
      <c r="P42" s="104">
        <f t="shared" si="19"/>
        <v>226.24800000000002</v>
      </c>
      <c r="Q42" s="2">
        <v>66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13.293100000000001</v>
      </c>
      <c r="C43" s="82">
        <v>20.1663</v>
      </c>
      <c r="D43" s="82">
        <v>20.195999999999998</v>
      </c>
      <c r="E43" s="82">
        <v>15.210999999999999</v>
      </c>
      <c r="F43" s="82">
        <v>15.2971</v>
      </c>
      <c r="G43" s="82">
        <v>25.684999999999995</v>
      </c>
      <c r="H43" s="104">
        <f t="shared" si="18"/>
        <v>109.8485</v>
      </c>
      <c r="I43" s="2"/>
      <c r="J43" s="94" t="s">
        <v>17</v>
      </c>
      <c r="K43" s="82">
        <f>K48*$Q$43/1000</f>
        <v>50.151000000000003</v>
      </c>
      <c r="L43" s="82">
        <f t="shared" ref="L43:O43" si="23">L48*$Q$43/1000</f>
        <v>50.296999999999997</v>
      </c>
      <c r="M43" s="82">
        <f t="shared" si="23"/>
        <v>49.932000000000002</v>
      </c>
      <c r="N43" s="82">
        <f t="shared" si="23"/>
        <v>49.932000000000002</v>
      </c>
      <c r="O43" s="82">
        <f t="shared" si="23"/>
        <v>49.932000000000002</v>
      </c>
      <c r="P43" s="104">
        <f t="shared" si="19"/>
        <v>250.24400000000003</v>
      </c>
      <c r="Q43" s="2">
        <v>73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13.293100000000001</v>
      </c>
      <c r="C44" s="82">
        <v>20.1663</v>
      </c>
      <c r="D44" s="82">
        <v>20.195999999999998</v>
      </c>
      <c r="E44" s="82">
        <v>15.210999999999999</v>
      </c>
      <c r="F44" s="82">
        <v>15.2971</v>
      </c>
      <c r="G44" s="82">
        <v>25.684999999999995</v>
      </c>
      <c r="H44" s="104">
        <f t="shared" si="18"/>
        <v>109.8485</v>
      </c>
      <c r="I44" s="2"/>
      <c r="J44" s="95" t="s">
        <v>18</v>
      </c>
      <c r="K44" s="82">
        <f>K48*$Q$44/1000</f>
        <v>51.524999999999999</v>
      </c>
      <c r="L44" s="82">
        <f t="shared" ref="L44:O44" si="24">L48*$Q$44/1000</f>
        <v>51.674999999999997</v>
      </c>
      <c r="M44" s="82">
        <f t="shared" si="24"/>
        <v>51.3</v>
      </c>
      <c r="N44" s="82">
        <f t="shared" si="24"/>
        <v>51.3</v>
      </c>
      <c r="O44" s="82">
        <f t="shared" si="24"/>
        <v>51.3</v>
      </c>
      <c r="P44" s="104">
        <f t="shared" si="19"/>
        <v>257.10000000000002</v>
      </c>
      <c r="Q44" s="2">
        <v>75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13.293100000000001</v>
      </c>
      <c r="C45" s="82">
        <v>20.1663</v>
      </c>
      <c r="D45" s="82">
        <v>20.195999999999998</v>
      </c>
      <c r="E45" s="82">
        <v>15.210999999999999</v>
      </c>
      <c r="F45" s="82">
        <v>15.2971</v>
      </c>
      <c r="G45" s="82">
        <v>25.684999999999995</v>
      </c>
      <c r="H45" s="104">
        <f t="shared" si="18"/>
        <v>109.8485</v>
      </c>
      <c r="I45" s="2"/>
      <c r="J45" s="94" t="s">
        <v>19</v>
      </c>
      <c r="K45" s="82">
        <f>K48*$Q$45/1000</f>
        <v>52.212000000000003</v>
      </c>
      <c r="L45" s="82">
        <f t="shared" ref="L45:O45" si="25">L48*$Q$45/1000</f>
        <v>52.363999999999997</v>
      </c>
      <c r="M45" s="82">
        <f t="shared" si="25"/>
        <v>51.984000000000002</v>
      </c>
      <c r="N45" s="82">
        <f t="shared" si="25"/>
        <v>51.984000000000002</v>
      </c>
      <c r="O45" s="82">
        <f t="shared" si="25"/>
        <v>51.984000000000002</v>
      </c>
      <c r="P45" s="104">
        <f t="shared" si="19"/>
        <v>260.52800000000002</v>
      </c>
      <c r="Q45" s="2">
        <v>76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6">SUM(B39:B45)</f>
        <v>92.445499999999996</v>
      </c>
      <c r="C46" s="28">
        <f t="shared" si="26"/>
        <v>140.21350000000001</v>
      </c>
      <c r="D46" s="28">
        <f t="shared" si="26"/>
        <v>140.41999999999999</v>
      </c>
      <c r="E46" s="28">
        <f t="shared" si="26"/>
        <v>105.73499999999999</v>
      </c>
      <c r="F46" s="28">
        <f t="shared" si="26"/>
        <v>106.3335</v>
      </c>
      <c r="G46" s="28">
        <f t="shared" si="26"/>
        <v>179.79499999999999</v>
      </c>
      <c r="H46" s="104">
        <f t="shared" si="18"/>
        <v>764.94249999999988</v>
      </c>
      <c r="J46" s="80" t="s">
        <v>11</v>
      </c>
      <c r="K46" s="84">
        <f>SUM(K39:K45)</f>
        <v>310.99399999999997</v>
      </c>
      <c r="L46" s="28">
        <f>SUM(L39:L45)</f>
        <v>311.80399999999997</v>
      </c>
      <c r="M46" s="28">
        <f>SUM(M39:M45)</f>
        <v>309.779</v>
      </c>
      <c r="N46" s="28">
        <f>SUM(N39:N45)</f>
        <v>309.779</v>
      </c>
      <c r="O46" s="28">
        <f>SUM(O39:O45)</f>
        <v>309.82599999999996</v>
      </c>
      <c r="P46" s="104">
        <f t="shared" si="19"/>
        <v>1552.182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30.5</v>
      </c>
      <c r="C47" s="31">
        <v>29.5</v>
      </c>
      <c r="D47" s="31">
        <v>29.5</v>
      </c>
      <c r="E47" s="31">
        <v>28.5</v>
      </c>
      <c r="F47" s="31">
        <v>28.5</v>
      </c>
      <c r="G47" s="31">
        <v>27.5</v>
      </c>
      <c r="H47" s="105">
        <f>+((H46/H48)/7)*1000</f>
        <v>28.840723145948793</v>
      </c>
      <c r="J47" s="113" t="s">
        <v>20</v>
      </c>
      <c r="K47" s="85">
        <v>65</v>
      </c>
      <c r="L47" s="31">
        <v>65</v>
      </c>
      <c r="M47" s="31">
        <v>65</v>
      </c>
      <c r="N47" s="31">
        <v>65</v>
      </c>
      <c r="O47" s="31">
        <v>65</v>
      </c>
      <c r="P47" s="105">
        <f>+((P46/P48)/7)*1000</f>
        <v>64.685030838473068</v>
      </c>
      <c r="Q47" s="65"/>
      <c r="R47" s="65"/>
    </row>
    <row r="48" spans="1:30" ht="33.75" customHeight="1" x14ac:dyDescent="0.25">
      <c r="A48" s="97" t="s">
        <v>21</v>
      </c>
      <c r="B48" s="86">
        <v>433</v>
      </c>
      <c r="C48" s="35">
        <v>679</v>
      </c>
      <c r="D48" s="35">
        <v>680</v>
      </c>
      <c r="E48" s="35">
        <v>530</v>
      </c>
      <c r="F48" s="35">
        <v>533</v>
      </c>
      <c r="G48" s="35">
        <v>934</v>
      </c>
      <c r="H48" s="106">
        <f>SUM(B48:G48)</f>
        <v>3789</v>
      </c>
      <c r="I48" s="66"/>
      <c r="J48" s="97" t="s">
        <v>21</v>
      </c>
      <c r="K48" s="109">
        <v>687</v>
      </c>
      <c r="L48" s="67">
        <v>689</v>
      </c>
      <c r="M48" s="67">
        <v>684</v>
      </c>
      <c r="N48" s="67">
        <v>684</v>
      </c>
      <c r="O48" s="67">
        <v>684</v>
      </c>
      <c r="P48" s="115">
        <f>SUM(K48:O48)</f>
        <v>3428</v>
      </c>
      <c r="Q48" s="68"/>
      <c r="R48" s="68"/>
    </row>
    <row r="49" spans="1:30" ht="33.75" customHeight="1" x14ac:dyDescent="0.25">
      <c r="A49" s="98" t="s">
        <v>22</v>
      </c>
      <c r="B49" s="87">
        <f t="shared" ref="B49" si="27">((B48*B47)*7/1000-B39-B40)/5</f>
        <v>13.293100000000001</v>
      </c>
      <c r="C49" s="39">
        <f t="shared" ref="C49" si="28">((C48*C47)*7/1000-C39-C40)/5</f>
        <v>20.1663</v>
      </c>
      <c r="D49" s="39">
        <f t="shared" ref="D49" si="29">((D48*D47)*7/1000-D39-D40)/5</f>
        <v>20.195999999999998</v>
      </c>
      <c r="E49" s="39">
        <f t="shared" ref="E49" si="30">((E48*E47)*7/1000-E39-E40)/5</f>
        <v>15.210999999999999</v>
      </c>
      <c r="F49" s="39">
        <f t="shared" ref="F49" si="31">((F48*F47)*7/1000-F39-F40)/5</f>
        <v>15.2971</v>
      </c>
      <c r="G49" s="39">
        <f t="shared" ref="G49" si="32">((G48*G47)*7/1000-G39-G40)/5</f>
        <v>25.684999999999995</v>
      </c>
      <c r="H49" s="107">
        <f>((H46*1000)/H48)/7</f>
        <v>28.840723145948797</v>
      </c>
      <c r="J49" s="98" t="s">
        <v>22</v>
      </c>
      <c r="K49" s="87">
        <f>(K48*K47)/1000</f>
        <v>44.655000000000001</v>
      </c>
      <c r="L49" s="39">
        <f>(L48*L47)/1000</f>
        <v>44.784999999999997</v>
      </c>
      <c r="M49" s="39">
        <f>(M48*M47)/1000</f>
        <v>44.46</v>
      </c>
      <c r="N49" s="39">
        <f>(N48*N47)/1000</f>
        <v>44.46</v>
      </c>
      <c r="O49" s="39">
        <f>(O48*O47)/1000</f>
        <v>44.46</v>
      </c>
      <c r="P49" s="116">
        <f>((P46*1000)/P48)/7</f>
        <v>64.685030838473082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33">((B48*B47)*7)/1000</f>
        <v>92.445499999999996</v>
      </c>
      <c r="C50" s="43">
        <f t="shared" si="33"/>
        <v>140.21350000000001</v>
      </c>
      <c r="D50" s="43">
        <f t="shared" si="33"/>
        <v>140.41999999999999</v>
      </c>
      <c r="E50" s="43">
        <f t="shared" si="33"/>
        <v>105.735</v>
      </c>
      <c r="F50" s="43">
        <f t="shared" si="33"/>
        <v>106.3335</v>
      </c>
      <c r="G50" s="43">
        <f t="shared" si="33"/>
        <v>179.79499999999999</v>
      </c>
      <c r="H50" s="90"/>
      <c r="J50" s="99" t="s">
        <v>23</v>
      </c>
      <c r="K50" s="88">
        <f>((K48*K47)*7)/1000</f>
        <v>312.58499999999998</v>
      </c>
      <c r="L50" s="43">
        <f>((L48*L47)*7)/1000</f>
        <v>313.495</v>
      </c>
      <c r="M50" s="43">
        <f>((M48*M47)*7)/1000</f>
        <v>311.22000000000003</v>
      </c>
      <c r="N50" s="43">
        <f>((N48*N47)*7)/1000</f>
        <v>311.22000000000003</v>
      </c>
      <c r="O50" s="43">
        <f>((O48*O47)*7)/1000</f>
        <v>311.22000000000003</v>
      </c>
      <c r="P50" s="117"/>
    </row>
    <row r="51" spans="1:30" ht="33.75" customHeight="1" thickBot="1" x14ac:dyDescent="0.3">
      <c r="A51" s="100" t="s">
        <v>24</v>
      </c>
      <c r="B51" s="89">
        <f t="shared" ref="B51:G51" si="34">+(B46/B48)/7*1000</f>
        <v>30.5</v>
      </c>
      <c r="C51" s="49">
        <f t="shared" si="34"/>
        <v>29.500000000000004</v>
      </c>
      <c r="D51" s="49">
        <f t="shared" si="34"/>
        <v>29.5</v>
      </c>
      <c r="E51" s="49">
        <f t="shared" si="34"/>
        <v>28.499999999999996</v>
      </c>
      <c r="F51" s="49">
        <f t="shared" si="34"/>
        <v>28.5</v>
      </c>
      <c r="G51" s="49">
        <f t="shared" si="34"/>
        <v>27.499999999999996</v>
      </c>
      <c r="H51" s="108"/>
      <c r="I51" s="52"/>
      <c r="J51" s="100" t="s">
        <v>24</v>
      </c>
      <c r="K51" s="89">
        <f>+(K46/K48)/7*1000</f>
        <v>64.669161987939276</v>
      </c>
      <c r="L51" s="49">
        <f>+(L46/L48)/7*1000</f>
        <v>64.649388347501542</v>
      </c>
      <c r="M51" s="49">
        <f>+(M46/M48)/7*1000</f>
        <v>64.699039264828741</v>
      </c>
      <c r="N51" s="49">
        <f>+(N46/N48)/7*1000</f>
        <v>64.699039264828741</v>
      </c>
      <c r="O51" s="49">
        <f>+(O46/O48)/7*1000</f>
        <v>64.708855472013354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32.195</v>
      </c>
      <c r="C58" s="82">
        <v>32.195</v>
      </c>
      <c r="D58" s="82">
        <v>32.195</v>
      </c>
      <c r="E58" s="82">
        <v>32.241999999999997</v>
      </c>
      <c r="F58" s="82">
        <v>32.241999999999997</v>
      </c>
      <c r="G58" s="104">
        <f t="shared" ref="G58:G65" si="35">SUM(B58:F58)</f>
        <v>161.06899999999999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37.18</v>
      </c>
      <c r="C59" s="82">
        <f>C67*$I$59/1000</f>
        <v>37.125</v>
      </c>
      <c r="D59" s="82">
        <f>D67*$I$59/1000</f>
        <v>36.96</v>
      </c>
      <c r="E59" s="82">
        <f>E67*$I$59/1000</f>
        <v>37.015000000000001</v>
      </c>
      <c r="F59" s="82">
        <f>F67*$I$59/1000</f>
        <v>37.344999999999999</v>
      </c>
      <c r="G59" s="104">
        <f t="shared" si="35"/>
        <v>185.62500000000003</v>
      </c>
      <c r="H59" s="76"/>
      <c r="I59" s="2">
        <v>55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40.56</v>
      </c>
      <c r="C60" s="24">
        <f>C67*$I$60/1000</f>
        <v>40.5</v>
      </c>
      <c r="D60" s="24">
        <f>D67*$I$60/1000</f>
        <v>40.32</v>
      </c>
      <c r="E60" s="24">
        <f>E67*$I$60/1000</f>
        <v>40.380000000000003</v>
      </c>
      <c r="F60" s="24">
        <f>F67*$I$60/1000</f>
        <v>40.74</v>
      </c>
      <c r="G60" s="104">
        <f t="shared" si="35"/>
        <v>202.5</v>
      </c>
      <c r="H60" s="76"/>
      <c r="I60" s="2">
        <v>60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44.616</v>
      </c>
      <c r="C61" s="82">
        <f>C67*$I$61/1000</f>
        <v>44.55</v>
      </c>
      <c r="D61" s="82">
        <f>D67*$I$61/1000</f>
        <v>44.351999999999997</v>
      </c>
      <c r="E61" s="82">
        <f>E67*$I$61/1000</f>
        <v>44.417999999999999</v>
      </c>
      <c r="F61" s="82">
        <f>F67*$I$61/1000</f>
        <v>44.814</v>
      </c>
      <c r="G61" s="104">
        <f t="shared" si="35"/>
        <v>222.75</v>
      </c>
      <c r="H61" s="76"/>
      <c r="I61" s="2">
        <v>66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49.347999999999999</v>
      </c>
      <c r="C62" s="82">
        <f>C67*$I$62/1000</f>
        <v>49.274999999999999</v>
      </c>
      <c r="D62" s="82">
        <f>D67*$I$62/1000</f>
        <v>49.055999999999997</v>
      </c>
      <c r="E62" s="82">
        <f>E67*$I$62/1000</f>
        <v>49.128999999999998</v>
      </c>
      <c r="F62" s="82">
        <f>F67*$I$62/1000</f>
        <v>49.567</v>
      </c>
      <c r="G62" s="104">
        <f t="shared" si="35"/>
        <v>246.37499999999997</v>
      </c>
      <c r="H62" s="76"/>
      <c r="I62" s="2">
        <v>73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50.7</v>
      </c>
      <c r="C63" s="82">
        <f>C67*$I$63/1000</f>
        <v>50.625</v>
      </c>
      <c r="D63" s="82">
        <f>D67*$I$63/1000</f>
        <v>50.4</v>
      </c>
      <c r="E63" s="82">
        <f>E67*$I$63/1000</f>
        <v>50.475000000000001</v>
      </c>
      <c r="F63" s="82">
        <f>F67*$I$63/1000</f>
        <v>50.924999999999997</v>
      </c>
      <c r="G63" s="104">
        <f t="shared" si="35"/>
        <v>253.125</v>
      </c>
      <c r="H63" s="76"/>
      <c r="I63" s="2">
        <v>75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51.375999999999998</v>
      </c>
      <c r="C64" s="82">
        <f>C67*$I$64/1000</f>
        <v>51.3</v>
      </c>
      <c r="D64" s="82">
        <f>D67*$I$64/1000</f>
        <v>51.072000000000003</v>
      </c>
      <c r="E64" s="82">
        <f>E67*$I$64/1000</f>
        <v>51.148000000000003</v>
      </c>
      <c r="F64" s="82">
        <f>F67*$I$64/1000</f>
        <v>51.603999999999999</v>
      </c>
      <c r="G64" s="104">
        <f t="shared" si="35"/>
        <v>256.5</v>
      </c>
      <c r="H64" s="76"/>
      <c r="I64" s="2">
        <v>76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305.97499999999997</v>
      </c>
      <c r="C65" s="28">
        <f>SUM(C58:C64)</f>
        <v>305.57</v>
      </c>
      <c r="D65" s="28">
        <f>SUM(D58:D64)</f>
        <v>304.35500000000002</v>
      </c>
      <c r="E65" s="28">
        <f>SUM(E58:E64)</f>
        <v>304.80700000000002</v>
      </c>
      <c r="F65" s="28">
        <f>SUM(F58:F64)</f>
        <v>307.23699999999997</v>
      </c>
      <c r="G65" s="104">
        <f t="shared" si="35"/>
        <v>1527.944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65</v>
      </c>
      <c r="C66" s="31">
        <v>65</v>
      </c>
      <c r="D66" s="31">
        <v>65</v>
      </c>
      <c r="E66" s="31">
        <v>65</v>
      </c>
      <c r="F66" s="31">
        <v>65</v>
      </c>
      <c r="G66" s="105">
        <f>+((G65/G67)/7)*1000</f>
        <v>64.674878306878313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676</v>
      </c>
      <c r="C67" s="67">
        <v>675</v>
      </c>
      <c r="D67" s="67">
        <v>672</v>
      </c>
      <c r="E67" s="67">
        <v>673</v>
      </c>
      <c r="F67" s="67">
        <v>679</v>
      </c>
      <c r="G67" s="115">
        <f>SUM(B67:F67)</f>
        <v>3375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43.94</v>
      </c>
      <c r="C68" s="39">
        <f>(C67*C66)/1000</f>
        <v>43.875</v>
      </c>
      <c r="D68" s="39">
        <f>(D67*D66)/1000</f>
        <v>43.68</v>
      </c>
      <c r="E68" s="39">
        <f>(E67*E66)/1000</f>
        <v>43.744999999999997</v>
      </c>
      <c r="F68" s="39">
        <f>(F67*F66)/1000</f>
        <v>44.134999999999998</v>
      </c>
      <c r="G68" s="119">
        <f>((G65*1000)/G67)/7</f>
        <v>64.674878306878313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307.58</v>
      </c>
      <c r="C69" s="43">
        <f>((C67*C66)*7)/1000</f>
        <v>307.125</v>
      </c>
      <c r="D69" s="43">
        <f>((D67*D66)*7)/1000</f>
        <v>305.76</v>
      </c>
      <c r="E69" s="43">
        <f>((E67*E66)*7)/1000</f>
        <v>306.21499999999997</v>
      </c>
      <c r="F69" s="43">
        <f>((F67*F66)*7)/1000</f>
        <v>308.94499999999999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64.660819949281475</v>
      </c>
      <c r="C70" s="49">
        <f>+(C65/C67)/7*1000</f>
        <v>64.670899470899457</v>
      </c>
      <c r="D70" s="49">
        <f>+(D65/D67)/7*1000</f>
        <v>64.701318027210888</v>
      </c>
      <c r="E70" s="49">
        <f>+(E65/E67)/7*1000</f>
        <v>64.701125026533646</v>
      </c>
      <c r="F70" s="49">
        <f>+(F65/F67)/7*1000</f>
        <v>64.640648011782034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P15:S15"/>
    <mergeCell ref="K15:O15"/>
    <mergeCell ref="B36:G36"/>
    <mergeCell ref="K36:O36"/>
    <mergeCell ref="J54:K54"/>
    <mergeCell ref="B55:F55"/>
    <mergeCell ref="B15:J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9"/>
  <sheetViews>
    <sheetView topLeftCell="A17" zoomScale="30" zoomScaleNormal="30" workbookViewId="0">
      <selection activeCell="M64" sqref="M6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2"/>
      <c r="Z3" s="2"/>
      <c r="AA3" s="2"/>
      <c r="AB3" s="2"/>
      <c r="AC3" s="2"/>
      <c r="AD3" s="12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8" t="s">
        <v>1</v>
      </c>
      <c r="B9" s="128"/>
      <c r="C9" s="12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8"/>
      <c r="B10" s="128"/>
      <c r="C10" s="12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8" t="s">
        <v>4</v>
      </c>
      <c r="B11" s="128"/>
      <c r="C11" s="128"/>
      <c r="D11" s="1"/>
      <c r="E11" s="129">
        <v>1</v>
      </c>
      <c r="F11" s="1"/>
      <c r="G11" s="1"/>
      <c r="H11" s="1"/>
      <c r="I11" s="1"/>
      <c r="J11" s="1"/>
      <c r="K11" s="553" t="s">
        <v>56</v>
      </c>
      <c r="L11" s="553"/>
      <c r="M11" s="130"/>
      <c r="N11" s="13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8"/>
      <c r="B12" s="128"/>
      <c r="C12" s="128"/>
      <c r="D12" s="1"/>
      <c r="E12" s="5"/>
      <c r="F12" s="1"/>
      <c r="G12" s="1"/>
      <c r="H12" s="1"/>
      <c r="I12" s="1"/>
      <c r="J12" s="1"/>
      <c r="K12" s="130"/>
      <c r="L12" s="130"/>
      <c r="M12" s="130"/>
      <c r="N12" s="13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"/>
      <c r="X13" s="1"/>
      <c r="Y13" s="1"/>
    </row>
    <row r="14" spans="1:30" s="3" customFormat="1" ht="27" thickBot="1" x14ac:dyDescent="0.3">
      <c r="A14" s="12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25.389000000000003</v>
      </c>
      <c r="C18" s="24">
        <v>19.188000000000006</v>
      </c>
      <c r="D18" s="24">
        <v>26.062000000000001</v>
      </c>
      <c r="E18" s="24">
        <v>25.481000000000002</v>
      </c>
      <c r="F18" s="24">
        <v>28.538999999999998</v>
      </c>
      <c r="G18" s="24">
        <v>28.749599999999997</v>
      </c>
      <c r="H18" s="24">
        <v>22.2212</v>
      </c>
      <c r="I18" s="24">
        <v>14.896000000000001</v>
      </c>
      <c r="J18" s="25">
        <v>14.052500000000004</v>
      </c>
      <c r="K18" s="82">
        <v>20.944833333333335</v>
      </c>
      <c r="L18" s="24">
        <v>15.131083333333333</v>
      </c>
      <c r="M18" s="24">
        <v>15.131083333333333</v>
      </c>
      <c r="N18" s="24">
        <v>20.189583333333331</v>
      </c>
      <c r="O18" s="24">
        <v>12.593333333333334</v>
      </c>
      <c r="P18" s="23">
        <v>13.053999999999998</v>
      </c>
      <c r="Q18" s="24">
        <v>24.787800000000004</v>
      </c>
      <c r="R18" s="24">
        <v>27.018000000000001</v>
      </c>
      <c r="S18" s="25">
        <v>17.744999999999997</v>
      </c>
      <c r="T18" s="26">
        <f t="shared" ref="T18:T25" si="0">SUM(B18:S18)</f>
        <v>371.17301666666663</v>
      </c>
      <c r="V18" s="2"/>
      <c r="W18" s="20"/>
    </row>
    <row r="19" spans="1:30" ht="39.950000000000003" customHeight="1" x14ac:dyDescent="0.25">
      <c r="A19" s="95" t="s">
        <v>14</v>
      </c>
      <c r="B19" s="23">
        <v>27.945166666666665</v>
      </c>
      <c r="C19" s="24">
        <v>21.983333333333331</v>
      </c>
      <c r="D19" s="24">
        <v>29.262166666666662</v>
      </c>
      <c r="E19" s="24">
        <v>29.080166666666667</v>
      </c>
      <c r="F19" s="24">
        <v>32.530166666666666</v>
      </c>
      <c r="G19" s="24">
        <v>33.526400000000002</v>
      </c>
      <c r="H19" s="24">
        <v>25.999799999999997</v>
      </c>
      <c r="I19" s="24">
        <v>17.651083333333332</v>
      </c>
      <c r="J19" s="25">
        <v>16.735249999999997</v>
      </c>
      <c r="K19" s="82">
        <v>25.405194444444447</v>
      </c>
      <c r="L19" s="24">
        <v>18.14448611111111</v>
      </c>
      <c r="M19" s="24">
        <v>18.104819444444445</v>
      </c>
      <c r="N19" s="24">
        <v>24.931402777777777</v>
      </c>
      <c r="O19" s="24">
        <v>15.721944444444444</v>
      </c>
      <c r="P19" s="23">
        <v>15.632333333333333</v>
      </c>
      <c r="Q19" s="24">
        <v>30.209533333333329</v>
      </c>
      <c r="R19" s="24">
        <v>32.902666666666669</v>
      </c>
      <c r="S19" s="25">
        <v>21.536666666666665</v>
      </c>
      <c r="T19" s="26">
        <f t="shared" si="0"/>
        <v>437.30258055555555</v>
      </c>
      <c r="V19" s="2"/>
      <c r="W19" s="20"/>
    </row>
    <row r="20" spans="1:30" ht="39.75" customHeight="1" x14ac:dyDescent="0.25">
      <c r="A20" s="94" t="s">
        <v>15</v>
      </c>
      <c r="B20" s="79">
        <v>30.151566666666668</v>
      </c>
      <c r="C20" s="24">
        <v>20.706533333333333</v>
      </c>
      <c r="D20" s="24">
        <v>29.262166666666662</v>
      </c>
      <c r="E20" s="24">
        <v>29.080166666666667</v>
      </c>
      <c r="F20" s="24">
        <v>32.530166666666666</v>
      </c>
      <c r="G20" s="24">
        <v>33.526400000000002</v>
      </c>
      <c r="H20" s="24">
        <v>25.9998</v>
      </c>
      <c r="I20" s="24">
        <v>17.651083333333332</v>
      </c>
      <c r="J20" s="25">
        <v>16.735250000000001</v>
      </c>
      <c r="K20" s="83">
        <v>24.923594444444443</v>
      </c>
      <c r="L20" s="24">
        <v>18.144486111111114</v>
      </c>
      <c r="M20" s="24">
        <v>18.104819444444445</v>
      </c>
      <c r="N20" s="24">
        <v>24.931402777777777</v>
      </c>
      <c r="O20" s="24">
        <v>15.721944444444443</v>
      </c>
      <c r="P20" s="79">
        <v>15.632333333333332</v>
      </c>
      <c r="Q20" s="24">
        <v>30.209533333333333</v>
      </c>
      <c r="R20" s="24">
        <v>32.902666666666661</v>
      </c>
      <c r="S20" s="25">
        <v>21.536666666666669</v>
      </c>
      <c r="T20" s="26">
        <f t="shared" si="0"/>
        <v>437.75058055555564</v>
      </c>
      <c r="V20" s="2"/>
      <c r="W20" s="20"/>
    </row>
    <row r="21" spans="1:30" ht="39.950000000000003" customHeight="1" x14ac:dyDescent="0.25">
      <c r="A21" s="95" t="s">
        <v>16</v>
      </c>
      <c r="B21" s="23">
        <v>30.151566666666668</v>
      </c>
      <c r="C21" s="24">
        <v>20.706533333333333</v>
      </c>
      <c r="D21" s="24">
        <v>29.262166666666662</v>
      </c>
      <c r="E21" s="24">
        <v>29.080166666666667</v>
      </c>
      <c r="F21" s="24">
        <v>32.530166666666666</v>
      </c>
      <c r="G21" s="24">
        <v>33.526400000000002</v>
      </c>
      <c r="H21" s="24">
        <v>25.9998</v>
      </c>
      <c r="I21" s="24">
        <v>17.651083333333332</v>
      </c>
      <c r="J21" s="25">
        <v>16.735250000000001</v>
      </c>
      <c r="K21" s="82">
        <v>24.923594444444443</v>
      </c>
      <c r="L21" s="24">
        <v>18.144486111111114</v>
      </c>
      <c r="M21" s="24">
        <v>18.104819444444445</v>
      </c>
      <c r="N21" s="24">
        <v>24.931402777777777</v>
      </c>
      <c r="O21" s="24">
        <v>15.721944444444443</v>
      </c>
      <c r="P21" s="23">
        <v>15.632333333333332</v>
      </c>
      <c r="Q21" s="24">
        <v>30.209533333333333</v>
      </c>
      <c r="R21" s="24">
        <v>32.902666666666661</v>
      </c>
      <c r="S21" s="25">
        <v>21.536666666666669</v>
      </c>
      <c r="T21" s="26">
        <f t="shared" si="0"/>
        <v>437.75058055555564</v>
      </c>
      <c r="V21" s="2"/>
      <c r="W21" s="20"/>
    </row>
    <row r="22" spans="1:30" ht="39.950000000000003" customHeight="1" x14ac:dyDescent="0.25">
      <c r="A22" s="94" t="s">
        <v>17</v>
      </c>
      <c r="B22" s="23">
        <v>30.151566666666668</v>
      </c>
      <c r="C22" s="24">
        <v>20.706533333333333</v>
      </c>
      <c r="D22" s="24">
        <v>29.262166666666662</v>
      </c>
      <c r="E22" s="24">
        <v>29.080166666666667</v>
      </c>
      <c r="F22" s="24">
        <v>32.530166666666666</v>
      </c>
      <c r="G22" s="24">
        <v>33.526400000000002</v>
      </c>
      <c r="H22" s="24">
        <v>25.9998</v>
      </c>
      <c r="I22" s="24">
        <v>17.651083333333332</v>
      </c>
      <c r="J22" s="25">
        <v>16.735250000000001</v>
      </c>
      <c r="K22" s="82">
        <v>24.923594444444443</v>
      </c>
      <c r="L22" s="24">
        <v>18.144486111111114</v>
      </c>
      <c r="M22" s="24">
        <v>18.104819444444445</v>
      </c>
      <c r="N22" s="24">
        <v>24.931402777777777</v>
      </c>
      <c r="O22" s="24">
        <v>15.721944444444443</v>
      </c>
      <c r="P22" s="23">
        <v>15.632333333333332</v>
      </c>
      <c r="Q22" s="24">
        <v>30.209533333333333</v>
      </c>
      <c r="R22" s="24">
        <v>32.902666666666661</v>
      </c>
      <c r="S22" s="25">
        <v>21.536666666666669</v>
      </c>
      <c r="T22" s="26">
        <f t="shared" si="0"/>
        <v>437.75058055555564</v>
      </c>
      <c r="V22" s="2"/>
      <c r="W22" s="20"/>
    </row>
    <row r="23" spans="1:30" ht="39.950000000000003" customHeight="1" x14ac:dyDescent="0.25">
      <c r="A23" s="95" t="s">
        <v>18</v>
      </c>
      <c r="B23" s="23">
        <v>30.151566666666668</v>
      </c>
      <c r="C23" s="24">
        <v>20.706533333333333</v>
      </c>
      <c r="D23" s="24">
        <v>29.262166666666662</v>
      </c>
      <c r="E23" s="24">
        <v>29.080166666666667</v>
      </c>
      <c r="F23" s="24">
        <v>32.530166666666666</v>
      </c>
      <c r="G23" s="24">
        <v>33.526400000000002</v>
      </c>
      <c r="H23" s="24">
        <v>25.9998</v>
      </c>
      <c r="I23" s="24">
        <v>17.651083333333332</v>
      </c>
      <c r="J23" s="25">
        <v>16.735250000000001</v>
      </c>
      <c r="K23" s="82">
        <v>24.923594444444443</v>
      </c>
      <c r="L23" s="24">
        <v>18.144486111111114</v>
      </c>
      <c r="M23" s="24">
        <v>18.104819444444445</v>
      </c>
      <c r="N23" s="24">
        <v>24.931402777777777</v>
      </c>
      <c r="O23" s="24">
        <v>15.721944444444443</v>
      </c>
      <c r="P23" s="23">
        <v>15.632333333333332</v>
      </c>
      <c r="Q23" s="24">
        <v>30.209533333333333</v>
      </c>
      <c r="R23" s="24">
        <v>32.902666666666661</v>
      </c>
      <c r="S23" s="25">
        <v>21.536666666666669</v>
      </c>
      <c r="T23" s="26">
        <f t="shared" si="0"/>
        <v>437.75058055555564</v>
      </c>
      <c r="V23" s="2"/>
      <c r="W23" s="20"/>
    </row>
    <row r="24" spans="1:30" ht="39.950000000000003" customHeight="1" x14ac:dyDescent="0.25">
      <c r="A24" s="94" t="s">
        <v>19</v>
      </c>
      <c r="B24" s="23">
        <v>30.151566666666668</v>
      </c>
      <c r="C24" s="24">
        <v>20.706533333333333</v>
      </c>
      <c r="D24" s="24">
        <v>29.262166666666662</v>
      </c>
      <c r="E24" s="24">
        <v>29.080166666666667</v>
      </c>
      <c r="F24" s="24">
        <v>32.530166666666666</v>
      </c>
      <c r="G24" s="24">
        <v>33.526400000000002</v>
      </c>
      <c r="H24" s="24">
        <v>25.9998</v>
      </c>
      <c r="I24" s="24">
        <v>17.651083333333332</v>
      </c>
      <c r="J24" s="25">
        <v>16.735250000000001</v>
      </c>
      <c r="K24" s="82">
        <v>24.923594444444443</v>
      </c>
      <c r="L24" s="24">
        <v>18.144486111111114</v>
      </c>
      <c r="M24" s="24">
        <v>18.104819444444445</v>
      </c>
      <c r="N24" s="24">
        <v>24.931402777777777</v>
      </c>
      <c r="O24" s="24">
        <v>15.721944444444443</v>
      </c>
      <c r="P24" s="23">
        <v>15.632333333333332</v>
      </c>
      <c r="Q24" s="24">
        <v>30.209533333333333</v>
      </c>
      <c r="R24" s="24">
        <v>32.902666666666661</v>
      </c>
      <c r="S24" s="25">
        <v>21.536666666666669</v>
      </c>
      <c r="T24" s="26">
        <f t="shared" si="0"/>
        <v>437.75058055555564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204.09200000000001</v>
      </c>
      <c r="C25" s="28">
        <f t="shared" si="1"/>
        <v>144.70400000000001</v>
      </c>
      <c r="D25" s="28">
        <f>SUM(D18:D24)</f>
        <v>201.63499999999999</v>
      </c>
      <c r="E25" s="28">
        <f t="shared" ref="E25:G25" si="2">SUM(E18:E24)</f>
        <v>199.96199999999999</v>
      </c>
      <c r="F25" s="28">
        <f t="shared" si="2"/>
        <v>223.72000000000003</v>
      </c>
      <c r="G25" s="28">
        <f t="shared" si="2"/>
        <v>229.90799999999999</v>
      </c>
      <c r="H25" s="28">
        <f>SUM(H18:H24)</f>
        <v>178.21999999999997</v>
      </c>
      <c r="I25" s="28">
        <f t="shared" ref="I25:J25" si="3">SUM(I18:I24)</f>
        <v>120.80249999999999</v>
      </c>
      <c r="J25" s="29">
        <f t="shared" si="3"/>
        <v>114.46400000000003</v>
      </c>
      <c r="K25" s="84">
        <f>SUM(K18:K24)</f>
        <v>170.96799999999999</v>
      </c>
      <c r="L25" s="28">
        <f t="shared" ref="L25:O25" si="4">SUM(L18:L24)</f>
        <v>123.99800000000002</v>
      </c>
      <c r="M25" s="28">
        <f t="shared" si="4"/>
        <v>123.76</v>
      </c>
      <c r="N25" s="28">
        <f t="shared" si="4"/>
        <v>169.77799999999999</v>
      </c>
      <c r="O25" s="28">
        <f t="shared" si="4"/>
        <v>106.92500000000001</v>
      </c>
      <c r="P25" s="27">
        <f>SUM(P18:P24)</f>
        <v>106.848</v>
      </c>
      <c r="Q25" s="28">
        <f t="shared" ref="Q25:S25" si="5">SUM(Q18:Q24)</f>
        <v>206.04499999999996</v>
      </c>
      <c r="R25" s="28">
        <f t="shared" si="5"/>
        <v>224.43399999999997</v>
      </c>
      <c r="S25" s="29">
        <f t="shared" si="5"/>
        <v>146.965</v>
      </c>
      <c r="T25" s="26">
        <f t="shared" si="0"/>
        <v>2997.2285000000002</v>
      </c>
    </row>
    <row r="26" spans="1:30" s="2" customFormat="1" ht="36.75" customHeight="1" x14ac:dyDescent="0.25">
      <c r="A26" s="96" t="s">
        <v>20</v>
      </c>
      <c r="B26" s="30">
        <v>37</v>
      </c>
      <c r="C26" s="31">
        <v>34</v>
      </c>
      <c r="D26" s="31">
        <v>35</v>
      </c>
      <c r="E26" s="31">
        <v>34.5</v>
      </c>
      <c r="F26" s="31">
        <v>34</v>
      </c>
      <c r="G26" s="31">
        <v>34</v>
      </c>
      <c r="H26" s="31">
        <v>33.5</v>
      </c>
      <c r="I26" s="31">
        <v>32.5</v>
      </c>
      <c r="J26" s="32">
        <v>32</v>
      </c>
      <c r="K26" s="85">
        <v>35.5</v>
      </c>
      <c r="L26" s="31">
        <v>34</v>
      </c>
      <c r="M26" s="31">
        <v>34</v>
      </c>
      <c r="N26" s="31">
        <v>33.5</v>
      </c>
      <c r="O26" s="31">
        <v>32.5</v>
      </c>
      <c r="P26" s="30">
        <v>36</v>
      </c>
      <c r="Q26" s="31">
        <v>35</v>
      </c>
      <c r="R26" s="31">
        <v>34</v>
      </c>
      <c r="S26" s="32">
        <v>32.5</v>
      </c>
      <c r="T26" s="33">
        <f>+((T25/T27)/7)*1000</f>
        <v>34.166573571656564</v>
      </c>
    </row>
    <row r="27" spans="1:30" s="2" customFormat="1" ht="33" customHeight="1" x14ac:dyDescent="0.25">
      <c r="A27" s="97" t="s">
        <v>21</v>
      </c>
      <c r="B27" s="34">
        <v>788</v>
      </c>
      <c r="C27" s="35">
        <v>608</v>
      </c>
      <c r="D27" s="35">
        <v>823</v>
      </c>
      <c r="E27" s="35">
        <v>828</v>
      </c>
      <c r="F27" s="35">
        <v>940</v>
      </c>
      <c r="G27" s="35">
        <v>966</v>
      </c>
      <c r="H27" s="35">
        <v>760</v>
      </c>
      <c r="I27" s="35">
        <v>531</v>
      </c>
      <c r="J27" s="36">
        <v>511</v>
      </c>
      <c r="K27" s="86">
        <v>688</v>
      </c>
      <c r="L27" s="35">
        <v>521</v>
      </c>
      <c r="M27" s="35">
        <v>520</v>
      </c>
      <c r="N27" s="35">
        <v>724</v>
      </c>
      <c r="O27" s="35">
        <v>470</v>
      </c>
      <c r="P27" s="34">
        <v>424</v>
      </c>
      <c r="Q27" s="35">
        <v>841</v>
      </c>
      <c r="R27" s="35">
        <v>943</v>
      </c>
      <c r="S27" s="36">
        <v>646</v>
      </c>
      <c r="T27" s="37">
        <f>SUM(B27:S27)</f>
        <v>12532</v>
      </c>
      <c r="U27" s="2">
        <f>((T25*1000)/T27)/7</f>
        <v>34.166573571656564</v>
      </c>
    </row>
    <row r="28" spans="1:30" s="2" customFormat="1" ht="33" customHeight="1" x14ac:dyDescent="0.25">
      <c r="A28" s="98" t="s">
        <v>22</v>
      </c>
      <c r="B28" s="39">
        <f>((B27*B26)*7/1000-B18-B19)/5</f>
        <v>30.151566666666668</v>
      </c>
      <c r="C28" s="39">
        <f t="shared" ref="C28:S28" si="6">((C27*C26)*7/1000-C18-C19)/5</f>
        <v>20.706533333333333</v>
      </c>
      <c r="D28" s="39">
        <f t="shared" si="6"/>
        <v>29.262166666666662</v>
      </c>
      <c r="E28" s="39">
        <f t="shared" si="6"/>
        <v>29.080166666666667</v>
      </c>
      <c r="F28" s="39">
        <f t="shared" si="6"/>
        <v>32.530166666666666</v>
      </c>
      <c r="G28" s="39">
        <f t="shared" si="6"/>
        <v>33.526400000000002</v>
      </c>
      <c r="H28" s="39">
        <f t="shared" si="6"/>
        <v>25.9998</v>
      </c>
      <c r="I28" s="39">
        <f t="shared" si="6"/>
        <v>17.651083333333332</v>
      </c>
      <c r="J28" s="40">
        <f t="shared" si="6"/>
        <v>16.735250000000001</v>
      </c>
      <c r="K28" s="87">
        <f t="shared" si="6"/>
        <v>24.923594444444443</v>
      </c>
      <c r="L28" s="39">
        <f t="shared" si="6"/>
        <v>18.144486111111114</v>
      </c>
      <c r="M28" s="39">
        <f t="shared" si="6"/>
        <v>18.104819444444445</v>
      </c>
      <c r="N28" s="39">
        <f t="shared" si="6"/>
        <v>24.931402777777777</v>
      </c>
      <c r="O28" s="39">
        <f t="shared" si="6"/>
        <v>15.721944444444443</v>
      </c>
      <c r="P28" s="38">
        <f t="shared" si="6"/>
        <v>15.632333333333332</v>
      </c>
      <c r="Q28" s="39">
        <f t="shared" si="6"/>
        <v>30.209533333333333</v>
      </c>
      <c r="R28" s="39">
        <f t="shared" si="6"/>
        <v>32.902666666666661</v>
      </c>
      <c r="S28" s="40">
        <f t="shared" si="6"/>
        <v>21.536666666666669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204.09200000000001</v>
      </c>
      <c r="C29" s="43">
        <f t="shared" si="7"/>
        <v>144.70400000000001</v>
      </c>
      <c r="D29" s="43">
        <f>((D27*D26)*7)/1000</f>
        <v>201.63499999999999</v>
      </c>
      <c r="E29" s="43">
        <f>((E27*E26)*7)/1000</f>
        <v>199.96199999999999</v>
      </c>
      <c r="F29" s="43">
        <f t="shared" ref="F29:G29" si="8">((F27*F26)*7)/1000</f>
        <v>223.72</v>
      </c>
      <c r="G29" s="43">
        <f t="shared" si="8"/>
        <v>229.90799999999999</v>
      </c>
      <c r="H29" s="43">
        <f>((H27*H26)*7)/1000</f>
        <v>178.22</v>
      </c>
      <c r="I29" s="43">
        <f>((I27*I26)*7)/1000</f>
        <v>120.80249999999999</v>
      </c>
      <c r="J29" s="90">
        <f t="shared" ref="J29" si="9">((J27*J26)*7)/1000</f>
        <v>114.464</v>
      </c>
      <c r="K29" s="88">
        <f>((K27*K26)*7)/1000</f>
        <v>170.96799999999999</v>
      </c>
      <c r="L29" s="43">
        <f>((L27*L26)*7)/1000</f>
        <v>123.998</v>
      </c>
      <c r="M29" s="43">
        <f>((M27*M26)*7)/1000</f>
        <v>123.76</v>
      </c>
      <c r="N29" s="43">
        <f t="shared" ref="N29:S29" si="10">((N27*N26)*7)/1000</f>
        <v>169.77799999999999</v>
      </c>
      <c r="O29" s="43">
        <f t="shared" si="10"/>
        <v>106.925</v>
      </c>
      <c r="P29" s="44">
        <f t="shared" si="10"/>
        <v>106.848</v>
      </c>
      <c r="Q29" s="45">
        <f t="shared" si="10"/>
        <v>206.04499999999999</v>
      </c>
      <c r="R29" s="45">
        <f t="shared" si="10"/>
        <v>224.434</v>
      </c>
      <c r="S29" s="46">
        <f t="shared" si="10"/>
        <v>146.965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37</v>
      </c>
      <c r="C30" s="49">
        <f t="shared" si="11"/>
        <v>34</v>
      </c>
      <c r="D30" s="49">
        <f>+(D25/D27)/7*1000</f>
        <v>34.999999999999993</v>
      </c>
      <c r="E30" s="49">
        <f t="shared" ref="E30:G30" si="12">+(E25/E27)/7*1000</f>
        <v>34.499999999999993</v>
      </c>
      <c r="F30" s="49">
        <f t="shared" si="12"/>
        <v>34</v>
      </c>
      <c r="G30" s="49">
        <f t="shared" si="12"/>
        <v>33.999999999999993</v>
      </c>
      <c r="H30" s="49">
        <f>+(H25/H27)/7*1000</f>
        <v>33.499999999999993</v>
      </c>
      <c r="I30" s="49">
        <f t="shared" ref="I30:J30" si="13">+(I25/I27)/7*1000</f>
        <v>32.499999999999993</v>
      </c>
      <c r="J30" s="50">
        <f t="shared" si="13"/>
        <v>32.000000000000007</v>
      </c>
      <c r="K30" s="89">
        <f>+(K25/K27)/7*1000</f>
        <v>35.5</v>
      </c>
      <c r="L30" s="49">
        <f t="shared" ref="L30:S30" si="14">+(L25/L27)/7*1000</f>
        <v>34.000000000000007</v>
      </c>
      <c r="M30" s="49">
        <f t="shared" si="14"/>
        <v>34</v>
      </c>
      <c r="N30" s="49">
        <f t="shared" si="14"/>
        <v>33.499999999999993</v>
      </c>
      <c r="O30" s="49">
        <f t="shared" si="14"/>
        <v>32.500000000000007</v>
      </c>
      <c r="P30" s="48">
        <f t="shared" si="14"/>
        <v>36</v>
      </c>
      <c r="Q30" s="49">
        <f t="shared" si="14"/>
        <v>34.999999999999993</v>
      </c>
      <c r="R30" s="49">
        <f t="shared" si="14"/>
        <v>33.999999999999993</v>
      </c>
      <c r="S30" s="50">
        <f t="shared" si="14"/>
        <v>32.5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13.293100000000001</v>
      </c>
      <c r="C39" s="82">
        <v>20.1663</v>
      </c>
      <c r="D39" s="82">
        <v>20.195999999999998</v>
      </c>
      <c r="E39" s="82">
        <v>15.210999999999999</v>
      </c>
      <c r="F39" s="82">
        <v>15.2971</v>
      </c>
      <c r="G39" s="82">
        <v>25.684999999999995</v>
      </c>
      <c r="H39" s="104">
        <f t="shared" ref="H39:H46" si="15">SUM(B39:G39)</f>
        <v>109.8485</v>
      </c>
      <c r="I39" s="2"/>
      <c r="J39" s="94" t="s">
        <v>13</v>
      </c>
      <c r="K39" s="82">
        <v>52.212000000000003</v>
      </c>
      <c r="L39" s="82">
        <v>52.363999999999997</v>
      </c>
      <c r="M39" s="82">
        <v>51.984000000000002</v>
      </c>
      <c r="N39" s="82">
        <v>51.984000000000002</v>
      </c>
      <c r="O39" s="82">
        <v>51.984000000000002</v>
      </c>
      <c r="P39" s="104">
        <f t="shared" ref="P39:P46" si="16">SUM(K39:O39)</f>
        <v>260.52800000000002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15.844483333333335</v>
      </c>
      <c r="C40" s="82">
        <v>24.364783333333332</v>
      </c>
      <c r="D40" s="82">
        <v>24.319000000000003</v>
      </c>
      <c r="E40" s="82">
        <v>18.488166666666668</v>
      </c>
      <c r="F40" s="82">
        <v>18.434149999999999</v>
      </c>
      <c r="G40" s="82">
        <v>31.133333333333336</v>
      </c>
      <c r="H40" s="104">
        <f t="shared" si="15"/>
        <v>132.58391666666668</v>
      </c>
      <c r="I40" s="2"/>
      <c r="J40" s="95" t="s">
        <v>14</v>
      </c>
      <c r="K40" s="82">
        <f>K48*$Q$40/1000</f>
        <v>60.75</v>
      </c>
      <c r="L40" s="82">
        <f t="shared" ref="L40:O40" si="17">L48*$Q$40/1000</f>
        <v>60.57</v>
      </c>
      <c r="M40" s="82">
        <f t="shared" si="17"/>
        <v>60.12</v>
      </c>
      <c r="N40" s="82">
        <f t="shared" si="17"/>
        <v>60.48</v>
      </c>
      <c r="O40" s="82">
        <f t="shared" si="17"/>
        <v>60.84</v>
      </c>
      <c r="P40" s="104">
        <f t="shared" si="16"/>
        <v>302.76</v>
      </c>
      <c r="Q40" s="2">
        <v>90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15.844483333333335</v>
      </c>
      <c r="C41" s="24">
        <v>24.364783333333332</v>
      </c>
      <c r="D41" s="24">
        <v>24.319000000000003</v>
      </c>
      <c r="E41" s="24">
        <v>18.488166666666668</v>
      </c>
      <c r="F41" s="24">
        <v>18.434149999999999</v>
      </c>
      <c r="G41" s="24">
        <v>31.133333333333336</v>
      </c>
      <c r="H41" s="104">
        <f t="shared" si="15"/>
        <v>132.58391666666668</v>
      </c>
      <c r="I41" s="2"/>
      <c r="J41" s="94" t="s">
        <v>15</v>
      </c>
      <c r="K41" s="83">
        <f>K48*$Q$41/1000</f>
        <v>62.774999999999999</v>
      </c>
      <c r="L41" s="24">
        <f t="shared" ref="L41:O41" si="18">L48*$Q$41/1000</f>
        <v>62.588999999999999</v>
      </c>
      <c r="M41" s="24">
        <f t="shared" si="18"/>
        <v>62.124000000000002</v>
      </c>
      <c r="N41" s="24">
        <f t="shared" si="18"/>
        <v>62.496000000000002</v>
      </c>
      <c r="O41" s="24">
        <f t="shared" si="18"/>
        <v>62.868000000000002</v>
      </c>
      <c r="P41" s="104">
        <f t="shared" si="16"/>
        <v>312.85200000000003</v>
      </c>
      <c r="Q41" s="2">
        <v>93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15.844483333333335</v>
      </c>
      <c r="C42" s="82">
        <v>24.364783333333332</v>
      </c>
      <c r="D42" s="82">
        <v>24.319000000000003</v>
      </c>
      <c r="E42" s="82">
        <v>18.488166666666668</v>
      </c>
      <c r="F42" s="82">
        <v>18.434149999999999</v>
      </c>
      <c r="G42" s="82">
        <v>31.133333333333336</v>
      </c>
      <c r="H42" s="104">
        <f t="shared" si="15"/>
        <v>132.58391666666668</v>
      </c>
      <c r="I42" s="2"/>
      <c r="J42" s="95" t="s">
        <v>16</v>
      </c>
      <c r="K42" s="82">
        <f>K48*$Q$42/1000</f>
        <v>64.8</v>
      </c>
      <c r="L42" s="82">
        <f t="shared" ref="L42:O42" si="19">L48*$Q$42/1000</f>
        <v>64.608000000000004</v>
      </c>
      <c r="M42" s="82">
        <f t="shared" si="19"/>
        <v>64.128</v>
      </c>
      <c r="N42" s="82">
        <f t="shared" si="19"/>
        <v>64.512</v>
      </c>
      <c r="O42" s="82">
        <f t="shared" si="19"/>
        <v>64.896000000000001</v>
      </c>
      <c r="P42" s="104">
        <f t="shared" si="16"/>
        <v>322.94400000000002</v>
      </c>
      <c r="Q42" s="2">
        <v>96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15.844483333333335</v>
      </c>
      <c r="C43" s="82">
        <v>24.364783333333332</v>
      </c>
      <c r="D43" s="82">
        <v>24.319000000000003</v>
      </c>
      <c r="E43" s="82">
        <v>18.488166666666668</v>
      </c>
      <c r="F43" s="82">
        <v>18.434149999999999</v>
      </c>
      <c r="G43" s="82">
        <v>31.133333333333336</v>
      </c>
      <c r="H43" s="104">
        <f t="shared" si="15"/>
        <v>132.58391666666668</v>
      </c>
      <c r="I43" s="2"/>
      <c r="J43" s="94" t="s">
        <v>17</v>
      </c>
      <c r="K43" s="82">
        <f>K48*$Q$43/1000</f>
        <v>66.825000000000003</v>
      </c>
      <c r="L43" s="82">
        <f t="shared" ref="L43:O43" si="20">L48*$Q$43/1000</f>
        <v>66.626999999999995</v>
      </c>
      <c r="M43" s="82">
        <f t="shared" si="20"/>
        <v>66.132000000000005</v>
      </c>
      <c r="N43" s="82">
        <f t="shared" si="20"/>
        <v>66.528000000000006</v>
      </c>
      <c r="O43" s="82">
        <f t="shared" si="20"/>
        <v>66.924000000000007</v>
      </c>
      <c r="P43" s="104">
        <f t="shared" si="16"/>
        <v>333.03600000000006</v>
      </c>
      <c r="Q43" s="2">
        <v>99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15.844483333333335</v>
      </c>
      <c r="C44" s="82">
        <v>24.364783333333332</v>
      </c>
      <c r="D44" s="82">
        <v>24.319000000000003</v>
      </c>
      <c r="E44" s="82">
        <v>18.488166666666668</v>
      </c>
      <c r="F44" s="82">
        <v>18.434149999999999</v>
      </c>
      <c r="G44" s="82">
        <v>31.133333333333336</v>
      </c>
      <c r="H44" s="104">
        <f t="shared" si="15"/>
        <v>132.58391666666668</v>
      </c>
      <c r="I44" s="2"/>
      <c r="J44" s="95" t="s">
        <v>18</v>
      </c>
      <c r="K44" s="82">
        <f>K48*$Q$44/1000</f>
        <v>68.849999999999994</v>
      </c>
      <c r="L44" s="82">
        <f t="shared" ref="L44:O44" si="21">L48*$Q$44/1000</f>
        <v>68.646000000000001</v>
      </c>
      <c r="M44" s="82">
        <f t="shared" si="21"/>
        <v>68.135999999999996</v>
      </c>
      <c r="N44" s="82">
        <f t="shared" si="21"/>
        <v>68.543999999999997</v>
      </c>
      <c r="O44" s="82">
        <f t="shared" si="21"/>
        <v>68.951999999999998</v>
      </c>
      <c r="P44" s="104">
        <f t="shared" si="16"/>
        <v>343.12799999999999</v>
      </c>
      <c r="Q44" s="2">
        <v>102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15.844483333333335</v>
      </c>
      <c r="C45" s="82">
        <v>24.364783333333332</v>
      </c>
      <c r="D45" s="82">
        <v>24.319000000000003</v>
      </c>
      <c r="E45" s="82">
        <v>18.488166666666668</v>
      </c>
      <c r="F45" s="82">
        <v>18.434149999999999</v>
      </c>
      <c r="G45" s="82">
        <v>31.133333333333336</v>
      </c>
      <c r="H45" s="104">
        <f t="shared" si="15"/>
        <v>132.58391666666668</v>
      </c>
      <c r="I45" s="2"/>
      <c r="J45" s="94" t="s">
        <v>19</v>
      </c>
      <c r="K45" s="82">
        <f>K48*$Q$45/1000</f>
        <v>70.875</v>
      </c>
      <c r="L45" s="82">
        <f t="shared" ref="L45:O45" si="22">L48*$Q$45/1000</f>
        <v>70.665000000000006</v>
      </c>
      <c r="M45" s="82">
        <f t="shared" si="22"/>
        <v>70.14</v>
      </c>
      <c r="N45" s="82">
        <f t="shared" si="22"/>
        <v>70.56</v>
      </c>
      <c r="O45" s="82">
        <f t="shared" si="22"/>
        <v>70.98</v>
      </c>
      <c r="P45" s="104">
        <f t="shared" si="16"/>
        <v>353.22</v>
      </c>
      <c r="Q45" s="2">
        <v>105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108.36</v>
      </c>
      <c r="C46" s="28">
        <f t="shared" si="23"/>
        <v>166.35499999999999</v>
      </c>
      <c r="D46" s="28">
        <f t="shared" si="23"/>
        <v>166.11</v>
      </c>
      <c r="E46" s="28">
        <f t="shared" si="23"/>
        <v>126.14000000000003</v>
      </c>
      <c r="F46" s="28">
        <f t="shared" si="23"/>
        <v>125.90200000000002</v>
      </c>
      <c r="G46" s="28">
        <f t="shared" si="23"/>
        <v>212.48499999999999</v>
      </c>
      <c r="H46" s="104">
        <f t="shared" si="15"/>
        <v>905.35200000000009</v>
      </c>
      <c r="J46" s="80" t="s">
        <v>11</v>
      </c>
      <c r="K46" s="84">
        <f>SUM(K39:K45)</f>
        <v>447.08699999999999</v>
      </c>
      <c r="L46" s="28">
        <f>SUM(L39:L45)</f>
        <v>446.06900000000002</v>
      </c>
      <c r="M46" s="28">
        <f>SUM(M39:M45)</f>
        <v>442.76400000000001</v>
      </c>
      <c r="N46" s="28">
        <f>SUM(N39:N45)</f>
        <v>445.10399999999998</v>
      </c>
      <c r="O46" s="28">
        <f>SUM(O39:O45)</f>
        <v>447.44400000000007</v>
      </c>
      <c r="P46" s="104">
        <f t="shared" si="16"/>
        <v>2228.4680000000003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36</v>
      </c>
      <c r="C47" s="31">
        <v>35</v>
      </c>
      <c r="D47" s="31">
        <v>35</v>
      </c>
      <c r="E47" s="31">
        <v>34</v>
      </c>
      <c r="F47" s="31">
        <v>34</v>
      </c>
      <c r="G47" s="31">
        <v>32.5</v>
      </c>
      <c r="H47" s="105">
        <f>+((H46/H48)/7)*1000</f>
        <v>34.215873015873022</v>
      </c>
      <c r="J47" s="113" t="s">
        <v>20</v>
      </c>
      <c r="K47" s="85">
        <v>95</v>
      </c>
      <c r="L47" s="31">
        <v>95</v>
      </c>
      <c r="M47" s="31">
        <v>95</v>
      </c>
      <c r="N47" s="31">
        <v>95</v>
      </c>
      <c r="O47" s="31">
        <v>95</v>
      </c>
      <c r="P47" s="105">
        <f>+((P46/P48)/7)*1000</f>
        <v>94.635128248683557</v>
      </c>
      <c r="Q47" s="65"/>
      <c r="R47" s="65"/>
    </row>
    <row r="48" spans="1:30" ht="33.75" customHeight="1" x14ac:dyDescent="0.25">
      <c r="A48" s="97" t="s">
        <v>21</v>
      </c>
      <c r="B48" s="86">
        <v>430</v>
      </c>
      <c r="C48" s="35">
        <v>679</v>
      </c>
      <c r="D48" s="35">
        <v>678</v>
      </c>
      <c r="E48" s="35">
        <v>530</v>
      </c>
      <c r="F48" s="35">
        <v>529</v>
      </c>
      <c r="G48" s="35">
        <v>934</v>
      </c>
      <c r="H48" s="106">
        <f>SUM(B48:G48)</f>
        <v>3780</v>
      </c>
      <c r="I48" s="66"/>
      <c r="J48" s="97" t="s">
        <v>21</v>
      </c>
      <c r="K48" s="109">
        <v>675</v>
      </c>
      <c r="L48" s="67">
        <v>673</v>
      </c>
      <c r="M48" s="67">
        <v>668</v>
      </c>
      <c r="N48" s="67">
        <v>672</v>
      </c>
      <c r="O48" s="67">
        <v>676</v>
      </c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15.844483333333335</v>
      </c>
      <c r="C49" s="39">
        <f t="shared" si="24"/>
        <v>24.364783333333332</v>
      </c>
      <c r="D49" s="39">
        <f t="shared" si="24"/>
        <v>24.319000000000003</v>
      </c>
      <c r="E49" s="39">
        <f t="shared" si="24"/>
        <v>18.488166666666668</v>
      </c>
      <c r="F49" s="39">
        <f t="shared" si="24"/>
        <v>18.434149999999999</v>
      </c>
      <c r="G49" s="39">
        <f t="shared" si="24"/>
        <v>31.133333333333336</v>
      </c>
      <c r="H49" s="107">
        <f>((H46*1000)/H48)/7</f>
        <v>34.215873015873022</v>
      </c>
      <c r="J49" s="98" t="s">
        <v>22</v>
      </c>
      <c r="K49" s="87">
        <f>(K48*K47)/1000</f>
        <v>64.125</v>
      </c>
      <c r="L49" s="39">
        <f>(L48*L47)/1000</f>
        <v>63.935000000000002</v>
      </c>
      <c r="M49" s="39">
        <f>(M48*M47)/1000</f>
        <v>63.46</v>
      </c>
      <c r="N49" s="39">
        <f>(N48*N47)/1000</f>
        <v>63.84</v>
      </c>
      <c r="O49" s="39">
        <f>(O48*O47)/1000</f>
        <v>64.22</v>
      </c>
      <c r="P49" s="116">
        <f>((P46*1000)/P48)/7</f>
        <v>94.635128248683571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108.36</v>
      </c>
      <c r="C50" s="43">
        <f t="shared" si="25"/>
        <v>166.35499999999999</v>
      </c>
      <c r="D50" s="43">
        <f t="shared" si="25"/>
        <v>166.11</v>
      </c>
      <c r="E50" s="43">
        <f t="shared" si="25"/>
        <v>126.14</v>
      </c>
      <c r="F50" s="43">
        <f t="shared" si="25"/>
        <v>125.902</v>
      </c>
      <c r="G50" s="43">
        <f t="shared" si="25"/>
        <v>212.48500000000001</v>
      </c>
      <c r="H50" s="90"/>
      <c r="J50" s="99" t="s">
        <v>23</v>
      </c>
      <c r="K50" s="88">
        <f>((K48*K47)*7)/1000</f>
        <v>448.875</v>
      </c>
      <c r="L50" s="43">
        <f>((L48*L47)*7)/1000</f>
        <v>447.54500000000002</v>
      </c>
      <c r="M50" s="43">
        <f>((M48*M47)*7)/1000</f>
        <v>444.22</v>
      </c>
      <c r="N50" s="43">
        <f>((N48*N47)*7)/1000</f>
        <v>446.88</v>
      </c>
      <c r="O50" s="43">
        <f>((O48*O47)*7)/1000</f>
        <v>449.54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36</v>
      </c>
      <c r="C51" s="49">
        <f t="shared" si="26"/>
        <v>34.999999999999993</v>
      </c>
      <c r="D51" s="49">
        <f t="shared" si="26"/>
        <v>35</v>
      </c>
      <c r="E51" s="49">
        <f t="shared" si="26"/>
        <v>34.000000000000007</v>
      </c>
      <c r="F51" s="49">
        <f t="shared" si="26"/>
        <v>34</v>
      </c>
      <c r="G51" s="49">
        <f t="shared" si="26"/>
        <v>32.499999999999993</v>
      </c>
      <c r="H51" s="108"/>
      <c r="I51" s="52"/>
      <c r="J51" s="100" t="s">
        <v>24</v>
      </c>
      <c r="K51" s="89">
        <f>+(K46/K48)/7*1000</f>
        <v>94.621587301587297</v>
      </c>
      <c r="L51" s="49">
        <f>+(L46/L48)/7*1000</f>
        <v>94.686690723837827</v>
      </c>
      <c r="M51" s="49">
        <f>+(M46/M48)/7*1000</f>
        <v>94.688622754491007</v>
      </c>
      <c r="N51" s="49">
        <f>+(N46/N48)/7*1000</f>
        <v>94.622448979591837</v>
      </c>
      <c r="O51" s="49">
        <f>+(O46/O48)/7*1000</f>
        <v>94.557058326289123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51.375999999999998</v>
      </c>
      <c r="C58" s="82">
        <v>51.3</v>
      </c>
      <c r="D58" s="82">
        <v>51.072000000000003</v>
      </c>
      <c r="E58" s="82">
        <v>51.148000000000003</v>
      </c>
      <c r="F58" s="82">
        <v>51.603999999999999</v>
      </c>
      <c r="G58" s="104">
        <f t="shared" ref="G58:G65" si="27">SUM(B58:F58)</f>
        <v>256.5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61.02</v>
      </c>
      <c r="C59" s="82">
        <f>C67*$I$59/1000</f>
        <v>61.38</v>
      </c>
      <c r="D59" s="82">
        <f>D67*$I$59/1000</f>
        <v>61.2</v>
      </c>
      <c r="E59" s="82">
        <f>E67*$I$59/1000</f>
        <v>61.29</v>
      </c>
      <c r="F59" s="82">
        <f>F67*$I$59/1000</f>
        <v>61.11</v>
      </c>
      <c r="G59" s="104">
        <f t="shared" si="27"/>
        <v>306</v>
      </c>
      <c r="H59" s="76"/>
      <c r="I59" s="2">
        <v>90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63.054000000000002</v>
      </c>
      <c r="C60" s="24">
        <f>C67*$I$60/1000</f>
        <v>63.426000000000002</v>
      </c>
      <c r="D60" s="24">
        <f>D67*$I$60/1000</f>
        <v>63.24</v>
      </c>
      <c r="E60" s="24">
        <f>E67*$I$60/1000</f>
        <v>63.332999999999998</v>
      </c>
      <c r="F60" s="24">
        <f>F67*$I$60/1000</f>
        <v>63.146999999999998</v>
      </c>
      <c r="G60" s="104">
        <f t="shared" si="27"/>
        <v>316.2</v>
      </c>
      <c r="H60" s="76"/>
      <c r="I60" s="2">
        <v>93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65.087999999999994</v>
      </c>
      <c r="C61" s="82">
        <f>C67*$I$61/1000</f>
        <v>65.471999999999994</v>
      </c>
      <c r="D61" s="82">
        <f>D67*$I$61/1000</f>
        <v>65.28</v>
      </c>
      <c r="E61" s="82">
        <f>E67*$I$61/1000</f>
        <v>65.376000000000005</v>
      </c>
      <c r="F61" s="82">
        <f>F67*$I$61/1000</f>
        <v>65.183999999999997</v>
      </c>
      <c r="G61" s="104">
        <f t="shared" si="27"/>
        <v>326.39999999999998</v>
      </c>
      <c r="H61" s="76"/>
      <c r="I61" s="2">
        <v>96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67.122</v>
      </c>
      <c r="C62" s="82">
        <f>C67*$I$62/1000</f>
        <v>67.518000000000001</v>
      </c>
      <c r="D62" s="82">
        <f>D67*$I$62/1000</f>
        <v>67.319999999999993</v>
      </c>
      <c r="E62" s="82">
        <f>E67*$I$62/1000</f>
        <v>67.418999999999997</v>
      </c>
      <c r="F62" s="82">
        <f>F67*$I$62/1000</f>
        <v>67.221000000000004</v>
      </c>
      <c r="G62" s="104">
        <f t="shared" si="27"/>
        <v>336.59999999999997</v>
      </c>
      <c r="H62" s="76"/>
      <c r="I62" s="2">
        <v>99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69.834000000000003</v>
      </c>
      <c r="C63" s="82">
        <f>C67*$I$63/1000</f>
        <v>70.245999999999995</v>
      </c>
      <c r="D63" s="82">
        <f>D67*$I$63/1000</f>
        <v>70.040000000000006</v>
      </c>
      <c r="E63" s="82">
        <f>E67*$I$63/1000</f>
        <v>70.143000000000001</v>
      </c>
      <c r="F63" s="82">
        <f>F67*$I$63/1000</f>
        <v>69.936999999999998</v>
      </c>
      <c r="G63" s="104">
        <f t="shared" si="27"/>
        <v>350.20000000000005</v>
      </c>
      <c r="H63" s="76"/>
      <c r="I63" s="2">
        <v>103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71.867999999999995</v>
      </c>
      <c r="C64" s="82">
        <f>C67*$I$64/1000</f>
        <v>72.292000000000002</v>
      </c>
      <c r="D64" s="82">
        <f>D67*$I$64/1000</f>
        <v>72.08</v>
      </c>
      <c r="E64" s="82">
        <f>E67*$I$64/1000</f>
        <v>72.186000000000007</v>
      </c>
      <c r="F64" s="82">
        <f>F67*$I$64/1000</f>
        <v>71.974000000000004</v>
      </c>
      <c r="G64" s="104">
        <f t="shared" si="27"/>
        <v>360.40000000000003</v>
      </c>
      <c r="H64" s="76"/>
      <c r="I64" s="2">
        <v>106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449.36199999999997</v>
      </c>
      <c r="C65" s="28">
        <f>SUM(C58:C64)</f>
        <v>451.63400000000001</v>
      </c>
      <c r="D65" s="28">
        <f>SUM(D58:D64)</f>
        <v>450.23199999999997</v>
      </c>
      <c r="E65" s="28">
        <f>SUM(E58:E64)</f>
        <v>450.8950000000001</v>
      </c>
      <c r="F65" s="28">
        <f>SUM(F58:F64)</f>
        <v>450.17699999999996</v>
      </c>
      <c r="G65" s="104">
        <f t="shared" si="27"/>
        <v>2252.3000000000002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95</v>
      </c>
      <c r="C66" s="31">
        <v>95</v>
      </c>
      <c r="D66" s="31">
        <v>95</v>
      </c>
      <c r="E66" s="31">
        <v>95</v>
      </c>
      <c r="F66" s="31">
        <v>95</v>
      </c>
      <c r="G66" s="105">
        <f>+((G65/G67)/7)*1000</f>
        <v>94.634453781512619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678</v>
      </c>
      <c r="C67" s="67">
        <v>682</v>
      </c>
      <c r="D67" s="67">
        <v>680</v>
      </c>
      <c r="E67" s="67">
        <v>681</v>
      </c>
      <c r="F67" s="67">
        <v>679</v>
      </c>
      <c r="G67" s="115">
        <f>SUM(B67:F67)</f>
        <v>3400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64.41</v>
      </c>
      <c r="C68" s="39">
        <f>(C67*C66)/1000</f>
        <v>64.790000000000006</v>
      </c>
      <c r="D68" s="39">
        <f>(D67*D66)/1000</f>
        <v>64.599999999999994</v>
      </c>
      <c r="E68" s="39">
        <f>(E67*E66)/1000</f>
        <v>64.694999999999993</v>
      </c>
      <c r="F68" s="39">
        <f>(F67*F66)/1000</f>
        <v>64.504999999999995</v>
      </c>
      <c r="G68" s="119">
        <f>((G65*1000)/G67)/7</f>
        <v>94.634453781512619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450.87</v>
      </c>
      <c r="C69" s="43">
        <f>((C67*C66)*7)/1000</f>
        <v>453.53</v>
      </c>
      <c r="D69" s="43">
        <f>((D67*D66)*7)/1000</f>
        <v>452.2</v>
      </c>
      <c r="E69" s="43">
        <f>((E67*E66)*7)/1000</f>
        <v>452.86500000000001</v>
      </c>
      <c r="F69" s="43">
        <f>((F67*F66)*7)/1000</f>
        <v>451.53500000000003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94.68225874420564</v>
      </c>
      <c r="C70" s="49">
        <f>+(C65/C67)/7*1000</f>
        <v>94.602848764139083</v>
      </c>
      <c r="D70" s="49">
        <f>+(D65/D67)/7*1000</f>
        <v>94.586554621848734</v>
      </c>
      <c r="E70" s="49">
        <f>+(E65/E67)/7*1000</f>
        <v>94.586742185861141</v>
      </c>
      <c r="F70" s="49">
        <f>+(F65/F67)/7*1000</f>
        <v>94.714285714285708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G36"/>
    <mergeCell ref="K36:O36"/>
    <mergeCell ref="J54:K54"/>
    <mergeCell ref="B55:F55"/>
    <mergeCell ref="A3:C3"/>
    <mergeCell ref="E9:G9"/>
    <mergeCell ref="R9:S9"/>
    <mergeCell ref="K11:L11"/>
    <mergeCell ref="B15:J15"/>
    <mergeCell ref="K15:O15"/>
    <mergeCell ref="P15:S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1" width="22.5703125" style="19" bestFit="1" customWidth="1"/>
    <col min="12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2"/>
      <c r="Z3" s="2"/>
      <c r="AA3" s="2"/>
      <c r="AB3" s="2"/>
      <c r="AC3" s="2"/>
      <c r="AD3" s="13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1" t="s">
        <v>1</v>
      </c>
      <c r="B9" s="131"/>
      <c r="C9" s="13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1"/>
      <c r="B10" s="131"/>
      <c r="C10" s="1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1" t="s">
        <v>4</v>
      </c>
      <c r="B11" s="131"/>
      <c r="C11" s="131"/>
      <c r="D11" s="1"/>
      <c r="E11" s="132">
        <v>1</v>
      </c>
      <c r="F11" s="1"/>
      <c r="G11" s="1"/>
      <c r="H11" s="1"/>
      <c r="I11" s="1"/>
      <c r="J11" s="1"/>
      <c r="K11" s="553" t="s">
        <v>56</v>
      </c>
      <c r="L11" s="553"/>
      <c r="M11" s="133"/>
      <c r="N11" s="1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1"/>
      <c r="B12" s="131"/>
      <c r="C12" s="131"/>
      <c r="D12" s="1"/>
      <c r="E12" s="5"/>
      <c r="F12" s="1"/>
      <c r="G12" s="1"/>
      <c r="H12" s="1"/>
      <c r="I12" s="1"/>
      <c r="J12" s="1"/>
      <c r="K12" s="133"/>
      <c r="L12" s="133"/>
      <c r="M12" s="133"/>
      <c r="N12" s="1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  <c r="X13" s="1"/>
      <c r="Y13" s="1"/>
    </row>
    <row r="14" spans="1:30" s="3" customFormat="1" ht="27" thickBot="1" x14ac:dyDescent="0.3">
      <c r="A14" s="13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30.151566666666668</v>
      </c>
      <c r="C18" s="24">
        <v>20.706533333333333</v>
      </c>
      <c r="D18" s="24">
        <v>29.262166666666662</v>
      </c>
      <c r="E18" s="24">
        <v>29.080166666666667</v>
      </c>
      <c r="F18" s="24">
        <v>32.530166666666666</v>
      </c>
      <c r="G18" s="24">
        <v>33.526400000000002</v>
      </c>
      <c r="H18" s="24">
        <v>25.9998</v>
      </c>
      <c r="I18" s="24">
        <v>17.651083333333332</v>
      </c>
      <c r="J18" s="25">
        <v>16.735250000000001</v>
      </c>
      <c r="K18" s="82">
        <v>24.923594444444443</v>
      </c>
      <c r="L18" s="24">
        <v>18.144486111111114</v>
      </c>
      <c r="M18" s="24">
        <v>18.104819444444445</v>
      </c>
      <c r="N18" s="24">
        <v>24.931402777777777</v>
      </c>
      <c r="O18" s="24">
        <v>15.721944444444443</v>
      </c>
      <c r="P18" s="23">
        <v>15.632333333333332</v>
      </c>
      <c r="Q18" s="24">
        <v>30.209533333333333</v>
      </c>
      <c r="R18" s="24">
        <v>32.902666666666661</v>
      </c>
      <c r="S18" s="25">
        <v>21.536666666666669</v>
      </c>
      <c r="T18" s="26">
        <f t="shared" ref="T18:T25" si="0">SUM(B18:S18)</f>
        <v>437.75058055555564</v>
      </c>
      <c r="V18" s="2"/>
      <c r="W18" s="20"/>
    </row>
    <row r="19" spans="1:30" ht="39.950000000000003" customHeight="1" x14ac:dyDescent="0.25">
      <c r="A19" s="95" t="s">
        <v>14</v>
      </c>
      <c r="B19" s="23">
        <v>32.113238888888887</v>
      </c>
      <c r="C19" s="24">
        <v>23.45924444444444</v>
      </c>
      <c r="D19" s="24">
        <v>32.432972222222226</v>
      </c>
      <c r="E19" s="24">
        <v>32.074805555555557</v>
      </c>
      <c r="F19" s="24">
        <v>36.207305555555557</v>
      </c>
      <c r="G19" s="24">
        <v>37.238266666666668</v>
      </c>
      <c r="H19" s="24">
        <v>28.473366666666667</v>
      </c>
      <c r="I19" s="24">
        <v>19.669902777777779</v>
      </c>
      <c r="J19" s="25">
        <v>18.250458333333331</v>
      </c>
      <c r="K19" s="82">
        <v>27.104567592592591</v>
      </c>
      <c r="L19" s="24">
        <v>20.07358564814815</v>
      </c>
      <c r="M19" s="24">
        <v>19.991530092592594</v>
      </c>
      <c r="N19" s="24">
        <v>27.476016203703704</v>
      </c>
      <c r="O19" s="24">
        <v>17.393842592592591</v>
      </c>
      <c r="P19" s="23">
        <v>16.795694444444443</v>
      </c>
      <c r="Q19" s="24">
        <v>32.695077777777776</v>
      </c>
      <c r="R19" s="24">
        <v>36.278222222222219</v>
      </c>
      <c r="S19" s="25">
        <v>23.542555555555555</v>
      </c>
      <c r="T19" s="26">
        <f t="shared" si="0"/>
        <v>481.27065324074073</v>
      </c>
      <c r="V19" s="2"/>
      <c r="W19" s="20"/>
    </row>
    <row r="20" spans="1:30" ht="39.75" customHeight="1" x14ac:dyDescent="0.25">
      <c r="A20" s="94" t="s">
        <v>15</v>
      </c>
      <c r="B20" s="79">
        <v>32.113238888888887</v>
      </c>
      <c r="C20" s="24">
        <v>23.45924444444444</v>
      </c>
      <c r="D20" s="24">
        <v>32.432972222222226</v>
      </c>
      <c r="E20" s="24">
        <v>32.074805555555557</v>
      </c>
      <c r="F20" s="24">
        <v>36.207305555555557</v>
      </c>
      <c r="G20" s="24">
        <v>37.238266666666668</v>
      </c>
      <c r="H20" s="24">
        <v>28.473366666666667</v>
      </c>
      <c r="I20" s="24">
        <v>19.669902777777779</v>
      </c>
      <c r="J20" s="25">
        <v>18.250458333333331</v>
      </c>
      <c r="K20" s="83">
        <v>27.104567592592591</v>
      </c>
      <c r="L20" s="24">
        <v>20.07358564814815</v>
      </c>
      <c r="M20" s="24">
        <v>19.991530092592594</v>
      </c>
      <c r="N20" s="24">
        <v>27.476016203703704</v>
      </c>
      <c r="O20" s="24">
        <v>17.393842592592591</v>
      </c>
      <c r="P20" s="79">
        <v>16.795694444444443</v>
      </c>
      <c r="Q20" s="24">
        <v>32.695077777777776</v>
      </c>
      <c r="R20" s="24">
        <v>36.278222222222219</v>
      </c>
      <c r="S20" s="25">
        <v>23.542555555555555</v>
      </c>
      <c r="T20" s="26">
        <f t="shared" si="0"/>
        <v>481.27065324074073</v>
      </c>
      <c r="V20" s="2"/>
      <c r="W20" s="20"/>
    </row>
    <row r="21" spans="1:30" ht="39.950000000000003" customHeight="1" x14ac:dyDescent="0.25">
      <c r="A21" s="95" t="s">
        <v>16</v>
      </c>
      <c r="B21" s="23">
        <v>32.113238888888887</v>
      </c>
      <c r="C21" s="24">
        <v>23.45924444444444</v>
      </c>
      <c r="D21" s="24">
        <v>32.432972222222226</v>
      </c>
      <c r="E21" s="24">
        <v>32.074805555555557</v>
      </c>
      <c r="F21" s="24">
        <v>36.207305555555557</v>
      </c>
      <c r="G21" s="24">
        <v>37.238266666666668</v>
      </c>
      <c r="H21" s="24">
        <v>28.473366666666667</v>
      </c>
      <c r="I21" s="24">
        <v>19.669902777777779</v>
      </c>
      <c r="J21" s="25">
        <v>18.250458333333331</v>
      </c>
      <c r="K21" s="82">
        <v>27.104567592592591</v>
      </c>
      <c r="L21" s="24">
        <v>20.07358564814815</v>
      </c>
      <c r="M21" s="24">
        <v>19.991530092592594</v>
      </c>
      <c r="N21" s="24">
        <v>27.476016203703704</v>
      </c>
      <c r="O21" s="24">
        <v>17.393842592592591</v>
      </c>
      <c r="P21" s="23">
        <v>16.795694444444443</v>
      </c>
      <c r="Q21" s="24">
        <v>32.695077777777776</v>
      </c>
      <c r="R21" s="24">
        <v>36.278222222222219</v>
      </c>
      <c r="S21" s="25">
        <v>23.542555555555555</v>
      </c>
      <c r="T21" s="26">
        <f t="shared" si="0"/>
        <v>481.27065324074073</v>
      </c>
      <c r="V21" s="2"/>
      <c r="W21" s="20"/>
    </row>
    <row r="22" spans="1:30" ht="39.950000000000003" customHeight="1" x14ac:dyDescent="0.25">
      <c r="A22" s="94" t="s">
        <v>17</v>
      </c>
      <c r="B22" s="23">
        <v>32.113238888888887</v>
      </c>
      <c r="C22" s="24">
        <v>23.45924444444444</v>
      </c>
      <c r="D22" s="24">
        <v>32.432972222222226</v>
      </c>
      <c r="E22" s="24">
        <v>32.074805555555557</v>
      </c>
      <c r="F22" s="24">
        <v>36.207305555555557</v>
      </c>
      <c r="G22" s="24">
        <v>37.238266666666668</v>
      </c>
      <c r="H22" s="24">
        <v>28.473366666666667</v>
      </c>
      <c r="I22" s="24">
        <v>19.669902777777779</v>
      </c>
      <c r="J22" s="25">
        <v>18.250458333333331</v>
      </c>
      <c r="K22" s="82">
        <v>27.104567592592591</v>
      </c>
      <c r="L22" s="24">
        <v>20.07358564814815</v>
      </c>
      <c r="M22" s="24">
        <v>19.991530092592594</v>
      </c>
      <c r="N22" s="24">
        <v>27.476016203703704</v>
      </c>
      <c r="O22" s="24">
        <v>17.393842592592591</v>
      </c>
      <c r="P22" s="23">
        <v>16.795694444444443</v>
      </c>
      <c r="Q22" s="24">
        <v>32.695077777777776</v>
      </c>
      <c r="R22" s="24">
        <v>36.278222222222219</v>
      </c>
      <c r="S22" s="25">
        <v>23.542555555555555</v>
      </c>
      <c r="T22" s="26">
        <f t="shared" si="0"/>
        <v>481.27065324074073</v>
      </c>
      <c r="V22" s="2"/>
      <c r="W22" s="20"/>
    </row>
    <row r="23" spans="1:30" ht="39.950000000000003" customHeight="1" x14ac:dyDescent="0.25">
      <c r="A23" s="95" t="s">
        <v>18</v>
      </c>
      <c r="B23" s="23">
        <v>32.113238888888887</v>
      </c>
      <c r="C23" s="24">
        <v>23.45924444444444</v>
      </c>
      <c r="D23" s="24">
        <v>32.432972222222226</v>
      </c>
      <c r="E23" s="24">
        <v>32.074805555555557</v>
      </c>
      <c r="F23" s="24">
        <v>36.207305555555557</v>
      </c>
      <c r="G23" s="24">
        <v>37.238266666666668</v>
      </c>
      <c r="H23" s="24">
        <v>28.473366666666667</v>
      </c>
      <c r="I23" s="24">
        <v>19.669902777777779</v>
      </c>
      <c r="J23" s="25">
        <v>18.250458333333331</v>
      </c>
      <c r="K23" s="82">
        <v>27.104567592592591</v>
      </c>
      <c r="L23" s="24">
        <v>20.07358564814815</v>
      </c>
      <c r="M23" s="24">
        <v>19.991530092592594</v>
      </c>
      <c r="N23" s="24">
        <v>27.476016203703704</v>
      </c>
      <c r="O23" s="24">
        <v>17.393842592592591</v>
      </c>
      <c r="P23" s="23">
        <v>16.795694444444443</v>
      </c>
      <c r="Q23" s="24">
        <v>32.695077777777776</v>
      </c>
      <c r="R23" s="24">
        <v>36.278222222222219</v>
      </c>
      <c r="S23" s="25">
        <v>23.542555555555555</v>
      </c>
      <c r="T23" s="26">
        <f t="shared" si="0"/>
        <v>481.27065324074073</v>
      </c>
      <c r="V23" s="2"/>
      <c r="W23" s="20"/>
    </row>
    <row r="24" spans="1:30" ht="39.950000000000003" customHeight="1" x14ac:dyDescent="0.25">
      <c r="A24" s="94" t="s">
        <v>19</v>
      </c>
      <c r="B24" s="23">
        <v>32.113238888888887</v>
      </c>
      <c r="C24" s="24">
        <v>23.45924444444444</v>
      </c>
      <c r="D24" s="24">
        <v>32.432972222222226</v>
      </c>
      <c r="E24" s="24">
        <v>32.074805555555557</v>
      </c>
      <c r="F24" s="24">
        <v>36.207305555555557</v>
      </c>
      <c r="G24" s="24">
        <v>37.238266666666668</v>
      </c>
      <c r="H24" s="24">
        <v>28.473366666666667</v>
      </c>
      <c r="I24" s="24">
        <v>19.669902777777779</v>
      </c>
      <c r="J24" s="25">
        <v>18.250458333333331</v>
      </c>
      <c r="K24" s="82">
        <v>27.104567592592591</v>
      </c>
      <c r="L24" s="24">
        <v>20.07358564814815</v>
      </c>
      <c r="M24" s="24">
        <v>19.991530092592594</v>
      </c>
      <c r="N24" s="24">
        <v>27.476016203703704</v>
      </c>
      <c r="O24" s="24">
        <v>17.393842592592591</v>
      </c>
      <c r="P24" s="23">
        <v>16.795694444444443</v>
      </c>
      <c r="Q24" s="24">
        <v>32.695077777777776</v>
      </c>
      <c r="R24" s="24">
        <v>36.278222222222219</v>
      </c>
      <c r="S24" s="25">
        <v>23.542555555555555</v>
      </c>
      <c r="T24" s="26">
        <f t="shared" si="0"/>
        <v>481.27065324074073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222.83099999999996</v>
      </c>
      <c r="C25" s="28">
        <f t="shared" si="1"/>
        <v>161.46199999999996</v>
      </c>
      <c r="D25" s="28">
        <f>SUM(D18:D24)</f>
        <v>223.85999999999999</v>
      </c>
      <c r="E25" s="28">
        <f t="shared" ref="E25:G25" si="2">SUM(E18:E24)</f>
        <v>221.529</v>
      </c>
      <c r="F25" s="28">
        <f t="shared" si="2"/>
        <v>249.77400000000003</v>
      </c>
      <c r="G25" s="28">
        <f t="shared" si="2"/>
        <v>256.95600000000002</v>
      </c>
      <c r="H25" s="28">
        <f>SUM(H18:H24)</f>
        <v>196.84</v>
      </c>
      <c r="I25" s="28">
        <f t="shared" ref="I25:J25" si="3">SUM(I18:I24)</f>
        <v>135.6705</v>
      </c>
      <c r="J25" s="29">
        <f t="shared" si="3"/>
        <v>126.23799999999997</v>
      </c>
      <c r="K25" s="84">
        <f>SUM(K18:K24)</f>
        <v>187.55099999999999</v>
      </c>
      <c r="L25" s="28">
        <f t="shared" ref="L25:O25" si="4">SUM(L18:L24)</f>
        <v>138.58600000000001</v>
      </c>
      <c r="M25" s="28">
        <f t="shared" si="4"/>
        <v>138.05400000000003</v>
      </c>
      <c r="N25" s="28">
        <f t="shared" si="4"/>
        <v>189.78749999999999</v>
      </c>
      <c r="O25" s="28">
        <f t="shared" si="4"/>
        <v>120.08499999999999</v>
      </c>
      <c r="P25" s="27">
        <f>SUM(P18:P24)</f>
        <v>116.40649999999999</v>
      </c>
      <c r="Q25" s="28">
        <f t="shared" ref="Q25:S25" si="5">SUM(Q18:Q24)</f>
        <v>226.38000000000002</v>
      </c>
      <c r="R25" s="28">
        <f t="shared" si="5"/>
        <v>250.57199999999995</v>
      </c>
      <c r="S25" s="29">
        <f t="shared" si="5"/>
        <v>162.792</v>
      </c>
      <c r="T25" s="26">
        <f t="shared" si="0"/>
        <v>3325.3744999999999</v>
      </c>
    </row>
    <row r="26" spans="1:30" s="2" customFormat="1" ht="36.75" customHeight="1" x14ac:dyDescent="0.25">
      <c r="A26" s="96" t="s">
        <v>20</v>
      </c>
      <c r="B26" s="30">
        <v>40.5</v>
      </c>
      <c r="C26" s="31">
        <v>38</v>
      </c>
      <c r="D26" s="31">
        <v>39</v>
      </c>
      <c r="E26" s="31">
        <v>38.5</v>
      </c>
      <c r="F26" s="31">
        <v>38</v>
      </c>
      <c r="G26" s="31">
        <v>38</v>
      </c>
      <c r="H26" s="31">
        <v>37</v>
      </c>
      <c r="I26" s="31">
        <v>36.5</v>
      </c>
      <c r="J26" s="32">
        <v>35.5</v>
      </c>
      <c r="K26" s="85">
        <v>39</v>
      </c>
      <c r="L26" s="31">
        <v>38</v>
      </c>
      <c r="M26" s="31">
        <v>38</v>
      </c>
      <c r="N26" s="31">
        <v>37.5</v>
      </c>
      <c r="O26" s="31">
        <v>36.5</v>
      </c>
      <c r="P26" s="30">
        <v>39.5</v>
      </c>
      <c r="Q26" s="31">
        <v>38.5</v>
      </c>
      <c r="R26" s="31">
        <v>38</v>
      </c>
      <c r="S26" s="32">
        <v>36</v>
      </c>
      <c r="T26" s="33">
        <f>+((T25/T27)/7)*1000</f>
        <v>37.979972817396856</v>
      </c>
    </row>
    <row r="27" spans="1:30" s="2" customFormat="1" ht="33" customHeight="1" x14ac:dyDescent="0.25">
      <c r="A27" s="97" t="s">
        <v>21</v>
      </c>
      <c r="B27" s="34">
        <v>786</v>
      </c>
      <c r="C27" s="35">
        <v>607</v>
      </c>
      <c r="D27" s="35">
        <v>820</v>
      </c>
      <c r="E27" s="35">
        <v>822</v>
      </c>
      <c r="F27" s="35">
        <v>939</v>
      </c>
      <c r="G27" s="35">
        <v>966</v>
      </c>
      <c r="H27" s="35">
        <v>760</v>
      </c>
      <c r="I27" s="35">
        <v>531</v>
      </c>
      <c r="J27" s="36">
        <v>508</v>
      </c>
      <c r="K27" s="86">
        <v>687</v>
      </c>
      <c r="L27" s="35">
        <v>521</v>
      </c>
      <c r="M27" s="35">
        <v>519</v>
      </c>
      <c r="N27" s="35">
        <v>723</v>
      </c>
      <c r="O27" s="35">
        <v>470</v>
      </c>
      <c r="P27" s="34">
        <v>421</v>
      </c>
      <c r="Q27" s="35">
        <v>840</v>
      </c>
      <c r="R27" s="35">
        <v>942</v>
      </c>
      <c r="S27" s="36">
        <v>646</v>
      </c>
      <c r="T27" s="37">
        <f>SUM(B27:S27)</f>
        <v>12508</v>
      </c>
      <c r="U27" s="2">
        <f>((T25*1000)/T27)/7</f>
        <v>37.979972817396863</v>
      </c>
    </row>
    <row r="28" spans="1:30" s="2" customFormat="1" ht="33" customHeight="1" x14ac:dyDescent="0.25">
      <c r="A28" s="98" t="s">
        <v>22</v>
      </c>
      <c r="B28" s="39">
        <f>((B27*B26)*7/1000-B18)/6</f>
        <v>32.113238888888887</v>
      </c>
      <c r="C28" s="39">
        <f t="shared" ref="C28:S28" si="6">((C27*C26)*7/1000-C18)/6</f>
        <v>23.45924444444444</v>
      </c>
      <c r="D28" s="39">
        <f t="shared" si="6"/>
        <v>32.432972222222226</v>
      </c>
      <c r="E28" s="39">
        <f t="shared" si="6"/>
        <v>32.074805555555557</v>
      </c>
      <c r="F28" s="39">
        <f t="shared" si="6"/>
        <v>36.207305555555557</v>
      </c>
      <c r="G28" s="39">
        <f t="shared" si="6"/>
        <v>37.238266666666668</v>
      </c>
      <c r="H28" s="39">
        <f t="shared" si="6"/>
        <v>28.473366666666667</v>
      </c>
      <c r="I28" s="39">
        <f t="shared" si="6"/>
        <v>19.669902777777779</v>
      </c>
      <c r="J28" s="40">
        <f t="shared" si="6"/>
        <v>18.250458333333331</v>
      </c>
      <c r="K28" s="87">
        <f t="shared" si="6"/>
        <v>27.104567592592591</v>
      </c>
      <c r="L28" s="39">
        <f t="shared" si="6"/>
        <v>20.07358564814815</v>
      </c>
      <c r="M28" s="39">
        <f t="shared" si="6"/>
        <v>19.991530092592594</v>
      </c>
      <c r="N28" s="39">
        <f t="shared" si="6"/>
        <v>27.476016203703704</v>
      </c>
      <c r="O28" s="39">
        <f t="shared" si="6"/>
        <v>17.393842592592591</v>
      </c>
      <c r="P28" s="38">
        <f t="shared" si="6"/>
        <v>16.795694444444443</v>
      </c>
      <c r="Q28" s="39">
        <f t="shared" si="6"/>
        <v>32.695077777777776</v>
      </c>
      <c r="R28" s="39">
        <f t="shared" si="6"/>
        <v>36.278222222222219</v>
      </c>
      <c r="S28" s="40">
        <f t="shared" si="6"/>
        <v>23.542555555555555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222.83099999999999</v>
      </c>
      <c r="C29" s="43">
        <f t="shared" si="7"/>
        <v>161.46199999999999</v>
      </c>
      <c r="D29" s="43">
        <f>((D27*D26)*7)/1000</f>
        <v>223.86</v>
      </c>
      <c r="E29" s="43">
        <f>((E27*E26)*7)/1000</f>
        <v>221.529</v>
      </c>
      <c r="F29" s="43">
        <f t="shared" ref="F29:G29" si="8">((F27*F26)*7)/1000</f>
        <v>249.774</v>
      </c>
      <c r="G29" s="43">
        <f t="shared" si="8"/>
        <v>256.95600000000002</v>
      </c>
      <c r="H29" s="43">
        <f>((H27*H26)*7)/1000</f>
        <v>196.84</v>
      </c>
      <c r="I29" s="43">
        <f>((I27*I26)*7)/1000</f>
        <v>135.6705</v>
      </c>
      <c r="J29" s="90">
        <f t="shared" ref="J29" si="9">((J27*J26)*7)/1000</f>
        <v>126.238</v>
      </c>
      <c r="K29" s="88">
        <f>((K27*K26)*7)/1000</f>
        <v>187.55099999999999</v>
      </c>
      <c r="L29" s="43">
        <f>((L27*L26)*7)/1000</f>
        <v>138.58600000000001</v>
      </c>
      <c r="M29" s="43">
        <f>((M27*M26)*7)/1000</f>
        <v>138.054</v>
      </c>
      <c r="N29" s="43">
        <f t="shared" ref="N29:S29" si="10">((N27*N26)*7)/1000</f>
        <v>189.78749999999999</v>
      </c>
      <c r="O29" s="43">
        <f t="shared" si="10"/>
        <v>120.08499999999999</v>
      </c>
      <c r="P29" s="44">
        <f t="shared" si="10"/>
        <v>116.40649999999999</v>
      </c>
      <c r="Q29" s="45">
        <f t="shared" si="10"/>
        <v>226.38</v>
      </c>
      <c r="R29" s="45">
        <f t="shared" si="10"/>
        <v>250.572</v>
      </c>
      <c r="S29" s="46">
        <f t="shared" si="10"/>
        <v>162.792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40.499999999999993</v>
      </c>
      <c r="C30" s="49">
        <f t="shared" si="11"/>
        <v>37.999999999999993</v>
      </c>
      <c r="D30" s="49">
        <f>+(D25/D27)/7*1000</f>
        <v>38.999999999999993</v>
      </c>
      <c r="E30" s="49">
        <f t="shared" ref="E30:G30" si="12">+(E25/E27)/7*1000</f>
        <v>38.5</v>
      </c>
      <c r="F30" s="49">
        <f t="shared" si="12"/>
        <v>38</v>
      </c>
      <c r="G30" s="49">
        <f t="shared" si="12"/>
        <v>38</v>
      </c>
      <c r="H30" s="49">
        <f>+(H25/H27)/7*1000</f>
        <v>37</v>
      </c>
      <c r="I30" s="49">
        <f t="shared" ref="I30:J30" si="13">+(I25/I27)/7*1000</f>
        <v>36.5</v>
      </c>
      <c r="J30" s="50">
        <f t="shared" si="13"/>
        <v>35.499999999999993</v>
      </c>
      <c r="K30" s="89">
        <f>+(K25/K27)/7*1000</f>
        <v>38.999999999999993</v>
      </c>
      <c r="L30" s="49">
        <f t="shared" ref="L30:S30" si="14">+(L25/L27)/7*1000</f>
        <v>38</v>
      </c>
      <c r="M30" s="49">
        <f t="shared" si="14"/>
        <v>38.000000000000014</v>
      </c>
      <c r="N30" s="49">
        <f t="shared" si="14"/>
        <v>37.5</v>
      </c>
      <c r="O30" s="49">
        <f t="shared" si="14"/>
        <v>36.5</v>
      </c>
      <c r="P30" s="48">
        <f t="shared" si="14"/>
        <v>39.499999999999993</v>
      </c>
      <c r="Q30" s="49">
        <f t="shared" si="14"/>
        <v>38.5</v>
      </c>
      <c r="R30" s="49">
        <f t="shared" si="14"/>
        <v>37.999999999999993</v>
      </c>
      <c r="S30" s="50">
        <f t="shared" si="14"/>
        <v>36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15.844483333333335</v>
      </c>
      <c r="C39" s="82">
        <v>24.364783333333332</v>
      </c>
      <c r="D39" s="82">
        <v>24.319000000000003</v>
      </c>
      <c r="E39" s="82">
        <v>18.488166666666668</v>
      </c>
      <c r="F39" s="82">
        <v>18.434149999999999</v>
      </c>
      <c r="G39" s="82">
        <v>31.133333333333336</v>
      </c>
      <c r="H39" s="104">
        <f t="shared" ref="H39:H46" si="15">SUM(B39:G39)</f>
        <v>132.58391666666668</v>
      </c>
      <c r="I39" s="2"/>
      <c r="J39" s="94" t="s">
        <v>13</v>
      </c>
      <c r="K39" s="82">
        <v>353.2</v>
      </c>
      <c r="L39" s="82"/>
      <c r="M39" s="82"/>
      <c r="N39" s="82"/>
      <c r="O39" s="82"/>
      <c r="P39" s="104">
        <f t="shared" ref="P39:P46" si="16">SUM(K39:O39)</f>
        <v>353.2</v>
      </c>
      <c r="Q39" s="2">
        <v>105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16.742252777777779</v>
      </c>
      <c r="C40" s="82">
        <v>26.041536111111114</v>
      </c>
      <c r="D40" s="82">
        <v>25.916166666666669</v>
      </c>
      <c r="E40" s="82">
        <v>19.796972222222223</v>
      </c>
      <c r="F40" s="82">
        <v>19.762808333333332</v>
      </c>
      <c r="G40" s="82">
        <v>34.039111111111112</v>
      </c>
      <c r="H40" s="104">
        <f t="shared" si="15"/>
        <v>142.29884722222224</v>
      </c>
      <c r="I40" s="2"/>
      <c r="J40" s="95" t="s">
        <v>14</v>
      </c>
      <c r="K40" s="82">
        <f>K48*$Q$40/1000</f>
        <v>393.58800000000002</v>
      </c>
      <c r="L40" s="82">
        <f t="shared" ref="L40:O40" si="17">L48*$Q$40/1000</f>
        <v>0</v>
      </c>
      <c r="M40" s="82">
        <f t="shared" si="17"/>
        <v>0</v>
      </c>
      <c r="N40" s="82">
        <f t="shared" si="17"/>
        <v>0</v>
      </c>
      <c r="O40" s="82">
        <f t="shared" si="17"/>
        <v>0</v>
      </c>
      <c r="P40" s="104">
        <f t="shared" si="16"/>
        <v>393.58800000000002</v>
      </c>
      <c r="Q40" s="2">
        <v>117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16.742252777777779</v>
      </c>
      <c r="C41" s="24">
        <v>26.041536111111114</v>
      </c>
      <c r="D41" s="24">
        <v>25.916166666666669</v>
      </c>
      <c r="E41" s="24">
        <v>19.796972222222223</v>
      </c>
      <c r="F41" s="24">
        <v>19.762808333333332</v>
      </c>
      <c r="G41" s="24">
        <v>34.039111111111112</v>
      </c>
      <c r="H41" s="104">
        <f t="shared" si="15"/>
        <v>142.29884722222224</v>
      </c>
      <c r="I41" s="2"/>
      <c r="J41" s="94" t="s">
        <v>15</v>
      </c>
      <c r="K41" s="83">
        <f>K48*$Q$41/1000</f>
        <v>410.40800000000002</v>
      </c>
      <c r="L41" s="24">
        <f t="shared" ref="L41:O41" si="18">L48*$Q$41/1000</f>
        <v>0</v>
      </c>
      <c r="M41" s="24">
        <f t="shared" si="18"/>
        <v>0</v>
      </c>
      <c r="N41" s="24">
        <f t="shared" si="18"/>
        <v>0</v>
      </c>
      <c r="O41" s="24">
        <f t="shared" si="18"/>
        <v>0</v>
      </c>
      <c r="P41" s="104">
        <f t="shared" si="16"/>
        <v>410.40800000000002</v>
      </c>
      <c r="Q41" s="2">
        <v>122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16.742252777777779</v>
      </c>
      <c r="C42" s="82">
        <v>26.041536111111114</v>
      </c>
      <c r="D42" s="82">
        <v>25.916166666666669</v>
      </c>
      <c r="E42" s="82">
        <v>19.796972222222223</v>
      </c>
      <c r="F42" s="82">
        <v>19.762808333333332</v>
      </c>
      <c r="G42" s="82">
        <v>34.039111111111112</v>
      </c>
      <c r="H42" s="104">
        <f t="shared" si="15"/>
        <v>142.29884722222224</v>
      </c>
      <c r="I42" s="2"/>
      <c r="J42" s="95" t="s">
        <v>16</v>
      </c>
      <c r="K42" s="82">
        <f>K48*$Q$42/1000</f>
        <v>427.22800000000001</v>
      </c>
      <c r="L42" s="82">
        <f t="shared" ref="L42:O42" si="19">L48*$Q$42/1000</f>
        <v>0</v>
      </c>
      <c r="M42" s="82">
        <f t="shared" si="19"/>
        <v>0</v>
      </c>
      <c r="N42" s="82">
        <f t="shared" si="19"/>
        <v>0</v>
      </c>
      <c r="O42" s="82">
        <f t="shared" si="19"/>
        <v>0</v>
      </c>
      <c r="P42" s="104">
        <f t="shared" si="16"/>
        <v>427.22800000000001</v>
      </c>
      <c r="Q42" s="2">
        <v>127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16.742252777777779</v>
      </c>
      <c r="C43" s="82">
        <v>26.041536111111114</v>
      </c>
      <c r="D43" s="82">
        <v>25.916166666666669</v>
      </c>
      <c r="E43" s="82">
        <v>19.796972222222223</v>
      </c>
      <c r="F43" s="82">
        <v>19.762808333333332</v>
      </c>
      <c r="G43" s="82">
        <v>34.039111111111112</v>
      </c>
      <c r="H43" s="104">
        <f t="shared" si="15"/>
        <v>142.29884722222224</v>
      </c>
      <c r="I43" s="2"/>
      <c r="J43" s="94" t="s">
        <v>17</v>
      </c>
      <c r="K43" s="82">
        <f>K48*$Q$43/1000</f>
        <v>437.32</v>
      </c>
      <c r="L43" s="82">
        <f t="shared" ref="L43:O43" si="20">L48*$Q$43/1000</f>
        <v>0</v>
      </c>
      <c r="M43" s="82">
        <f t="shared" si="20"/>
        <v>0</v>
      </c>
      <c r="N43" s="82">
        <f t="shared" si="20"/>
        <v>0</v>
      </c>
      <c r="O43" s="82">
        <f t="shared" si="20"/>
        <v>0</v>
      </c>
      <c r="P43" s="104">
        <f t="shared" si="16"/>
        <v>437.32</v>
      </c>
      <c r="Q43" s="2">
        <v>130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16.742252777777779</v>
      </c>
      <c r="C44" s="82">
        <v>26.041536111111114</v>
      </c>
      <c r="D44" s="82">
        <v>25.916166666666669</v>
      </c>
      <c r="E44" s="82">
        <v>19.796972222222223</v>
      </c>
      <c r="F44" s="82">
        <v>19.762808333333332</v>
      </c>
      <c r="G44" s="82">
        <v>34.039111111111112</v>
      </c>
      <c r="H44" s="104">
        <f t="shared" si="15"/>
        <v>142.29884722222224</v>
      </c>
      <c r="I44" s="2"/>
      <c r="J44" s="95" t="s">
        <v>18</v>
      </c>
      <c r="K44" s="82">
        <f>K48*$Q$44/1000</f>
        <v>450.77600000000001</v>
      </c>
      <c r="L44" s="82">
        <f t="shared" ref="L44:O44" si="21">L48*$Q$44/1000</f>
        <v>0</v>
      </c>
      <c r="M44" s="82">
        <f t="shared" si="21"/>
        <v>0</v>
      </c>
      <c r="N44" s="82">
        <f t="shared" si="21"/>
        <v>0</v>
      </c>
      <c r="O44" s="82">
        <f t="shared" si="21"/>
        <v>0</v>
      </c>
      <c r="P44" s="104">
        <f t="shared" si="16"/>
        <v>450.77600000000001</v>
      </c>
      <c r="Q44" s="2">
        <v>134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16.742252777777779</v>
      </c>
      <c r="C45" s="82">
        <v>26.041536111111114</v>
      </c>
      <c r="D45" s="82">
        <v>25.916166666666669</v>
      </c>
      <c r="E45" s="82">
        <v>19.796972222222223</v>
      </c>
      <c r="F45" s="82">
        <v>19.762808333333332</v>
      </c>
      <c r="G45" s="82">
        <v>34.039111111111112</v>
      </c>
      <c r="H45" s="104">
        <f t="shared" si="15"/>
        <v>142.29884722222224</v>
      </c>
      <c r="I45" s="2"/>
      <c r="J45" s="94" t="s">
        <v>19</v>
      </c>
      <c r="K45" s="82">
        <f>K48*$Q$45/1000</f>
        <v>460.86799999999999</v>
      </c>
      <c r="L45" s="82">
        <f t="shared" ref="L45:O45" si="22">L48*$Q$45/1000</f>
        <v>0</v>
      </c>
      <c r="M45" s="82">
        <f t="shared" si="22"/>
        <v>0</v>
      </c>
      <c r="N45" s="82">
        <f t="shared" si="22"/>
        <v>0</v>
      </c>
      <c r="O45" s="82">
        <f t="shared" si="22"/>
        <v>0</v>
      </c>
      <c r="P45" s="104">
        <f t="shared" si="16"/>
        <v>460.86799999999999</v>
      </c>
      <c r="Q45" s="2">
        <v>137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116.29800000000002</v>
      </c>
      <c r="C46" s="28">
        <f t="shared" si="23"/>
        <v>180.61399999999998</v>
      </c>
      <c r="D46" s="28">
        <f t="shared" si="23"/>
        <v>179.816</v>
      </c>
      <c r="E46" s="28">
        <f t="shared" si="23"/>
        <v>137.27000000000001</v>
      </c>
      <c r="F46" s="28">
        <f t="shared" si="23"/>
        <v>137.011</v>
      </c>
      <c r="G46" s="28">
        <f t="shared" si="23"/>
        <v>235.36800000000002</v>
      </c>
      <c r="H46" s="104">
        <f t="shared" si="15"/>
        <v>986.37699999999995</v>
      </c>
      <c r="J46" s="80" t="s">
        <v>11</v>
      </c>
      <c r="K46" s="84">
        <f>SUM(K39:K45)</f>
        <v>2933.3879999999999</v>
      </c>
      <c r="L46" s="28">
        <f>SUM(L39:L45)</f>
        <v>0</v>
      </c>
      <c r="M46" s="28">
        <f>SUM(M39:M45)</f>
        <v>0</v>
      </c>
      <c r="N46" s="28">
        <f>SUM(N39:N45)</f>
        <v>0</v>
      </c>
      <c r="O46" s="28">
        <f>SUM(O39:O45)</f>
        <v>0</v>
      </c>
      <c r="P46" s="104">
        <f t="shared" si="16"/>
        <v>2933.3879999999999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39</v>
      </c>
      <c r="C47" s="31">
        <v>38</v>
      </c>
      <c r="D47" s="31">
        <v>38</v>
      </c>
      <c r="E47" s="31">
        <v>37</v>
      </c>
      <c r="F47" s="31">
        <v>37</v>
      </c>
      <c r="G47" s="31">
        <v>36</v>
      </c>
      <c r="H47" s="105">
        <f>+((H46/H48)/7)*1000</f>
        <v>37.337307896131428</v>
      </c>
      <c r="J47" s="113" t="s">
        <v>20</v>
      </c>
      <c r="K47" s="85">
        <v>120</v>
      </c>
      <c r="L47" s="31"/>
      <c r="M47" s="31"/>
      <c r="N47" s="31"/>
      <c r="O47" s="31"/>
      <c r="P47" s="105">
        <f>+((P46/P48)/7)*1000</f>
        <v>124.57057924239849</v>
      </c>
      <c r="Q47" s="65"/>
      <c r="R47" s="65"/>
    </row>
    <row r="48" spans="1:30" ht="33.75" customHeight="1" x14ac:dyDescent="0.25">
      <c r="A48" s="97" t="s">
        <v>21</v>
      </c>
      <c r="B48" s="86">
        <v>426</v>
      </c>
      <c r="C48" s="35">
        <v>679</v>
      </c>
      <c r="D48" s="35">
        <v>676</v>
      </c>
      <c r="E48" s="35">
        <v>530</v>
      </c>
      <c r="F48" s="35">
        <v>529</v>
      </c>
      <c r="G48" s="35">
        <v>934</v>
      </c>
      <c r="H48" s="106">
        <f>SUM(B48:G48)</f>
        <v>3774</v>
      </c>
      <c r="I48" s="66"/>
      <c r="J48" s="97" t="s">
        <v>21</v>
      </c>
      <c r="K48" s="109">
        <v>3364</v>
      </c>
      <c r="L48" s="67"/>
      <c r="M48" s="67"/>
      <c r="N48" s="67"/>
      <c r="O48" s="67"/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16.742252777777779</v>
      </c>
      <c r="C49" s="39">
        <f t="shared" si="24"/>
        <v>26.041536111111114</v>
      </c>
      <c r="D49" s="39">
        <f t="shared" si="24"/>
        <v>25.916166666666669</v>
      </c>
      <c r="E49" s="39">
        <f t="shared" si="24"/>
        <v>19.796972222222223</v>
      </c>
      <c r="F49" s="39">
        <f t="shared" si="24"/>
        <v>19.762808333333332</v>
      </c>
      <c r="G49" s="39">
        <f t="shared" si="24"/>
        <v>34.039111111111112</v>
      </c>
      <c r="H49" s="107">
        <f>((H46*1000)/H48)/7</f>
        <v>37.337307896131428</v>
      </c>
      <c r="J49" s="98" t="s">
        <v>22</v>
      </c>
      <c r="K49" s="87">
        <f>(K48*K47)/1000</f>
        <v>403.68</v>
      </c>
      <c r="L49" s="39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116">
        <f>((P46*1000)/P48)/7</f>
        <v>124.57057924239851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116.298</v>
      </c>
      <c r="C50" s="43">
        <f t="shared" si="25"/>
        <v>180.614</v>
      </c>
      <c r="D50" s="43">
        <f t="shared" si="25"/>
        <v>179.816</v>
      </c>
      <c r="E50" s="43">
        <f t="shared" si="25"/>
        <v>137.27000000000001</v>
      </c>
      <c r="F50" s="43">
        <f t="shared" si="25"/>
        <v>137.011</v>
      </c>
      <c r="G50" s="43">
        <f t="shared" si="25"/>
        <v>235.36799999999999</v>
      </c>
      <c r="H50" s="90"/>
      <c r="J50" s="99" t="s">
        <v>23</v>
      </c>
      <c r="K50" s="88">
        <f>((K48*K47)*7)/1000</f>
        <v>2825.76</v>
      </c>
      <c r="L50" s="43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39</v>
      </c>
      <c r="C51" s="49">
        <f t="shared" si="26"/>
        <v>37.999999999999993</v>
      </c>
      <c r="D51" s="49">
        <f t="shared" si="26"/>
        <v>38</v>
      </c>
      <c r="E51" s="49">
        <f t="shared" si="26"/>
        <v>37</v>
      </c>
      <c r="F51" s="49">
        <f t="shared" si="26"/>
        <v>37</v>
      </c>
      <c r="G51" s="49">
        <f t="shared" si="26"/>
        <v>36</v>
      </c>
      <c r="H51" s="108"/>
      <c r="I51" s="52"/>
      <c r="J51" s="100" t="s">
        <v>24</v>
      </c>
      <c r="K51" s="89">
        <f>+(K46/K48)/7*1000</f>
        <v>124.57057924239849</v>
      </c>
      <c r="L51" s="49" t="e">
        <f>+(L46/L48)/7*1000</f>
        <v>#DIV/0!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360.4</v>
      </c>
      <c r="C58" s="82"/>
      <c r="D58" s="82"/>
      <c r="E58" s="82"/>
      <c r="F58" s="82"/>
      <c r="G58" s="104">
        <f t="shared" ref="G58:G65" si="27">SUM(B58:F58)</f>
        <v>360.4</v>
      </c>
      <c r="H58" s="76"/>
      <c r="I58" s="2">
        <v>106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392.65199999999999</v>
      </c>
      <c r="C59" s="82">
        <f>C67*$I$59/1000</f>
        <v>0</v>
      </c>
      <c r="D59" s="82">
        <f>D67*$I$59/1000</f>
        <v>0</v>
      </c>
      <c r="E59" s="82">
        <f>E67*$I$59/1000</f>
        <v>0</v>
      </c>
      <c r="F59" s="82">
        <f>F67*$I$59/1000</f>
        <v>0</v>
      </c>
      <c r="G59" s="104">
        <f t="shared" si="27"/>
        <v>392.65199999999999</v>
      </c>
      <c r="H59" s="76"/>
      <c r="I59" s="2">
        <v>117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409.43200000000002</v>
      </c>
      <c r="C60" s="24">
        <f>C67*$I$60/1000</f>
        <v>0</v>
      </c>
      <c r="D60" s="24">
        <f>D67*$I$60/1000</f>
        <v>0</v>
      </c>
      <c r="E60" s="24">
        <f>E67*$I$60/1000</f>
        <v>0</v>
      </c>
      <c r="F60" s="24">
        <f>F67*$I$60/1000</f>
        <v>0</v>
      </c>
      <c r="G60" s="104">
        <f t="shared" si="27"/>
        <v>409.43200000000002</v>
      </c>
      <c r="H60" s="76"/>
      <c r="I60" s="2">
        <v>122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426.21199999999999</v>
      </c>
      <c r="C61" s="82">
        <f>C67*$I$61/1000</f>
        <v>0</v>
      </c>
      <c r="D61" s="82">
        <f>D67*$I$61/1000</f>
        <v>0</v>
      </c>
      <c r="E61" s="82">
        <f>E67*$I$61/1000</f>
        <v>0</v>
      </c>
      <c r="F61" s="82">
        <f>F67*$I$61/1000</f>
        <v>0</v>
      </c>
      <c r="G61" s="104">
        <f t="shared" si="27"/>
        <v>426.21199999999999</v>
      </c>
      <c r="H61" s="76"/>
      <c r="I61" s="2">
        <v>127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436.28</v>
      </c>
      <c r="C62" s="82">
        <f>C67*$I$62/1000</f>
        <v>0</v>
      </c>
      <c r="D62" s="82">
        <f>D67*$I$62/1000</f>
        <v>0</v>
      </c>
      <c r="E62" s="82">
        <f>E67*$I$62/1000</f>
        <v>0</v>
      </c>
      <c r="F62" s="82">
        <f>F67*$I$62/1000</f>
        <v>0</v>
      </c>
      <c r="G62" s="104">
        <f t="shared" si="27"/>
        <v>436.28</v>
      </c>
      <c r="H62" s="76"/>
      <c r="I62" s="2">
        <v>130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449.70400000000001</v>
      </c>
      <c r="C63" s="82">
        <f>C67*$I$63/1000</f>
        <v>0</v>
      </c>
      <c r="D63" s="82">
        <f>D67*$I$63/1000</f>
        <v>0</v>
      </c>
      <c r="E63" s="82">
        <f>E67*$I$63/1000</f>
        <v>0</v>
      </c>
      <c r="F63" s="82">
        <f>F67*$I$63/1000</f>
        <v>0</v>
      </c>
      <c r="G63" s="104">
        <f t="shared" si="27"/>
        <v>449.70400000000001</v>
      </c>
      <c r="H63" s="76"/>
      <c r="I63" s="2">
        <v>134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456.416</v>
      </c>
      <c r="C64" s="82">
        <f>C67*$I$64/1000</f>
        <v>0</v>
      </c>
      <c r="D64" s="82">
        <f>D67*$I$64/1000</f>
        <v>0</v>
      </c>
      <c r="E64" s="82">
        <f>E67*$I$64/1000</f>
        <v>0</v>
      </c>
      <c r="F64" s="82">
        <f>F67*$I$64/1000</f>
        <v>0</v>
      </c>
      <c r="G64" s="104">
        <f t="shared" si="27"/>
        <v>456.416</v>
      </c>
      <c r="H64" s="76"/>
      <c r="I64" s="2">
        <v>136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2931.096</v>
      </c>
      <c r="C65" s="28">
        <f>SUM(C58:C64)</f>
        <v>0</v>
      </c>
      <c r="D65" s="28">
        <f>SUM(D58:D64)</f>
        <v>0</v>
      </c>
      <c r="E65" s="28">
        <f>SUM(E58:E64)</f>
        <v>0</v>
      </c>
      <c r="F65" s="28">
        <f>SUM(F58:F64)</f>
        <v>0</v>
      </c>
      <c r="G65" s="104">
        <f t="shared" si="27"/>
        <v>2931.096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120</v>
      </c>
      <c r="C66" s="31"/>
      <c r="D66" s="31"/>
      <c r="E66" s="31"/>
      <c r="F66" s="31"/>
      <c r="G66" s="105">
        <f>+((G65/G67)/7)*1000</f>
        <v>124.7699642431466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3356</v>
      </c>
      <c r="C67" s="67"/>
      <c r="D67" s="67"/>
      <c r="E67" s="67"/>
      <c r="F67" s="67"/>
      <c r="G67" s="115">
        <f>SUM(B67:F67)</f>
        <v>3356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402.72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124.76996424314659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2819.04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124.7699642431466</v>
      </c>
      <c r="C70" s="49" t="e">
        <f>+(C65/C67)/7*1000</f>
        <v>#DIV/0!</v>
      </c>
      <c r="D70" s="49" t="e">
        <f>+(D65/D67)/7*1000</f>
        <v>#DIV/0!</v>
      </c>
      <c r="E70" s="49" t="e">
        <f>+(E65/E67)/7*1000</f>
        <v>#DIV/0!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G36"/>
    <mergeCell ref="K36:O36"/>
    <mergeCell ref="J54:K54"/>
    <mergeCell ref="B55:F55"/>
    <mergeCell ref="A3:C3"/>
    <mergeCell ref="E9:G9"/>
    <mergeCell ref="R9:S9"/>
    <mergeCell ref="K11:L11"/>
    <mergeCell ref="B15:J15"/>
    <mergeCell ref="K15:O15"/>
    <mergeCell ref="P15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39"/>
  <sheetViews>
    <sheetView topLeftCell="A5" zoomScale="30" zoomScaleNormal="30" workbookViewId="0">
      <selection activeCell="A5"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2"/>
      <c r="Z3" s="2"/>
      <c r="AA3" s="2"/>
      <c r="AB3" s="2"/>
      <c r="AC3" s="2"/>
      <c r="AD3" s="1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4" t="s">
        <v>1</v>
      </c>
      <c r="B9" s="134"/>
      <c r="C9" s="13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4"/>
      <c r="B10" s="134"/>
      <c r="C10" s="1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4" t="s">
        <v>4</v>
      </c>
      <c r="B11" s="134"/>
      <c r="C11" s="134"/>
      <c r="D11" s="1"/>
      <c r="E11" s="135">
        <v>1</v>
      </c>
      <c r="F11" s="1"/>
      <c r="G11" s="1"/>
      <c r="H11" s="1"/>
      <c r="I11" s="1"/>
      <c r="J11" s="1"/>
      <c r="K11" s="553" t="s">
        <v>57</v>
      </c>
      <c r="L11" s="553"/>
      <c r="M11" s="136"/>
      <c r="N11" s="13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4"/>
      <c r="B12" s="134"/>
      <c r="C12" s="134"/>
      <c r="D12" s="1"/>
      <c r="E12" s="5"/>
      <c r="F12" s="1"/>
      <c r="G12" s="1"/>
      <c r="H12" s="1"/>
      <c r="I12" s="1"/>
      <c r="J12" s="1"/>
      <c r="K12" s="136"/>
      <c r="L12" s="136"/>
      <c r="M12" s="136"/>
      <c r="N12" s="13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"/>
      <c r="X13" s="1"/>
      <c r="Y13" s="1"/>
    </row>
    <row r="14" spans="1:30" s="3" customFormat="1" ht="27" thickBot="1" x14ac:dyDescent="0.3">
      <c r="A14" s="1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32.113238888888887</v>
      </c>
      <c r="C18" s="24">
        <v>23.45924444444444</v>
      </c>
      <c r="D18" s="24">
        <v>32.432972222222226</v>
      </c>
      <c r="E18" s="24">
        <v>32.074805555555557</v>
      </c>
      <c r="F18" s="24">
        <v>36.207305555555557</v>
      </c>
      <c r="G18" s="24">
        <v>37.238266666666668</v>
      </c>
      <c r="H18" s="24">
        <v>28.473366666666667</v>
      </c>
      <c r="I18" s="24">
        <v>19.669902777777779</v>
      </c>
      <c r="J18" s="24">
        <v>18.250458333333331</v>
      </c>
      <c r="K18" s="24"/>
      <c r="L18" s="24"/>
      <c r="M18" s="25"/>
      <c r="N18" s="82">
        <v>27.104567592592591</v>
      </c>
      <c r="O18" s="24">
        <v>20.07358564814815</v>
      </c>
      <c r="P18" s="24">
        <v>19.991530092592594</v>
      </c>
      <c r="Q18" s="24">
        <v>27.476016203703704</v>
      </c>
      <c r="R18" s="24">
        <v>17.393842592592591</v>
      </c>
      <c r="S18" s="24"/>
      <c r="T18" s="23">
        <v>16.795694444444443</v>
      </c>
      <c r="U18" s="24">
        <v>32.695077777777776</v>
      </c>
      <c r="V18" s="24">
        <v>36.278222222222219</v>
      </c>
      <c r="W18" s="24">
        <v>23.542555555555555</v>
      </c>
      <c r="X18" s="24"/>
      <c r="Y18" s="25"/>
      <c r="Z18" s="26">
        <f t="shared" ref="Z18:Z25" si="0">SUM(B18:Y18)</f>
        <v>481.27065324074073</v>
      </c>
      <c r="AB18" s="2"/>
      <c r="AC18" s="20"/>
    </row>
    <row r="19" spans="1:30" ht="39.950000000000003" customHeight="1" x14ac:dyDescent="0.25">
      <c r="A19" s="95" t="s">
        <v>14</v>
      </c>
      <c r="B19" s="23">
        <v>41.262052222222223</v>
      </c>
      <c r="C19" s="24">
        <v>30.092551111111113</v>
      </c>
      <c r="D19" s="24">
        <v>41.729405555555559</v>
      </c>
      <c r="E19" s="24">
        <v>41.227038888888885</v>
      </c>
      <c r="F19" s="24">
        <v>46.657138888888888</v>
      </c>
      <c r="G19" s="24">
        <v>47.828546666666661</v>
      </c>
      <c r="H19" s="24">
        <v>36.809326666666671</v>
      </c>
      <c r="I19" s="24">
        <v>25.802019444444444</v>
      </c>
      <c r="J19" s="24">
        <v>24.086708333333334</v>
      </c>
      <c r="K19" s="24"/>
      <c r="L19" s="24"/>
      <c r="M19" s="25"/>
      <c r="N19" s="82">
        <v>34.857086481481481</v>
      </c>
      <c r="O19" s="24">
        <v>25.833282870370375</v>
      </c>
      <c r="P19" s="24">
        <v>25.734893981481481</v>
      </c>
      <c r="Q19" s="24">
        <v>34.936796759259259</v>
      </c>
      <c r="R19" s="24">
        <v>22.128631481481484</v>
      </c>
      <c r="S19" s="24"/>
      <c r="T19" s="23">
        <v>21.630861111111113</v>
      </c>
      <c r="U19" s="24">
        <v>42.148784444444445</v>
      </c>
      <c r="V19" s="24">
        <v>46.815155555555556</v>
      </c>
      <c r="W19" s="24">
        <v>30.563088888888888</v>
      </c>
      <c r="X19" s="24"/>
      <c r="Y19" s="25"/>
      <c r="Z19" s="26">
        <f t="shared" si="0"/>
        <v>620.14336935185179</v>
      </c>
      <c r="AB19" s="2"/>
      <c r="AC19" s="20"/>
    </row>
    <row r="20" spans="1:30" ht="39.75" customHeight="1" x14ac:dyDescent="0.25">
      <c r="A20" s="94" t="s">
        <v>15</v>
      </c>
      <c r="B20" s="79">
        <v>41.262052222222223</v>
      </c>
      <c r="C20" s="24">
        <v>30.092551111111113</v>
      </c>
      <c r="D20" s="24">
        <v>41.729405555555559</v>
      </c>
      <c r="E20" s="24">
        <v>41.227038888888885</v>
      </c>
      <c r="F20" s="24">
        <v>46.657138888888888</v>
      </c>
      <c r="G20" s="24">
        <v>47.828546666666661</v>
      </c>
      <c r="H20" s="24">
        <v>36.809326666666671</v>
      </c>
      <c r="I20" s="24">
        <v>25.802019444444444</v>
      </c>
      <c r="J20" s="24">
        <v>24.086708333333334</v>
      </c>
      <c r="K20" s="24"/>
      <c r="L20" s="24"/>
      <c r="M20" s="25"/>
      <c r="N20" s="83">
        <v>34.857086481481481</v>
      </c>
      <c r="O20" s="24">
        <v>25.833282870370375</v>
      </c>
      <c r="P20" s="24">
        <v>25.734893981481481</v>
      </c>
      <c r="Q20" s="24">
        <v>34.936796759259259</v>
      </c>
      <c r="R20" s="24">
        <v>22.128631481481484</v>
      </c>
      <c r="S20" s="24"/>
      <c r="T20" s="79">
        <v>21.630861111111113</v>
      </c>
      <c r="U20" s="24">
        <v>42.148784444444445</v>
      </c>
      <c r="V20" s="24">
        <v>46.815155555555556</v>
      </c>
      <c r="W20" s="24">
        <v>30.563088888888888</v>
      </c>
      <c r="X20" s="24"/>
      <c r="Y20" s="25"/>
      <c r="Z20" s="26">
        <f t="shared" si="0"/>
        <v>620.14336935185179</v>
      </c>
      <c r="AB20" s="2"/>
      <c r="AC20" s="20"/>
    </row>
    <row r="21" spans="1:30" ht="39.950000000000003" customHeight="1" x14ac:dyDescent="0.25">
      <c r="A21" s="95" t="s">
        <v>16</v>
      </c>
      <c r="B21" s="23">
        <v>41.262052222222223</v>
      </c>
      <c r="C21" s="24">
        <v>30.092551111111113</v>
      </c>
      <c r="D21" s="24">
        <v>41.729405555555559</v>
      </c>
      <c r="E21" s="24">
        <v>41.227038888888885</v>
      </c>
      <c r="F21" s="24">
        <v>46.657138888888888</v>
      </c>
      <c r="G21" s="24">
        <v>47.828546666666661</v>
      </c>
      <c r="H21" s="24">
        <v>36.809326666666671</v>
      </c>
      <c r="I21" s="24">
        <v>25.802019444444444</v>
      </c>
      <c r="J21" s="24">
        <v>24.086708333333334</v>
      </c>
      <c r="K21" s="24"/>
      <c r="L21" s="24"/>
      <c r="M21" s="25"/>
      <c r="N21" s="82"/>
      <c r="O21" s="24"/>
      <c r="P21" s="24"/>
      <c r="Q21" s="24"/>
      <c r="R21" s="24"/>
      <c r="S21" s="24"/>
      <c r="T21" s="23"/>
      <c r="U21" s="24"/>
      <c r="V21" s="24"/>
      <c r="W21" s="24"/>
      <c r="X21" s="24"/>
      <c r="Y21" s="25"/>
      <c r="Z21" s="26">
        <f t="shared" si="0"/>
        <v>335.49478777777779</v>
      </c>
      <c r="AB21" s="2"/>
      <c r="AC21" s="20"/>
    </row>
    <row r="22" spans="1:30" ht="39.950000000000003" customHeight="1" x14ac:dyDescent="0.25">
      <c r="A22" s="94" t="s">
        <v>17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82">
        <v>13.6</v>
      </c>
      <c r="O22" s="24">
        <v>37.700000000000003</v>
      </c>
      <c r="P22" s="24">
        <v>31.1</v>
      </c>
      <c r="Q22" s="24">
        <v>27.6</v>
      </c>
      <c r="R22" s="24">
        <v>18.399999999999999</v>
      </c>
      <c r="S22" s="24">
        <v>15.1</v>
      </c>
      <c r="T22" s="23">
        <v>16.899999999999999</v>
      </c>
      <c r="U22" s="24">
        <v>24</v>
      </c>
      <c r="V22" s="24">
        <v>38</v>
      </c>
      <c r="W22" s="24">
        <v>25.9</v>
      </c>
      <c r="X22" s="24">
        <v>21.6</v>
      </c>
      <c r="Y22" s="25">
        <v>14.8</v>
      </c>
      <c r="Z22" s="26">
        <f t="shared" si="0"/>
        <v>284.70000000000005</v>
      </c>
      <c r="AB22" s="2"/>
      <c r="AC22" s="20"/>
    </row>
    <row r="23" spans="1:30" ht="39.950000000000003" customHeight="1" x14ac:dyDescent="0.25">
      <c r="A23" s="95" t="s">
        <v>18</v>
      </c>
      <c r="B23" s="23">
        <v>35.5</v>
      </c>
      <c r="C23" s="24">
        <v>29.2</v>
      </c>
      <c r="D23" s="24">
        <v>29.2</v>
      </c>
      <c r="E23" s="24">
        <v>32.4</v>
      </c>
      <c r="F23" s="24">
        <v>32.4</v>
      </c>
      <c r="G23" s="24">
        <v>32</v>
      </c>
      <c r="H23" s="24">
        <v>32</v>
      </c>
      <c r="I23" s="24">
        <v>25.7</v>
      </c>
      <c r="J23" s="24">
        <v>25.7</v>
      </c>
      <c r="K23" s="24">
        <v>32.799999999999997</v>
      </c>
      <c r="L23" s="24">
        <v>16</v>
      </c>
      <c r="M23" s="25">
        <v>12.6</v>
      </c>
      <c r="N23" s="82">
        <v>13.6</v>
      </c>
      <c r="O23" s="24">
        <v>37.700000000000003</v>
      </c>
      <c r="P23" s="24">
        <v>31.1</v>
      </c>
      <c r="Q23" s="24">
        <v>27.6</v>
      </c>
      <c r="R23" s="24">
        <v>18.399999999999999</v>
      </c>
      <c r="S23" s="24">
        <v>15.1</v>
      </c>
      <c r="T23" s="23">
        <v>16.899999999999999</v>
      </c>
      <c r="U23" s="24">
        <v>24</v>
      </c>
      <c r="V23" s="24">
        <v>38</v>
      </c>
      <c r="W23" s="24">
        <v>25.9</v>
      </c>
      <c r="X23" s="24">
        <v>21.6</v>
      </c>
      <c r="Y23" s="25">
        <v>14.8</v>
      </c>
      <c r="Z23" s="26">
        <f t="shared" si="0"/>
        <v>620.20000000000005</v>
      </c>
      <c r="AB23" s="2"/>
      <c r="AC23" s="20"/>
    </row>
    <row r="24" spans="1:30" ht="39.950000000000003" customHeight="1" x14ac:dyDescent="0.25">
      <c r="A24" s="94" t="s">
        <v>19</v>
      </c>
      <c r="B24" s="23">
        <v>35.5</v>
      </c>
      <c r="C24" s="24">
        <v>29.2</v>
      </c>
      <c r="D24" s="24">
        <v>29.2</v>
      </c>
      <c r="E24" s="24">
        <v>32.4</v>
      </c>
      <c r="F24" s="24">
        <v>32.4</v>
      </c>
      <c r="G24" s="24">
        <v>32</v>
      </c>
      <c r="H24" s="24">
        <v>32</v>
      </c>
      <c r="I24" s="24">
        <v>25.7</v>
      </c>
      <c r="J24" s="24">
        <v>25.7</v>
      </c>
      <c r="K24" s="24">
        <v>32.799999999999997</v>
      </c>
      <c r="L24" s="24">
        <v>16</v>
      </c>
      <c r="M24" s="25">
        <v>12.6</v>
      </c>
      <c r="N24" s="82">
        <v>13.6</v>
      </c>
      <c r="O24" s="24">
        <v>37.700000000000003</v>
      </c>
      <c r="P24" s="24">
        <v>31.1</v>
      </c>
      <c r="Q24" s="24">
        <v>27.6</v>
      </c>
      <c r="R24" s="24">
        <v>18.399999999999999</v>
      </c>
      <c r="S24" s="24">
        <v>15.1</v>
      </c>
      <c r="T24" s="23">
        <v>16.899999999999999</v>
      </c>
      <c r="U24" s="24">
        <v>24</v>
      </c>
      <c r="V24" s="24">
        <v>38</v>
      </c>
      <c r="W24" s="24">
        <v>25.9</v>
      </c>
      <c r="X24" s="24">
        <v>21.6</v>
      </c>
      <c r="Y24" s="25">
        <v>14.8</v>
      </c>
      <c r="Z24" s="26">
        <f t="shared" si="0"/>
        <v>620.20000000000005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226.89939555555554</v>
      </c>
      <c r="C25" s="28">
        <f t="shared" si="1"/>
        <v>172.13689777777776</v>
      </c>
      <c r="D25" s="28">
        <f>SUM(D18:D24)</f>
        <v>216.02118888888887</v>
      </c>
      <c r="E25" s="28">
        <f t="shared" ref="E25:G25" si="2">SUM(E18:E24)</f>
        <v>220.55592222222222</v>
      </c>
      <c r="F25" s="28">
        <f t="shared" si="2"/>
        <v>240.97872222222222</v>
      </c>
      <c r="G25" s="28">
        <f t="shared" si="2"/>
        <v>244.72390666666664</v>
      </c>
      <c r="H25" s="28">
        <f>SUM(H18:H24)</f>
        <v>202.90134666666668</v>
      </c>
      <c r="I25" s="28">
        <f t="shared" ref="I25:M25" si="3">SUM(I18:I24)</f>
        <v>148.4759611111111</v>
      </c>
      <c r="J25" s="28">
        <f t="shared" si="3"/>
        <v>141.91058333333334</v>
      </c>
      <c r="K25" s="28">
        <f t="shared" si="3"/>
        <v>65.599999999999994</v>
      </c>
      <c r="L25" s="28">
        <f t="shared" si="3"/>
        <v>32</v>
      </c>
      <c r="M25" s="29">
        <f t="shared" si="3"/>
        <v>25.2</v>
      </c>
      <c r="N25" s="84">
        <f>SUM(N18:N24)</f>
        <v>137.61874055555555</v>
      </c>
      <c r="O25" s="28">
        <f t="shared" ref="O25:S25" si="4">SUM(O18:O24)</f>
        <v>184.8401513888889</v>
      </c>
      <c r="P25" s="28">
        <f t="shared" si="4"/>
        <v>164.76131805555553</v>
      </c>
      <c r="Q25" s="28">
        <f t="shared" si="4"/>
        <v>180.14960972222221</v>
      </c>
      <c r="R25" s="28">
        <f t="shared" si="4"/>
        <v>116.85110555555556</v>
      </c>
      <c r="S25" s="28">
        <f t="shared" si="4"/>
        <v>45.3</v>
      </c>
      <c r="T25" s="27">
        <f>SUM(T18:T24)</f>
        <v>110.75741666666667</v>
      </c>
      <c r="U25" s="28">
        <f t="shared" ref="U25:Y25" si="5">SUM(U18:U24)</f>
        <v>188.99264666666664</v>
      </c>
      <c r="V25" s="28">
        <f t="shared" ref="V25:W25" si="6">SUM(V18:V24)</f>
        <v>243.90853333333334</v>
      </c>
      <c r="W25" s="28">
        <f t="shared" si="6"/>
        <v>162.36873333333335</v>
      </c>
      <c r="X25" s="28">
        <f t="shared" si="5"/>
        <v>64.800000000000011</v>
      </c>
      <c r="Y25" s="29">
        <f t="shared" si="5"/>
        <v>44.400000000000006</v>
      </c>
      <c r="Z25" s="26">
        <f t="shared" si="0"/>
        <v>3582.1521797222222</v>
      </c>
    </row>
    <row r="26" spans="1:30" s="2" customFormat="1" ht="36.75" customHeight="1" x14ac:dyDescent="0.25">
      <c r="A26" s="96" t="s">
        <v>20</v>
      </c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  <c r="N26" s="85"/>
      <c r="O26" s="31"/>
      <c r="P26" s="31"/>
      <c r="Q26" s="31"/>
      <c r="R26" s="31"/>
      <c r="S26" s="31"/>
      <c r="T26" s="30"/>
      <c r="U26" s="31"/>
      <c r="V26" s="31"/>
      <c r="W26" s="31"/>
      <c r="X26" s="31"/>
      <c r="Y26" s="32"/>
      <c r="Z26" s="33">
        <f>+((Z25/Z27)/7)*1000</f>
        <v>41.011061522247417</v>
      </c>
    </row>
    <row r="27" spans="1:30" s="2" customFormat="1" ht="33" customHeight="1" x14ac:dyDescent="0.25">
      <c r="A27" s="97" t="s">
        <v>21</v>
      </c>
      <c r="B27" s="34">
        <v>711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274</v>
      </c>
      <c r="O27" s="35">
        <v>766</v>
      </c>
      <c r="P27" s="35">
        <v>631</v>
      </c>
      <c r="Q27" s="35">
        <v>561</v>
      </c>
      <c r="R27" s="35">
        <v>373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12478</v>
      </c>
      <c r="AA27" s="2">
        <f>((Z25*1000)/Z27)/7</f>
        <v>41.01106152224741</v>
      </c>
    </row>
    <row r="28" spans="1:30" s="2" customFormat="1" ht="33" customHeight="1" x14ac:dyDescent="0.25">
      <c r="A28" s="98" t="s">
        <v>22</v>
      </c>
      <c r="B28" s="38">
        <f>((B27*B26)*7/1000-B18)/5</f>
        <v>-6.4226477777777777</v>
      </c>
      <c r="C28" s="39">
        <f t="shared" ref="C28:Y28" si="7">((C27*C26)*7/1000-C18)/5</f>
        <v>-4.6918488888888881</v>
      </c>
      <c r="D28" s="39">
        <f t="shared" si="7"/>
        <v>-6.486594444444445</v>
      </c>
      <c r="E28" s="39">
        <f t="shared" si="7"/>
        <v>-6.4149611111111113</v>
      </c>
      <c r="F28" s="39">
        <f t="shared" si="7"/>
        <v>-7.2414611111111116</v>
      </c>
      <c r="G28" s="39">
        <f t="shared" si="7"/>
        <v>-7.4476533333333332</v>
      </c>
      <c r="H28" s="39">
        <f t="shared" ref="H28:J28" si="8">((H27*H26)*7/1000-H18)/5</f>
        <v>-5.6946733333333333</v>
      </c>
      <c r="I28" s="39">
        <f t="shared" si="8"/>
        <v>-3.9339805555555558</v>
      </c>
      <c r="J28" s="39">
        <f t="shared" si="8"/>
        <v>-3.6500916666666661</v>
      </c>
      <c r="K28" s="39">
        <f t="shared" ref="K28:M28" si="9">((K27*K26)*7/1000-K18)/5</f>
        <v>0</v>
      </c>
      <c r="L28" s="39">
        <f t="shared" si="9"/>
        <v>0</v>
      </c>
      <c r="M28" s="40">
        <f t="shared" si="9"/>
        <v>0</v>
      </c>
      <c r="N28" s="87">
        <f t="shared" si="7"/>
        <v>-5.4209135185185184</v>
      </c>
      <c r="O28" s="39">
        <f t="shared" si="7"/>
        <v>-4.0147171296296298</v>
      </c>
      <c r="P28" s="39">
        <f t="shared" si="7"/>
        <v>-3.9983060185185186</v>
      </c>
      <c r="Q28" s="39">
        <f t="shared" ref="Q28:R28" si="10">((Q27*Q26)*7/1000-Q18)/5</f>
        <v>-5.4952032407407412</v>
      </c>
      <c r="R28" s="39">
        <f t="shared" si="10"/>
        <v>-3.4787685185185184</v>
      </c>
      <c r="S28" s="39">
        <f t="shared" ref="S28" si="11">((S27*S26)*7/1000-S18)/5</f>
        <v>0</v>
      </c>
      <c r="T28" s="38">
        <f t="shared" si="7"/>
        <v>-3.3591388888888885</v>
      </c>
      <c r="U28" s="39">
        <f t="shared" si="7"/>
        <v>-6.5390155555555554</v>
      </c>
      <c r="V28" s="39">
        <f t="shared" ref="V28:W28" si="12">((V27*V26)*7/1000-V18)/5</f>
        <v>-7.2556444444444441</v>
      </c>
      <c r="W28" s="39">
        <f t="shared" si="12"/>
        <v>-4.7085111111111111</v>
      </c>
      <c r="X28" s="39">
        <f t="shared" si="7"/>
        <v>0</v>
      </c>
      <c r="Y28" s="40">
        <f t="shared" si="7"/>
        <v>0</v>
      </c>
      <c r="Z28" s="41"/>
    </row>
    <row r="29" spans="1:30" ht="33.75" customHeight="1" x14ac:dyDescent="0.25">
      <c r="A29" s="99" t="s">
        <v>23</v>
      </c>
      <c r="B29" s="42">
        <f t="shared" ref="B29:C29" si="13">((B27*B26)*7)/1000</f>
        <v>0</v>
      </c>
      <c r="C29" s="43">
        <f t="shared" si="13"/>
        <v>0</v>
      </c>
      <c r="D29" s="43">
        <f>((D27*D26)*7)/1000</f>
        <v>0</v>
      </c>
      <c r="E29" s="43">
        <f>((E27*E26)*7)/1000</f>
        <v>0</v>
      </c>
      <c r="F29" s="43">
        <f t="shared" ref="F29:G29" si="14">((F27*F26)*7)/1000</f>
        <v>0</v>
      </c>
      <c r="G29" s="43">
        <f t="shared" si="14"/>
        <v>0</v>
      </c>
      <c r="H29" s="43">
        <f>((H27*H26)*7)/1000</f>
        <v>0</v>
      </c>
      <c r="I29" s="43">
        <f>((I27*I26)*7)/1000</f>
        <v>0</v>
      </c>
      <c r="J29" s="43">
        <f t="shared" ref="J29:M29" si="15">((J27*J26)*7)/1000</f>
        <v>0</v>
      </c>
      <c r="K29" s="43">
        <f t="shared" si="15"/>
        <v>0</v>
      </c>
      <c r="L29" s="43">
        <f t="shared" si="15"/>
        <v>0</v>
      </c>
      <c r="M29" s="90">
        <f t="shared" si="15"/>
        <v>0</v>
      </c>
      <c r="N29" s="88">
        <f>((N27*N26)*7)/1000</f>
        <v>0</v>
      </c>
      <c r="O29" s="43">
        <f>((O27*O26)*7)/1000</f>
        <v>0</v>
      </c>
      <c r="P29" s="43">
        <f>((P27*P26)*7)/1000</f>
        <v>0</v>
      </c>
      <c r="Q29" s="43">
        <f t="shared" ref="Q29:R29" si="16">((Q27*Q26)*7)/1000</f>
        <v>0</v>
      </c>
      <c r="R29" s="43">
        <f t="shared" si="16"/>
        <v>0</v>
      </c>
      <c r="S29" s="43">
        <f t="shared" ref="S29" si="17">((S27*S26)*7)/1000</f>
        <v>0</v>
      </c>
      <c r="T29" s="44">
        <f t="shared" ref="T29:Y29" si="18">((T27*T26)*7)/1000</f>
        <v>0</v>
      </c>
      <c r="U29" s="45">
        <f t="shared" si="18"/>
        <v>0</v>
      </c>
      <c r="V29" s="45">
        <f t="shared" ref="V29:W29" si="19">((V27*V26)*7)/1000</f>
        <v>0</v>
      </c>
      <c r="W29" s="45">
        <f t="shared" si="19"/>
        <v>0</v>
      </c>
      <c r="X29" s="45">
        <f t="shared" si="18"/>
        <v>0</v>
      </c>
      <c r="Y29" s="46">
        <f t="shared" si="18"/>
        <v>0</v>
      </c>
      <c r="Z29" s="47"/>
    </row>
    <row r="30" spans="1:30" ht="33.75" customHeight="1" thickBot="1" x14ac:dyDescent="0.3">
      <c r="A30" s="100" t="s">
        <v>24</v>
      </c>
      <c r="B30" s="48">
        <f t="shared" ref="B30:C30" si="20">+(B25/B27)/7*1000</f>
        <v>45.589591230772662</v>
      </c>
      <c r="C30" s="49">
        <f t="shared" si="20"/>
        <v>42.035872473205799</v>
      </c>
      <c r="D30" s="49">
        <f>+(D25/D27)/7*1000</f>
        <v>52.752427079093735</v>
      </c>
      <c r="E30" s="49">
        <f t="shared" ref="E30:G30" si="21">+(E25/E27)/7*1000</f>
        <v>48.548519089197057</v>
      </c>
      <c r="F30" s="49">
        <f t="shared" si="21"/>
        <v>53.043962628708385</v>
      </c>
      <c r="G30" s="49">
        <f t="shared" si="21"/>
        <v>54.540652254661609</v>
      </c>
      <c r="H30" s="49">
        <f>+(H25/H27)/7*1000</f>
        <v>45.21982319292772</v>
      </c>
      <c r="I30" s="49">
        <f t="shared" ref="I30:J30" si="22">+(I25/I27)/7*1000</f>
        <v>41.186119586993371</v>
      </c>
      <c r="J30" s="49">
        <f t="shared" si="22"/>
        <v>39.364932963476647</v>
      </c>
      <c r="K30" s="49">
        <f t="shared" ref="K30:M30" si="23">+(K25/K27)/7*1000</f>
        <v>14.263970428353989</v>
      </c>
      <c r="L30" s="49">
        <f t="shared" si="23"/>
        <v>14.285714285714286</v>
      </c>
      <c r="M30" s="50">
        <f t="shared" si="23"/>
        <v>14.285714285714285</v>
      </c>
      <c r="N30" s="89">
        <f>+(N25/N27)/7*1000</f>
        <v>71.751168172865235</v>
      </c>
      <c r="O30" s="49">
        <f t="shared" ref="O30:Y30" si="24">+(O25/O27)/7*1000</f>
        <v>34.472240094906546</v>
      </c>
      <c r="P30" s="49">
        <f t="shared" si="24"/>
        <v>37.301634153397217</v>
      </c>
      <c r="Q30" s="49">
        <f t="shared" ref="Q30:R30" si="25">+(Q25/Q27)/7*1000</f>
        <v>45.874614138584725</v>
      </c>
      <c r="R30" s="49">
        <f t="shared" si="25"/>
        <v>44.75339163368654</v>
      </c>
      <c r="S30" s="49">
        <f t="shared" ref="S30" si="26">+(S25/S27)/7*1000</f>
        <v>21.079571893904141</v>
      </c>
      <c r="T30" s="48">
        <f t="shared" si="24"/>
        <v>46.400258343806733</v>
      </c>
      <c r="U30" s="49">
        <f t="shared" si="24"/>
        <v>55.782953561589913</v>
      </c>
      <c r="V30" s="49">
        <f t="shared" ref="V30:W30" si="27">+(V25/V27)/7*1000</f>
        <v>45.488350118115136</v>
      </c>
      <c r="W30" s="49">
        <f t="shared" si="27"/>
        <v>44.435887611749692</v>
      </c>
      <c r="X30" s="49">
        <f t="shared" si="24"/>
        <v>21.280788177339904</v>
      </c>
      <c r="Y30" s="50">
        <f t="shared" si="24"/>
        <v>21.284755512943434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14.9</v>
      </c>
      <c r="C39" s="82">
        <v>21.8</v>
      </c>
      <c r="D39" s="82">
        <v>21.8</v>
      </c>
      <c r="E39" s="82">
        <v>32</v>
      </c>
      <c r="F39" s="82">
        <v>27.3</v>
      </c>
      <c r="G39" s="82">
        <v>16.899999999999999</v>
      </c>
      <c r="H39" s="82">
        <v>7.6</v>
      </c>
      <c r="I39" s="104">
        <f t="shared" ref="I39:I46" si="28">SUM(B39:H39)</f>
        <v>142.29999999999998</v>
      </c>
      <c r="J39" s="2"/>
      <c r="K39" s="94" t="s">
        <v>13</v>
      </c>
      <c r="L39" s="82">
        <v>334.6</v>
      </c>
      <c r="M39" s="82"/>
      <c r="N39" s="82"/>
      <c r="O39" s="82"/>
      <c r="P39" s="82"/>
      <c r="Q39" s="104">
        <f t="shared" ref="Q39:Q46" si="29">SUM(L39:P39)</f>
        <v>334.6</v>
      </c>
      <c r="R39" s="2">
        <v>100</v>
      </c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20.497999999999998</v>
      </c>
      <c r="C40" s="82">
        <v>29.508799999999997</v>
      </c>
      <c r="D40" s="82">
        <v>29.508799999999997</v>
      </c>
      <c r="E40" s="82">
        <v>42.694499999999998</v>
      </c>
      <c r="F40" s="82">
        <v>35.363999999999997</v>
      </c>
      <c r="G40" s="82">
        <v>21.394400000000001</v>
      </c>
      <c r="H40" s="82">
        <v>9.5091999999999999</v>
      </c>
      <c r="I40" s="104">
        <f t="shared" si="28"/>
        <v>188.47769999999997</v>
      </c>
      <c r="J40" s="2"/>
      <c r="K40" s="95" t="s">
        <v>14</v>
      </c>
      <c r="L40" s="82">
        <v>334.6</v>
      </c>
      <c r="M40" s="82"/>
      <c r="N40" s="82"/>
      <c r="O40" s="82"/>
      <c r="P40" s="82"/>
      <c r="Q40" s="104">
        <f t="shared" si="29"/>
        <v>334.6</v>
      </c>
      <c r="R40" s="2">
        <v>100</v>
      </c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20.497999999999998</v>
      </c>
      <c r="C41" s="24">
        <v>30.012800000000002</v>
      </c>
      <c r="D41" s="24">
        <v>30.012800000000002</v>
      </c>
      <c r="E41" s="24">
        <v>42.694499999999998</v>
      </c>
      <c r="F41" s="24">
        <v>35.363999999999997</v>
      </c>
      <c r="G41" s="24">
        <v>21.394400000000001</v>
      </c>
      <c r="H41" s="24">
        <v>9.5091999999999999</v>
      </c>
      <c r="I41" s="104">
        <f t="shared" si="28"/>
        <v>189.48569999999998</v>
      </c>
      <c r="J41" s="2"/>
      <c r="K41" s="94" t="s">
        <v>15</v>
      </c>
      <c r="L41" s="83">
        <v>334.6</v>
      </c>
      <c r="M41" s="24"/>
      <c r="N41" s="24"/>
      <c r="O41" s="24"/>
      <c r="P41" s="24"/>
      <c r="Q41" s="104">
        <f t="shared" si="29"/>
        <v>334.6</v>
      </c>
      <c r="R41" s="2">
        <v>99</v>
      </c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20.497999999999998</v>
      </c>
      <c r="C42" s="82">
        <v>30.012800000000002</v>
      </c>
      <c r="D42" s="82">
        <v>30.012800000000002</v>
      </c>
      <c r="E42" s="82">
        <v>42.694499999999998</v>
      </c>
      <c r="F42" s="82">
        <v>35.363999999999997</v>
      </c>
      <c r="G42" s="82">
        <v>21.394400000000001</v>
      </c>
      <c r="H42" s="82">
        <v>9.5091999999999999</v>
      </c>
      <c r="I42" s="104">
        <f t="shared" si="28"/>
        <v>189.48569999999998</v>
      </c>
      <c r="J42" s="2"/>
      <c r="K42" s="95" t="s">
        <v>16</v>
      </c>
      <c r="L42" s="82">
        <v>334.6</v>
      </c>
      <c r="M42" s="82"/>
      <c r="N42" s="82"/>
      <c r="O42" s="82"/>
      <c r="P42" s="82"/>
      <c r="Q42" s="104">
        <f t="shared" si="29"/>
        <v>334.6</v>
      </c>
      <c r="R42" s="2">
        <v>99</v>
      </c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/>
      <c r="C43" s="82"/>
      <c r="D43" s="82"/>
      <c r="E43" s="82"/>
      <c r="F43" s="82"/>
      <c r="G43" s="82"/>
      <c r="H43" s="82"/>
      <c r="I43" s="104">
        <f t="shared" si="28"/>
        <v>0</v>
      </c>
      <c r="J43" s="2"/>
      <c r="K43" s="94" t="s">
        <v>17</v>
      </c>
      <c r="L43" s="82">
        <v>207.452</v>
      </c>
      <c r="M43" s="82"/>
      <c r="N43" s="82"/>
      <c r="O43" s="82"/>
      <c r="P43" s="82"/>
      <c r="Q43" s="104">
        <f t="shared" si="29"/>
        <v>207.452</v>
      </c>
      <c r="R43" s="2">
        <v>57</v>
      </c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20.497999999999998</v>
      </c>
      <c r="C44" s="82">
        <v>30.012800000000002</v>
      </c>
      <c r="D44" s="82">
        <v>30.012800000000002</v>
      </c>
      <c r="E44" s="82">
        <v>42.694499999999998</v>
      </c>
      <c r="F44" s="82">
        <v>35.363999999999997</v>
      </c>
      <c r="G44" s="82">
        <v>21.394400000000001</v>
      </c>
      <c r="H44" s="82">
        <v>9.5091999999999999</v>
      </c>
      <c r="I44" s="104">
        <f t="shared" si="28"/>
        <v>189.48569999999998</v>
      </c>
      <c r="J44" s="2"/>
      <c r="K44" s="95" t="s">
        <v>18</v>
      </c>
      <c r="L44" s="82">
        <v>207.452</v>
      </c>
      <c r="M44" s="82"/>
      <c r="N44" s="82"/>
      <c r="O44" s="82"/>
      <c r="P44" s="82"/>
      <c r="Q44" s="104">
        <f t="shared" si="29"/>
        <v>207.452</v>
      </c>
      <c r="R44" s="2">
        <v>57</v>
      </c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20.497999999999998</v>
      </c>
      <c r="C45" s="82">
        <v>30.012800000000002</v>
      </c>
      <c r="D45" s="82">
        <v>30.012800000000002</v>
      </c>
      <c r="E45" s="82">
        <v>42.694499999999998</v>
      </c>
      <c r="F45" s="82">
        <v>35.363999999999997</v>
      </c>
      <c r="G45" s="82">
        <v>21.394400000000001</v>
      </c>
      <c r="H45" s="82">
        <v>9.5091999999999999</v>
      </c>
      <c r="I45" s="104">
        <f t="shared" si="28"/>
        <v>189.48569999999998</v>
      </c>
      <c r="J45" s="2"/>
      <c r="K45" s="94" t="s">
        <v>19</v>
      </c>
      <c r="L45" s="82">
        <v>147.1</v>
      </c>
      <c r="M45" s="82"/>
      <c r="N45" s="82"/>
      <c r="O45" s="82"/>
      <c r="P45" s="82"/>
      <c r="Q45" s="104">
        <f t="shared" si="29"/>
        <v>147.1</v>
      </c>
      <c r="R45" s="2">
        <v>57</v>
      </c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30">SUM(B39:B45)</f>
        <v>117.38999999999999</v>
      </c>
      <c r="C46" s="28">
        <f t="shared" si="30"/>
        <v>171.36</v>
      </c>
      <c r="D46" s="28">
        <f t="shared" si="30"/>
        <v>171.36</v>
      </c>
      <c r="E46" s="28">
        <f t="shared" si="30"/>
        <v>245.47250000000003</v>
      </c>
      <c r="F46" s="28">
        <f t="shared" si="30"/>
        <v>204.12</v>
      </c>
      <c r="G46" s="28">
        <f t="shared" ref="G46" si="31">SUM(G39:G45)</f>
        <v>123.87200000000001</v>
      </c>
      <c r="H46" s="28">
        <f t="shared" si="30"/>
        <v>55.146000000000001</v>
      </c>
      <c r="I46" s="104">
        <f t="shared" si="28"/>
        <v>1088.7204999999999</v>
      </c>
      <c r="K46" s="80" t="s">
        <v>11</v>
      </c>
      <c r="L46" s="84">
        <f>SUM(L39:L45)</f>
        <v>1900.404</v>
      </c>
      <c r="M46" s="28">
        <f>SUM(M39:M45)</f>
        <v>0</v>
      </c>
      <c r="N46" s="28">
        <f>SUM(N39:N45)</f>
        <v>0</v>
      </c>
      <c r="O46" s="28">
        <f>SUM(O39:O45)</f>
        <v>0</v>
      </c>
      <c r="P46" s="28">
        <f>SUM(P39:P45)</f>
        <v>0</v>
      </c>
      <c r="Q46" s="104">
        <f t="shared" si="29"/>
        <v>1900.404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43</v>
      </c>
      <c r="C47" s="31">
        <v>42.5</v>
      </c>
      <c r="D47" s="31">
        <v>42.5</v>
      </c>
      <c r="E47" s="31">
        <v>41.5</v>
      </c>
      <c r="F47" s="31">
        <v>40.5</v>
      </c>
      <c r="G47" s="31">
        <v>39.5</v>
      </c>
      <c r="H47" s="31">
        <v>39</v>
      </c>
      <c r="I47" s="105">
        <f>+((I46/I48)/7)*1000</f>
        <v>41.397790790524354</v>
      </c>
      <c r="K47" s="113" t="s">
        <v>20</v>
      </c>
      <c r="L47" s="85"/>
      <c r="M47" s="31"/>
      <c r="N47" s="31"/>
      <c r="O47" s="31"/>
      <c r="P47" s="31"/>
      <c r="Q47" s="105">
        <f>+((Q46/Q48)/7)*1000</f>
        <v>81.332020885046646</v>
      </c>
      <c r="R47" s="65"/>
      <c r="S47" s="65"/>
    </row>
    <row r="48" spans="1:30" ht="33.75" customHeight="1" x14ac:dyDescent="0.25">
      <c r="A48" s="97" t="s">
        <v>21</v>
      </c>
      <c r="B48" s="86">
        <v>390</v>
      </c>
      <c r="C48" s="35">
        <v>576</v>
      </c>
      <c r="D48" s="35">
        <v>576</v>
      </c>
      <c r="E48" s="35">
        <v>845</v>
      </c>
      <c r="F48" s="35">
        <v>720</v>
      </c>
      <c r="G48" s="35">
        <v>448</v>
      </c>
      <c r="H48" s="35">
        <v>202</v>
      </c>
      <c r="I48" s="106">
        <f>SUM(B48:H48)</f>
        <v>3757</v>
      </c>
      <c r="J48" s="66"/>
      <c r="K48" s="97" t="s">
        <v>21</v>
      </c>
      <c r="L48" s="109">
        <v>3338</v>
      </c>
      <c r="M48" s="67"/>
      <c r="N48" s="67"/>
      <c r="O48" s="67"/>
      <c r="P48" s="67"/>
      <c r="Q48" s="115">
        <f>SUM(L48:P48)</f>
        <v>3338</v>
      </c>
      <c r="R48" s="68"/>
      <c r="S48" s="68"/>
    </row>
    <row r="49" spans="1:30" ht="33.75" customHeight="1" x14ac:dyDescent="0.25">
      <c r="A49" s="98" t="s">
        <v>22</v>
      </c>
      <c r="B49" s="87">
        <f>((B48*B47)*7/1000-B39-B40)/4</f>
        <v>20.497999999999998</v>
      </c>
      <c r="C49" s="39">
        <f>((C48*C47)*7/1000-C39-C40)/4</f>
        <v>30.012800000000002</v>
      </c>
      <c r="D49" s="39">
        <f>((D48*D47)*7/1000-D39-D40)/4</f>
        <v>30.012800000000002</v>
      </c>
      <c r="E49" s="39">
        <f t="shared" ref="E49:H49" si="32">((E48*E47)*7/1000-E39-E40)/4</f>
        <v>42.694499999999998</v>
      </c>
      <c r="F49" s="39">
        <f t="shared" si="32"/>
        <v>35.363999999999997</v>
      </c>
      <c r="G49" s="39">
        <f t="shared" si="32"/>
        <v>21.394400000000001</v>
      </c>
      <c r="H49" s="39">
        <f t="shared" si="32"/>
        <v>9.5091999999999999</v>
      </c>
      <c r="I49" s="107">
        <f>((I46*1000)/I48)/7</f>
        <v>41.397790790524354</v>
      </c>
      <c r="K49" s="98" t="s">
        <v>22</v>
      </c>
      <c r="L49" s="87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39">
        <f>(P48*P47)/1000</f>
        <v>0</v>
      </c>
      <c r="Q49" s="116">
        <f>((Q46*1000)/Q48)/7</f>
        <v>81.332020885046646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33">((B48*B47)*7)/1000</f>
        <v>117.39</v>
      </c>
      <c r="C50" s="43">
        <f t="shared" si="33"/>
        <v>171.36</v>
      </c>
      <c r="D50" s="43">
        <f t="shared" si="33"/>
        <v>171.36</v>
      </c>
      <c r="E50" s="43">
        <f t="shared" si="33"/>
        <v>245.4725</v>
      </c>
      <c r="F50" s="43">
        <f t="shared" si="33"/>
        <v>204.12</v>
      </c>
      <c r="G50" s="43">
        <f t="shared" ref="G50" si="34">((G48*G47)*7)/1000</f>
        <v>123.872</v>
      </c>
      <c r="H50" s="43">
        <f t="shared" si="33"/>
        <v>55.146000000000001</v>
      </c>
      <c r="I50" s="90"/>
      <c r="K50" s="99" t="s">
        <v>23</v>
      </c>
      <c r="L50" s="88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35">+(B46/B48)/7*1000</f>
        <v>43</v>
      </c>
      <c r="C51" s="49">
        <f t="shared" si="35"/>
        <v>42.5</v>
      </c>
      <c r="D51" s="49">
        <f t="shared" si="35"/>
        <v>42.5</v>
      </c>
      <c r="E51" s="49">
        <f t="shared" si="35"/>
        <v>41.5</v>
      </c>
      <c r="F51" s="49">
        <f t="shared" si="35"/>
        <v>40.5</v>
      </c>
      <c r="G51" s="49">
        <f t="shared" ref="G51" si="36">+(G46/G48)/7*1000</f>
        <v>39.5</v>
      </c>
      <c r="H51" s="49">
        <f t="shared" si="35"/>
        <v>39</v>
      </c>
      <c r="I51" s="108"/>
      <c r="J51" s="52"/>
      <c r="K51" s="100" t="s">
        <v>24</v>
      </c>
      <c r="L51" s="89">
        <f>+(L46/L48)/7*1000</f>
        <v>81.332020885046646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333.8</v>
      </c>
      <c r="C58" s="82"/>
      <c r="D58" s="82"/>
      <c r="E58" s="82"/>
      <c r="F58" s="82"/>
      <c r="G58" s="104">
        <f t="shared" ref="G58:G65" si="37">SUM(B58:F58)</f>
        <v>333.8</v>
      </c>
      <c r="H58" s="76"/>
      <c r="I58" s="2">
        <v>100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333.8</v>
      </c>
      <c r="C59" s="82"/>
      <c r="D59" s="82"/>
      <c r="E59" s="82"/>
      <c r="F59" s="82"/>
      <c r="G59" s="104">
        <f t="shared" si="37"/>
        <v>333.8</v>
      </c>
      <c r="H59" s="76"/>
      <c r="I59" s="2">
        <v>100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v>330.46199999999999</v>
      </c>
      <c r="C60" s="24"/>
      <c r="D60" s="24"/>
      <c r="E60" s="24"/>
      <c r="F60" s="24"/>
      <c r="G60" s="104">
        <f t="shared" si="37"/>
        <v>330.46199999999999</v>
      </c>
      <c r="H60" s="76"/>
      <c r="I60" s="2">
        <v>100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330.46199999999999</v>
      </c>
      <c r="C61" s="82"/>
      <c r="D61" s="82"/>
      <c r="E61" s="82"/>
      <c r="F61" s="82"/>
      <c r="G61" s="104">
        <f t="shared" si="37"/>
        <v>330.46199999999999</v>
      </c>
      <c r="H61" s="76"/>
      <c r="I61" s="2">
        <v>100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190.26599999999999</v>
      </c>
      <c r="C62" s="82"/>
      <c r="D62" s="82"/>
      <c r="E62" s="82"/>
      <c r="F62" s="82"/>
      <c r="G62" s="104">
        <f t="shared" si="37"/>
        <v>190.26599999999999</v>
      </c>
      <c r="H62" s="76"/>
      <c r="I62" s="2">
        <v>62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v>190.26599999999999</v>
      </c>
      <c r="C63" s="82"/>
      <c r="D63" s="82"/>
      <c r="E63" s="82"/>
      <c r="F63" s="82"/>
      <c r="G63" s="104">
        <f t="shared" si="37"/>
        <v>190.26599999999999</v>
      </c>
      <c r="H63" s="76"/>
      <c r="I63" s="2">
        <v>62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44.1</v>
      </c>
      <c r="C64" s="82">
        <v>41.9</v>
      </c>
      <c r="D64" s="82">
        <v>36</v>
      </c>
      <c r="E64" s="82">
        <v>48.7</v>
      </c>
      <c r="F64" s="82">
        <v>80</v>
      </c>
      <c r="G64" s="104">
        <f t="shared" si="37"/>
        <v>250.7</v>
      </c>
      <c r="H64" s="76"/>
      <c r="I64" s="2">
        <v>62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1753.1559999999999</v>
      </c>
      <c r="C65" s="28">
        <f>SUM(C58:C64)</f>
        <v>41.9</v>
      </c>
      <c r="D65" s="28">
        <f>SUM(D58:D64)</f>
        <v>36</v>
      </c>
      <c r="E65" s="28">
        <f>SUM(E58:E64)</f>
        <v>48.7</v>
      </c>
      <c r="F65" s="28">
        <f>SUM(F58:F64)</f>
        <v>80</v>
      </c>
      <c r="G65" s="104">
        <f t="shared" si="37"/>
        <v>1959.7560000000001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/>
      <c r="C66" s="31"/>
      <c r="D66" s="31"/>
      <c r="E66" s="31"/>
      <c r="F66" s="31"/>
      <c r="G66" s="105">
        <f>+((G65/G67)/7)*1000</f>
        <v>85.121660947747912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>
        <v>1419</v>
      </c>
      <c r="G67" s="115">
        <f>SUM(B67:F67)</f>
        <v>3289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0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85.121660947747912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0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518.53179532682634</v>
      </c>
      <c r="C70" s="49">
        <f>+(C65/C67)/7*1000</f>
        <v>13.040771864301275</v>
      </c>
      <c r="D70" s="49">
        <f>+(D65/D67)/7*1000</f>
        <v>13.052936910804931</v>
      </c>
      <c r="E70" s="49">
        <f>+(E65/E67)/7*1000</f>
        <v>13.028357410379884</v>
      </c>
      <c r="F70" s="49">
        <f>+(F65/F67)/7*1000</f>
        <v>8.0539615423336368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T15:Y15"/>
    <mergeCell ref="B15:M15"/>
    <mergeCell ref="L36:P36"/>
    <mergeCell ref="N15:S15"/>
    <mergeCell ref="J54:K54"/>
    <mergeCell ref="B55:F55"/>
    <mergeCell ref="A3:C3"/>
    <mergeCell ref="E9:G9"/>
    <mergeCell ref="B36:H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2"/>
      <c r="Z3" s="2"/>
      <c r="AA3" s="2"/>
      <c r="AB3" s="2"/>
      <c r="AC3" s="2"/>
      <c r="AD3" s="13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7" t="s">
        <v>1</v>
      </c>
      <c r="B9" s="137"/>
      <c r="C9" s="13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7"/>
      <c r="B10" s="137"/>
      <c r="C10" s="1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7" t="s">
        <v>4</v>
      </c>
      <c r="B11" s="137"/>
      <c r="C11" s="137"/>
      <c r="D11" s="1"/>
      <c r="E11" s="138">
        <v>1</v>
      </c>
      <c r="F11" s="1"/>
      <c r="G11" s="1"/>
      <c r="H11" s="1"/>
      <c r="I11" s="1"/>
      <c r="J11" s="1"/>
      <c r="K11" s="553" t="s">
        <v>57</v>
      </c>
      <c r="L11" s="553"/>
      <c r="M11" s="139"/>
      <c r="N11" s="13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7"/>
      <c r="B12" s="137"/>
      <c r="C12" s="137"/>
      <c r="D12" s="1"/>
      <c r="E12" s="5"/>
      <c r="F12" s="1"/>
      <c r="G12" s="1"/>
      <c r="H12" s="1"/>
      <c r="I12" s="1"/>
      <c r="J12" s="1"/>
      <c r="K12" s="139"/>
      <c r="L12" s="139"/>
      <c r="M12" s="139"/>
      <c r="N12" s="13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"/>
      <c r="X13" s="1"/>
      <c r="Y13" s="1"/>
    </row>
    <row r="14" spans="1:30" s="3" customFormat="1" ht="27" thickBot="1" x14ac:dyDescent="0.3">
      <c r="A14" s="13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35.5</v>
      </c>
      <c r="C18" s="24">
        <v>29.2</v>
      </c>
      <c r="D18" s="24">
        <v>29.2</v>
      </c>
      <c r="E18" s="24">
        <v>32.4</v>
      </c>
      <c r="F18" s="24">
        <v>32.4</v>
      </c>
      <c r="G18" s="24">
        <v>32</v>
      </c>
      <c r="H18" s="24">
        <v>32</v>
      </c>
      <c r="I18" s="24">
        <v>25.7</v>
      </c>
      <c r="J18" s="24">
        <v>25.7</v>
      </c>
      <c r="K18" s="24">
        <v>32.799999999999997</v>
      </c>
      <c r="L18" s="24">
        <v>16</v>
      </c>
      <c r="M18" s="25">
        <v>12.6</v>
      </c>
      <c r="N18" s="82">
        <v>13.6</v>
      </c>
      <c r="O18" s="24">
        <v>37.700000000000003</v>
      </c>
      <c r="P18" s="24">
        <v>31.1</v>
      </c>
      <c r="Q18" s="24">
        <v>27.6</v>
      </c>
      <c r="R18" s="24">
        <v>18.399999999999999</v>
      </c>
      <c r="S18" s="24">
        <v>15.1</v>
      </c>
      <c r="T18" s="23">
        <v>16.899999999999999</v>
      </c>
      <c r="U18" s="24">
        <v>24</v>
      </c>
      <c r="V18" s="24">
        <v>38</v>
      </c>
      <c r="W18" s="24">
        <v>25.9</v>
      </c>
      <c r="X18" s="24">
        <v>21.6</v>
      </c>
      <c r="Y18" s="25">
        <v>14.8</v>
      </c>
      <c r="Z18" s="26">
        <f t="shared" ref="Z18:Z25" si="0">SUM(B18:Y18)</f>
        <v>620.20000000000005</v>
      </c>
      <c r="AB18" s="2"/>
      <c r="AC18" s="20"/>
    </row>
    <row r="19" spans="1:30" ht="39.950000000000003" customHeight="1" x14ac:dyDescent="0.25">
      <c r="A19" s="95" t="s">
        <v>14</v>
      </c>
      <c r="B19" s="23">
        <v>47.037500000000001</v>
      </c>
      <c r="C19" s="24">
        <v>37.745000000000005</v>
      </c>
      <c r="D19" s="24">
        <v>37.745000000000005</v>
      </c>
      <c r="E19" s="24">
        <v>41.305124999999997</v>
      </c>
      <c r="F19" s="24">
        <v>41.305124999999997</v>
      </c>
      <c r="G19" s="24">
        <v>39.674374999999998</v>
      </c>
      <c r="H19" s="24">
        <v>39.674374999999998</v>
      </c>
      <c r="I19" s="24">
        <v>31.427499999999998</v>
      </c>
      <c r="J19" s="24">
        <v>31.427499999999998</v>
      </c>
      <c r="K19" s="24">
        <v>39.514624999999995</v>
      </c>
      <c r="L19" s="24">
        <v>19.239999999999998</v>
      </c>
      <c r="M19" s="25">
        <v>14.930999999999999</v>
      </c>
      <c r="N19" s="82">
        <v>17.859875000000002</v>
      </c>
      <c r="O19" s="24">
        <v>48.886750000000006</v>
      </c>
      <c r="P19" s="24">
        <v>39.155625000000001</v>
      </c>
      <c r="Q19" s="24">
        <v>34.333500000000001</v>
      </c>
      <c r="R19" s="24">
        <v>22.741999999999997</v>
      </c>
      <c r="S19" s="24">
        <v>18.520875</v>
      </c>
      <c r="T19" s="23">
        <v>22.628750000000004</v>
      </c>
      <c r="U19" s="24">
        <v>31.268000000000001</v>
      </c>
      <c r="V19" s="24">
        <v>48.141500000000001</v>
      </c>
      <c r="W19" s="24">
        <v>32.348749999999995</v>
      </c>
      <c r="X19" s="24">
        <v>26.572499999999998</v>
      </c>
      <c r="Y19" s="25">
        <v>17.942250000000001</v>
      </c>
      <c r="Z19" s="26">
        <f t="shared" si="0"/>
        <v>781.42750000000001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47.037500000000001</v>
      </c>
      <c r="C21" s="24">
        <v>37.745000000000005</v>
      </c>
      <c r="D21" s="24">
        <v>37.745000000000005</v>
      </c>
      <c r="E21" s="24">
        <v>41.305124999999997</v>
      </c>
      <c r="F21" s="24">
        <v>41.305124999999997</v>
      </c>
      <c r="G21" s="24">
        <v>39.674374999999998</v>
      </c>
      <c r="H21" s="24">
        <v>39.674374999999998</v>
      </c>
      <c r="I21" s="24">
        <v>31.427499999999998</v>
      </c>
      <c r="J21" s="24">
        <v>31.427499999999998</v>
      </c>
      <c r="K21" s="24">
        <v>40.281125000000003</v>
      </c>
      <c r="L21" s="24">
        <v>19.613333333333333</v>
      </c>
      <c r="M21" s="25">
        <v>15.225000000000001</v>
      </c>
      <c r="N21" s="82">
        <v>17.859875000000002</v>
      </c>
      <c r="O21" s="24">
        <v>48.886750000000006</v>
      </c>
      <c r="P21" s="24">
        <v>39.155625000000001</v>
      </c>
      <c r="Q21" s="24">
        <v>34.333500000000001</v>
      </c>
      <c r="R21" s="24">
        <v>22.742000000000001</v>
      </c>
      <c r="S21" s="24">
        <v>18.520875</v>
      </c>
      <c r="T21" s="23">
        <v>22.628750000000007</v>
      </c>
      <c r="U21" s="24">
        <v>31.268000000000001</v>
      </c>
      <c r="V21" s="24">
        <v>48.141500000000001</v>
      </c>
      <c r="W21" s="24">
        <v>32.348749999999995</v>
      </c>
      <c r="X21" s="24">
        <v>26.572500000000002</v>
      </c>
      <c r="Y21" s="25">
        <v>18.289916666666667</v>
      </c>
      <c r="Z21" s="26">
        <f t="shared" si="0"/>
        <v>783.20899999999983</v>
      </c>
      <c r="AB21" s="2"/>
      <c r="AC21" s="20"/>
    </row>
    <row r="22" spans="1:30" ht="39.950000000000003" customHeight="1" x14ac:dyDescent="0.25">
      <c r="A22" s="94" t="s">
        <v>17</v>
      </c>
      <c r="B22" s="23">
        <v>47.037500000000001</v>
      </c>
      <c r="C22" s="24">
        <v>37.745000000000005</v>
      </c>
      <c r="D22" s="24">
        <v>37.745000000000005</v>
      </c>
      <c r="E22" s="24">
        <v>41.305124999999997</v>
      </c>
      <c r="F22" s="24">
        <v>41.305124999999997</v>
      </c>
      <c r="G22" s="24">
        <v>39.674374999999998</v>
      </c>
      <c r="H22" s="24">
        <v>39.674374999999998</v>
      </c>
      <c r="I22" s="24">
        <v>31.427499999999998</v>
      </c>
      <c r="J22" s="24">
        <v>31.427499999999998</v>
      </c>
      <c r="K22" s="24">
        <v>40.281125000000003</v>
      </c>
      <c r="L22" s="24">
        <v>19.613333333333333</v>
      </c>
      <c r="M22" s="25">
        <v>15.225000000000001</v>
      </c>
      <c r="N22" s="82">
        <v>17.859875000000002</v>
      </c>
      <c r="O22" s="24">
        <v>48.886750000000006</v>
      </c>
      <c r="P22" s="24">
        <v>39.155625000000001</v>
      </c>
      <c r="Q22" s="24">
        <v>34.333500000000001</v>
      </c>
      <c r="R22" s="24">
        <v>22.742000000000001</v>
      </c>
      <c r="S22" s="24">
        <v>18.520875</v>
      </c>
      <c r="T22" s="23">
        <v>22.628750000000007</v>
      </c>
      <c r="U22" s="24">
        <v>31.268000000000001</v>
      </c>
      <c r="V22" s="24">
        <v>48.141500000000001</v>
      </c>
      <c r="W22" s="24">
        <v>32.348749999999995</v>
      </c>
      <c r="X22" s="24">
        <v>26.572500000000002</v>
      </c>
      <c r="Y22" s="25">
        <v>18.289916666666667</v>
      </c>
      <c r="Z22" s="26">
        <f t="shared" si="0"/>
        <v>783.20899999999983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47.037500000000001</v>
      </c>
      <c r="C24" s="24">
        <v>37.745000000000005</v>
      </c>
      <c r="D24" s="24">
        <v>37.745000000000005</v>
      </c>
      <c r="E24" s="24">
        <v>41.305124999999997</v>
      </c>
      <c r="F24" s="24">
        <v>41.305124999999997</v>
      </c>
      <c r="G24" s="24">
        <v>39.674374999999998</v>
      </c>
      <c r="H24" s="24">
        <v>39.674374999999998</v>
      </c>
      <c r="I24" s="24">
        <v>31.427499999999998</v>
      </c>
      <c r="J24" s="24">
        <v>31.427499999999998</v>
      </c>
      <c r="K24" s="24">
        <v>40.281125000000003</v>
      </c>
      <c r="L24" s="24">
        <v>19.613333333333333</v>
      </c>
      <c r="M24" s="25">
        <v>15.225000000000001</v>
      </c>
      <c r="N24" s="82">
        <v>17.859875000000002</v>
      </c>
      <c r="O24" s="24">
        <v>48.886750000000006</v>
      </c>
      <c r="P24" s="24">
        <v>39.155625000000001</v>
      </c>
      <c r="Q24" s="24">
        <v>34.333500000000001</v>
      </c>
      <c r="R24" s="24">
        <v>22.742000000000001</v>
      </c>
      <c r="S24" s="24">
        <v>18.520875</v>
      </c>
      <c r="T24" s="23">
        <v>22.628750000000007</v>
      </c>
      <c r="U24" s="24">
        <v>31.268000000000001</v>
      </c>
      <c r="V24" s="24">
        <v>48.141500000000001</v>
      </c>
      <c r="W24" s="24">
        <v>32.348749999999995</v>
      </c>
      <c r="X24" s="24">
        <v>26.572500000000002</v>
      </c>
      <c r="Y24" s="25">
        <v>18.289916666666667</v>
      </c>
      <c r="Z24" s="26">
        <f t="shared" si="0"/>
        <v>783.20899999999983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223.64999999999998</v>
      </c>
      <c r="C25" s="28">
        <f t="shared" si="1"/>
        <v>180.18</v>
      </c>
      <c r="D25" s="28">
        <f>SUM(D18:D24)</f>
        <v>180.18</v>
      </c>
      <c r="E25" s="28">
        <f t="shared" ref="E25:G25" si="2">SUM(E18:E24)</f>
        <v>197.62049999999999</v>
      </c>
      <c r="F25" s="28">
        <f t="shared" si="2"/>
        <v>197.62049999999999</v>
      </c>
      <c r="G25" s="28">
        <f t="shared" si="2"/>
        <v>190.69749999999999</v>
      </c>
      <c r="H25" s="28">
        <f>SUM(H18:H24)</f>
        <v>190.69749999999999</v>
      </c>
      <c r="I25" s="28">
        <f t="shared" ref="I25:M25" si="3">SUM(I18:I24)</f>
        <v>151.41</v>
      </c>
      <c r="J25" s="28">
        <f t="shared" si="3"/>
        <v>151.41</v>
      </c>
      <c r="K25" s="28">
        <f t="shared" si="3"/>
        <v>193.15799999999999</v>
      </c>
      <c r="L25" s="28">
        <f t="shared" si="3"/>
        <v>94.079999999999984</v>
      </c>
      <c r="M25" s="29">
        <f t="shared" si="3"/>
        <v>73.206000000000003</v>
      </c>
      <c r="N25" s="84">
        <f>SUM(N18:N24)</f>
        <v>85.039500000000018</v>
      </c>
      <c r="O25" s="28">
        <f t="shared" ref="O25:S25" si="4">SUM(O18:O24)</f>
        <v>233.24700000000001</v>
      </c>
      <c r="P25" s="28">
        <f t="shared" si="4"/>
        <v>187.72250000000003</v>
      </c>
      <c r="Q25" s="28">
        <f t="shared" si="4"/>
        <v>164.93400000000003</v>
      </c>
      <c r="R25" s="28">
        <f t="shared" si="4"/>
        <v>109.36800000000001</v>
      </c>
      <c r="S25" s="28">
        <f t="shared" si="4"/>
        <v>89.183500000000009</v>
      </c>
      <c r="T25" s="27">
        <f>SUM(T18:T24)</f>
        <v>107.41500000000003</v>
      </c>
      <c r="U25" s="28">
        <f t="shared" ref="U25:Y25" si="5">SUM(U18:U24)</f>
        <v>149.072</v>
      </c>
      <c r="V25" s="28">
        <f t="shared" si="5"/>
        <v>230.56600000000003</v>
      </c>
      <c r="W25" s="28">
        <f t="shared" si="5"/>
        <v>155.29499999999999</v>
      </c>
      <c r="X25" s="28">
        <f t="shared" si="5"/>
        <v>127.89000000000001</v>
      </c>
      <c r="Y25" s="29">
        <f t="shared" si="5"/>
        <v>87.612000000000009</v>
      </c>
      <c r="Z25" s="26">
        <f t="shared" si="0"/>
        <v>3751.2544999999996</v>
      </c>
    </row>
    <row r="26" spans="1:30" s="2" customFormat="1" ht="36.75" customHeight="1" x14ac:dyDescent="0.25">
      <c r="A26" s="96" t="s">
        <v>20</v>
      </c>
      <c r="B26" s="30">
        <v>45</v>
      </c>
      <c r="C26" s="31">
        <v>44</v>
      </c>
      <c r="D26" s="31">
        <v>44</v>
      </c>
      <c r="E26" s="31">
        <v>43.5</v>
      </c>
      <c r="F26" s="31">
        <v>43.5</v>
      </c>
      <c r="G26" s="31">
        <v>42.5</v>
      </c>
      <c r="H26" s="31">
        <v>42.5</v>
      </c>
      <c r="I26" s="31">
        <v>42</v>
      </c>
      <c r="J26" s="31">
        <v>42</v>
      </c>
      <c r="K26" s="31">
        <v>42</v>
      </c>
      <c r="L26" s="31">
        <v>42</v>
      </c>
      <c r="M26" s="32">
        <v>41.5</v>
      </c>
      <c r="N26" s="85">
        <v>44.5</v>
      </c>
      <c r="O26" s="31">
        <v>43.5</v>
      </c>
      <c r="P26" s="31">
        <v>42.5</v>
      </c>
      <c r="Q26" s="31">
        <v>42</v>
      </c>
      <c r="R26" s="31">
        <v>42</v>
      </c>
      <c r="S26" s="31">
        <v>41.5</v>
      </c>
      <c r="T26" s="30">
        <v>45</v>
      </c>
      <c r="U26" s="31">
        <v>44</v>
      </c>
      <c r="V26" s="31">
        <v>43</v>
      </c>
      <c r="W26" s="31">
        <v>42.5</v>
      </c>
      <c r="X26" s="31">
        <v>42</v>
      </c>
      <c r="Y26" s="32">
        <v>42</v>
      </c>
      <c r="Z26" s="33">
        <f>+((Z25/Z27)/7)*1000</f>
        <v>42.957394789579155</v>
      </c>
    </row>
    <row r="27" spans="1:30" s="2" customFormat="1" ht="33" customHeight="1" x14ac:dyDescent="0.25">
      <c r="A27" s="97" t="s">
        <v>21</v>
      </c>
      <c r="B27" s="34">
        <v>710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273</v>
      </c>
      <c r="O27" s="35">
        <v>766</v>
      </c>
      <c r="P27" s="35">
        <v>631</v>
      </c>
      <c r="Q27" s="35">
        <v>561</v>
      </c>
      <c r="R27" s="35">
        <v>372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12475</v>
      </c>
      <c r="AA27" s="2">
        <f>((Z25*1000)/Z27)/7</f>
        <v>42.957394789579155</v>
      </c>
    </row>
    <row r="28" spans="1:30" s="2" customFormat="1" ht="33" customHeight="1" x14ac:dyDescent="0.25">
      <c r="A28" s="98" t="s">
        <v>22</v>
      </c>
      <c r="B28" s="38">
        <f>((B27*B26)*7/1000-B18-B19)/3</f>
        <v>47.037500000000001</v>
      </c>
      <c r="C28" s="39">
        <f t="shared" ref="C28:Y28" si="6">((C27*C26)*7/1000-C18-C19)/3</f>
        <v>37.745000000000005</v>
      </c>
      <c r="D28" s="39">
        <f t="shared" si="6"/>
        <v>37.745000000000005</v>
      </c>
      <c r="E28" s="39">
        <f t="shared" si="6"/>
        <v>41.305124999999997</v>
      </c>
      <c r="F28" s="39">
        <f t="shared" si="6"/>
        <v>41.305124999999997</v>
      </c>
      <c r="G28" s="39">
        <f t="shared" si="6"/>
        <v>39.674374999999998</v>
      </c>
      <c r="H28" s="39">
        <f t="shared" si="6"/>
        <v>39.674374999999998</v>
      </c>
      <c r="I28" s="39">
        <f t="shared" si="6"/>
        <v>31.427499999999998</v>
      </c>
      <c r="J28" s="39">
        <f t="shared" si="6"/>
        <v>31.427499999999998</v>
      </c>
      <c r="K28" s="39">
        <f t="shared" si="6"/>
        <v>40.281125000000003</v>
      </c>
      <c r="L28" s="39">
        <f t="shared" si="6"/>
        <v>19.613333333333333</v>
      </c>
      <c r="M28" s="40">
        <f t="shared" si="6"/>
        <v>15.225000000000001</v>
      </c>
      <c r="N28" s="87">
        <f t="shared" si="6"/>
        <v>17.859875000000002</v>
      </c>
      <c r="O28" s="39">
        <f t="shared" si="6"/>
        <v>48.886750000000006</v>
      </c>
      <c r="P28" s="39">
        <f t="shared" si="6"/>
        <v>39.155625000000001</v>
      </c>
      <c r="Q28" s="39">
        <f t="shared" si="6"/>
        <v>34.333500000000001</v>
      </c>
      <c r="R28" s="39">
        <f t="shared" si="6"/>
        <v>22.742000000000001</v>
      </c>
      <c r="S28" s="39">
        <f t="shared" si="6"/>
        <v>18.520875</v>
      </c>
      <c r="T28" s="38">
        <f t="shared" si="6"/>
        <v>22.628750000000007</v>
      </c>
      <c r="U28" s="39">
        <f t="shared" si="6"/>
        <v>31.268000000000001</v>
      </c>
      <c r="V28" s="39">
        <f t="shared" si="6"/>
        <v>48.141500000000001</v>
      </c>
      <c r="W28" s="39">
        <f t="shared" si="6"/>
        <v>32.348749999999995</v>
      </c>
      <c r="X28" s="39">
        <f t="shared" si="6"/>
        <v>26.572500000000002</v>
      </c>
      <c r="Y28" s="40">
        <f t="shared" si="6"/>
        <v>18.289916666666667</v>
      </c>
      <c r="Z28" s="41"/>
    </row>
    <row r="29" spans="1:30" ht="33.75" customHeight="1" x14ac:dyDescent="0.25">
      <c r="A29" s="99" t="s">
        <v>23</v>
      </c>
      <c r="B29" s="42">
        <f t="shared" ref="B29:C29" si="7">((B27*B26)*7)/1000</f>
        <v>223.65</v>
      </c>
      <c r="C29" s="43">
        <f t="shared" si="7"/>
        <v>180.18</v>
      </c>
      <c r="D29" s="43">
        <f>((D27*D26)*7)/1000</f>
        <v>180.18</v>
      </c>
      <c r="E29" s="43">
        <f>((E27*E26)*7)/1000</f>
        <v>197.62049999999999</v>
      </c>
      <c r="F29" s="43">
        <f t="shared" ref="F29:G29" si="8">((F27*F26)*7)/1000</f>
        <v>197.62049999999999</v>
      </c>
      <c r="G29" s="43">
        <f t="shared" si="8"/>
        <v>190.69749999999999</v>
      </c>
      <c r="H29" s="43">
        <f>((H27*H26)*7)/1000</f>
        <v>190.69749999999999</v>
      </c>
      <c r="I29" s="43">
        <f>((I27*I26)*7)/1000</f>
        <v>151.41</v>
      </c>
      <c r="J29" s="43">
        <f t="shared" ref="J29:M29" si="9">((J27*J26)*7)/1000</f>
        <v>151.41</v>
      </c>
      <c r="K29" s="43">
        <f t="shared" si="9"/>
        <v>193.15799999999999</v>
      </c>
      <c r="L29" s="43">
        <f t="shared" si="9"/>
        <v>94.08</v>
      </c>
      <c r="M29" s="90">
        <f t="shared" si="9"/>
        <v>73.206000000000003</v>
      </c>
      <c r="N29" s="88">
        <f>((N27*N26)*7)/1000</f>
        <v>85.039500000000004</v>
      </c>
      <c r="O29" s="43">
        <f>((O27*O26)*7)/1000</f>
        <v>233.24700000000001</v>
      </c>
      <c r="P29" s="43">
        <f>((P27*P26)*7)/1000</f>
        <v>187.7225</v>
      </c>
      <c r="Q29" s="43">
        <f t="shared" ref="Q29:Y29" si="10">((Q27*Q26)*7)/1000</f>
        <v>164.934</v>
      </c>
      <c r="R29" s="43">
        <f t="shared" si="10"/>
        <v>109.36799999999999</v>
      </c>
      <c r="S29" s="43">
        <f t="shared" si="10"/>
        <v>89.183499999999995</v>
      </c>
      <c r="T29" s="44">
        <f t="shared" si="10"/>
        <v>107.41500000000001</v>
      </c>
      <c r="U29" s="45">
        <f t="shared" si="10"/>
        <v>149.072</v>
      </c>
      <c r="V29" s="45">
        <f t="shared" si="10"/>
        <v>230.566</v>
      </c>
      <c r="W29" s="45">
        <f t="shared" si="10"/>
        <v>155.29499999999999</v>
      </c>
      <c r="X29" s="45">
        <f t="shared" si="10"/>
        <v>127.89</v>
      </c>
      <c r="Y29" s="46">
        <f t="shared" si="10"/>
        <v>87.611999999999995</v>
      </c>
      <c r="Z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44.999999999999993</v>
      </c>
      <c r="C30" s="49">
        <f t="shared" si="11"/>
        <v>44</v>
      </c>
      <c r="D30" s="49">
        <f>+(D25/D27)/7*1000</f>
        <v>44</v>
      </c>
      <c r="E30" s="49">
        <f t="shared" ref="E30:G30" si="12">+(E25/E27)/7*1000</f>
        <v>43.5</v>
      </c>
      <c r="F30" s="49">
        <f t="shared" si="12"/>
        <v>43.5</v>
      </c>
      <c r="G30" s="49">
        <f t="shared" si="12"/>
        <v>42.499999999999993</v>
      </c>
      <c r="H30" s="49">
        <f>+(H25/H27)/7*1000</f>
        <v>42.499999999999993</v>
      </c>
      <c r="I30" s="49">
        <f t="shared" ref="I30:M30" si="13">+(I25/I27)/7*1000</f>
        <v>41.999999999999993</v>
      </c>
      <c r="J30" s="49">
        <f t="shared" si="13"/>
        <v>41.999999999999993</v>
      </c>
      <c r="K30" s="49">
        <f t="shared" si="13"/>
        <v>41.999999999999993</v>
      </c>
      <c r="L30" s="49">
        <f t="shared" si="13"/>
        <v>41.999999999999986</v>
      </c>
      <c r="M30" s="50">
        <f t="shared" si="13"/>
        <v>41.5</v>
      </c>
      <c r="N30" s="89">
        <f>+(N25/N27)/7*1000</f>
        <v>44.500000000000007</v>
      </c>
      <c r="O30" s="49">
        <f t="shared" ref="O30:Y30" si="14">+(O25/O27)/7*1000</f>
        <v>43.5</v>
      </c>
      <c r="P30" s="49">
        <f t="shared" si="14"/>
        <v>42.5</v>
      </c>
      <c r="Q30" s="49">
        <f t="shared" si="14"/>
        <v>42</v>
      </c>
      <c r="R30" s="49">
        <f t="shared" si="14"/>
        <v>42</v>
      </c>
      <c r="S30" s="49">
        <f t="shared" si="14"/>
        <v>41.5</v>
      </c>
      <c r="T30" s="48">
        <f t="shared" si="14"/>
        <v>45.000000000000021</v>
      </c>
      <c r="U30" s="49">
        <f t="shared" si="14"/>
        <v>44</v>
      </c>
      <c r="V30" s="49">
        <f t="shared" si="14"/>
        <v>43</v>
      </c>
      <c r="W30" s="49">
        <f t="shared" si="14"/>
        <v>42.499999999999993</v>
      </c>
      <c r="X30" s="49">
        <f t="shared" si="14"/>
        <v>42</v>
      </c>
      <c r="Y30" s="50">
        <f t="shared" si="14"/>
        <v>42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20.497999999999998</v>
      </c>
      <c r="C39" s="82">
        <v>30.012800000000002</v>
      </c>
      <c r="D39" s="82">
        <v>30.012800000000002</v>
      </c>
      <c r="E39" s="82">
        <v>42.694499999999998</v>
      </c>
      <c r="F39" s="82">
        <v>35.363999999999997</v>
      </c>
      <c r="G39" s="82">
        <v>21.394400000000001</v>
      </c>
      <c r="H39" s="82">
        <v>9.5091999999999999</v>
      </c>
      <c r="I39" s="104">
        <f t="shared" ref="I39:I46" si="15">SUM(B39:H39)</f>
        <v>189.48569999999998</v>
      </c>
      <c r="J39" s="2"/>
      <c r="K39" s="94" t="s">
        <v>13</v>
      </c>
      <c r="L39" s="82">
        <v>8.6</v>
      </c>
      <c r="M39" s="82">
        <v>11.3</v>
      </c>
      <c r="N39" s="82">
        <v>10.5</v>
      </c>
      <c r="O39" s="82"/>
      <c r="P39" s="82"/>
      <c r="Q39" s="104">
        <f t="shared" ref="Q39:Q46" si="16">SUM(L39:P39)</f>
        <v>30.4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27.211125000000003</v>
      </c>
      <c r="C40" s="82">
        <v>39.287424999999999</v>
      </c>
      <c r="D40" s="82">
        <v>39.287424999999999</v>
      </c>
      <c r="E40" s="82">
        <v>56.609499999999997</v>
      </c>
      <c r="F40" s="82">
        <v>47.228999999999999</v>
      </c>
      <c r="G40" s="82">
        <v>28.916399999999999</v>
      </c>
      <c r="H40" s="82">
        <v>12.8232</v>
      </c>
      <c r="I40" s="104">
        <f t="shared" si="15"/>
        <v>251.36407499999996</v>
      </c>
      <c r="J40" s="2"/>
      <c r="K40" s="95" t="s">
        <v>14</v>
      </c>
      <c r="L40" s="82">
        <v>12.9</v>
      </c>
      <c r="M40" s="82">
        <v>17</v>
      </c>
      <c r="N40" s="82">
        <v>15.7</v>
      </c>
      <c r="O40" s="82"/>
      <c r="P40" s="82"/>
      <c r="Q40" s="104">
        <f t="shared" si="16"/>
        <v>45.599999999999994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27.211125000000003</v>
      </c>
      <c r="C42" s="82">
        <v>39.287424999999999</v>
      </c>
      <c r="D42" s="82">
        <v>39.287424999999999</v>
      </c>
      <c r="E42" s="82">
        <v>56.609499999999997</v>
      </c>
      <c r="F42" s="82">
        <v>47.228999999999999</v>
      </c>
      <c r="G42" s="82">
        <v>28.916399999999999</v>
      </c>
      <c r="H42" s="82">
        <v>12.8232</v>
      </c>
      <c r="I42" s="104">
        <f t="shared" si="15"/>
        <v>251.36407499999996</v>
      </c>
      <c r="J42" s="2"/>
      <c r="K42" s="95" t="s">
        <v>16</v>
      </c>
      <c r="L42" s="82">
        <v>13.973333333333334</v>
      </c>
      <c r="M42" s="82">
        <v>18.426666666666666</v>
      </c>
      <c r="N42" s="82">
        <v>17.026666666666667</v>
      </c>
      <c r="O42" s="82"/>
      <c r="P42" s="82"/>
      <c r="Q42" s="104">
        <f t="shared" si="16"/>
        <v>49.426666666666662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27.211125000000003</v>
      </c>
      <c r="C43" s="82">
        <v>39.287424999999999</v>
      </c>
      <c r="D43" s="82">
        <v>39.287424999999999</v>
      </c>
      <c r="E43" s="82">
        <v>56.609499999999997</v>
      </c>
      <c r="F43" s="82">
        <v>47.228999999999999</v>
      </c>
      <c r="G43" s="82">
        <v>28.916399999999999</v>
      </c>
      <c r="H43" s="82">
        <v>12.8232</v>
      </c>
      <c r="I43" s="104">
        <f t="shared" si="15"/>
        <v>251.36407499999996</v>
      </c>
      <c r="J43" s="2"/>
      <c r="K43" s="94" t="s">
        <v>17</v>
      </c>
      <c r="L43" s="82">
        <v>13.973333333333334</v>
      </c>
      <c r="M43" s="82">
        <v>18.426666666666666</v>
      </c>
      <c r="N43" s="82">
        <v>17.026666666666667</v>
      </c>
      <c r="O43" s="82"/>
      <c r="P43" s="82"/>
      <c r="Q43" s="104">
        <f t="shared" si="16"/>
        <v>49.426666666666662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27.211125000000003</v>
      </c>
      <c r="C45" s="82">
        <v>39.287424999999999</v>
      </c>
      <c r="D45" s="82">
        <v>39.287424999999999</v>
      </c>
      <c r="E45" s="82">
        <v>56.609499999999997</v>
      </c>
      <c r="F45" s="82">
        <v>47.228999999999999</v>
      </c>
      <c r="G45" s="82">
        <v>28.916399999999999</v>
      </c>
      <c r="H45" s="82">
        <v>12.8232</v>
      </c>
      <c r="I45" s="104">
        <f t="shared" si="15"/>
        <v>251.36407499999996</v>
      </c>
      <c r="J45" s="2"/>
      <c r="K45" s="94" t="s">
        <v>19</v>
      </c>
      <c r="L45" s="82">
        <v>13.973333333333334</v>
      </c>
      <c r="M45" s="82">
        <v>18.426666666666666</v>
      </c>
      <c r="N45" s="82">
        <v>17.026666666666667</v>
      </c>
      <c r="O45" s="82"/>
      <c r="P45" s="82"/>
      <c r="Q45" s="104">
        <f t="shared" si="16"/>
        <v>49.426666666666662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129.34250000000003</v>
      </c>
      <c r="C46" s="28">
        <f t="shared" si="17"/>
        <v>187.16249999999997</v>
      </c>
      <c r="D46" s="28">
        <f t="shared" si="17"/>
        <v>187.16249999999997</v>
      </c>
      <c r="E46" s="28">
        <f t="shared" si="17"/>
        <v>269.13249999999999</v>
      </c>
      <c r="F46" s="28">
        <f t="shared" si="17"/>
        <v>224.27999999999997</v>
      </c>
      <c r="G46" s="28">
        <f t="shared" si="17"/>
        <v>137.06</v>
      </c>
      <c r="H46" s="28">
        <f t="shared" si="17"/>
        <v>60.802</v>
      </c>
      <c r="I46" s="104">
        <f t="shared" si="15"/>
        <v>1194.9419999999998</v>
      </c>
      <c r="K46" s="80" t="s">
        <v>11</v>
      </c>
      <c r="L46" s="84">
        <f>SUM(L39:L45)</f>
        <v>63.420000000000009</v>
      </c>
      <c r="M46" s="28">
        <f>SUM(M39:M45)</f>
        <v>83.58</v>
      </c>
      <c r="N46" s="28">
        <f>SUM(N39:N45)</f>
        <v>77.28</v>
      </c>
      <c r="O46" s="28">
        <f>SUM(O39:O45)</f>
        <v>0</v>
      </c>
      <c r="P46" s="28">
        <f>SUM(P39:P45)</f>
        <v>0</v>
      </c>
      <c r="Q46" s="104">
        <f t="shared" si="16"/>
        <v>224.28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47.5</v>
      </c>
      <c r="C47" s="31">
        <v>46.5</v>
      </c>
      <c r="D47" s="31">
        <v>46.5</v>
      </c>
      <c r="E47" s="31">
        <v>45.5</v>
      </c>
      <c r="F47" s="31">
        <v>44.5</v>
      </c>
      <c r="G47" s="31">
        <v>44</v>
      </c>
      <c r="H47" s="31">
        <v>43</v>
      </c>
      <c r="I47" s="105">
        <f>+((I46/I48)/7)*1000</f>
        <v>45.509464142895219</v>
      </c>
      <c r="K47" s="113" t="s">
        <v>20</v>
      </c>
      <c r="L47" s="85">
        <v>60</v>
      </c>
      <c r="M47" s="31">
        <v>60</v>
      </c>
      <c r="N47" s="31">
        <v>60</v>
      </c>
      <c r="O47" s="31">
        <v>57</v>
      </c>
      <c r="P47" s="31"/>
      <c r="Q47" s="105">
        <f>+((Q46/Q48)/7)*1000</f>
        <v>60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575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3751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>((B48*B47)*7/1000-B39)/4</f>
        <v>27.211125000000003</v>
      </c>
      <c r="C49" s="39">
        <f t="shared" ref="C49:H49" si="18">((C48*C47)*7/1000-C39)/4</f>
        <v>39.287424999999999</v>
      </c>
      <c r="D49" s="39">
        <f t="shared" si="18"/>
        <v>39.287424999999999</v>
      </c>
      <c r="E49" s="39">
        <f t="shared" si="18"/>
        <v>56.609499999999997</v>
      </c>
      <c r="F49" s="39">
        <f t="shared" si="18"/>
        <v>47.228999999999999</v>
      </c>
      <c r="G49" s="39">
        <f t="shared" si="18"/>
        <v>28.916399999999999</v>
      </c>
      <c r="H49" s="39">
        <f t="shared" si="18"/>
        <v>12.8232</v>
      </c>
      <c r="I49" s="107">
        <f>((I46*1000)/I48)/7</f>
        <v>45.509464142895219</v>
      </c>
      <c r="K49" s="98" t="s">
        <v>22</v>
      </c>
      <c r="L49" s="87">
        <f t="shared" ref="L49" si="19">((L48*L47)*7/1000-L39-L40)/3</f>
        <v>13.973333333333334</v>
      </c>
      <c r="M49" s="39">
        <f t="shared" ref="M49" si="20">((M48*M47)*7/1000-M39-M40)/3</f>
        <v>18.426666666666666</v>
      </c>
      <c r="N49" s="39">
        <f t="shared" ref="N49" si="21">((N48*N47)*7/1000-N39-N40)/3</f>
        <v>17.026666666666667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60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4">((B48*B47)*7)/1000</f>
        <v>129.3425</v>
      </c>
      <c r="C50" s="43">
        <f t="shared" si="24"/>
        <v>187.16249999999999</v>
      </c>
      <c r="D50" s="43">
        <f t="shared" si="24"/>
        <v>187.16249999999999</v>
      </c>
      <c r="E50" s="43">
        <f t="shared" si="24"/>
        <v>269.13249999999999</v>
      </c>
      <c r="F50" s="43">
        <f t="shared" si="24"/>
        <v>224.28</v>
      </c>
      <c r="G50" s="43">
        <f t="shared" si="24"/>
        <v>137.06</v>
      </c>
      <c r="H50" s="43">
        <f t="shared" si="24"/>
        <v>60.802</v>
      </c>
      <c r="I50" s="90"/>
      <c r="K50" s="99" t="s">
        <v>23</v>
      </c>
      <c r="L50" s="88">
        <f>((L48*L47)*7)/1000</f>
        <v>63.42</v>
      </c>
      <c r="M50" s="43">
        <f>((M48*M47)*7)/1000</f>
        <v>83.58</v>
      </c>
      <c r="N50" s="43">
        <f>((N48*N47)*7)/1000</f>
        <v>77.28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5">+(B46/B48)/7*1000</f>
        <v>47.500000000000007</v>
      </c>
      <c r="C51" s="49">
        <f t="shared" si="25"/>
        <v>46.499999999999993</v>
      </c>
      <c r="D51" s="49">
        <f t="shared" si="25"/>
        <v>46.499999999999993</v>
      </c>
      <c r="E51" s="49">
        <f t="shared" si="25"/>
        <v>45.5</v>
      </c>
      <c r="F51" s="49">
        <f t="shared" si="25"/>
        <v>44.499999999999993</v>
      </c>
      <c r="G51" s="49">
        <f t="shared" si="25"/>
        <v>44</v>
      </c>
      <c r="H51" s="49">
        <f t="shared" si="25"/>
        <v>43</v>
      </c>
      <c r="I51" s="108"/>
      <c r="J51" s="52"/>
      <c r="K51" s="100" t="s">
        <v>24</v>
      </c>
      <c r="L51" s="89">
        <f>+(L46/L48)/7*1000</f>
        <v>60.000000000000007</v>
      </c>
      <c r="M51" s="49">
        <f>+(M46/M48)/7*1000</f>
        <v>60</v>
      </c>
      <c r="N51" s="49">
        <f>+(N46/N48)/7*1000</f>
        <v>60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31.4</v>
      </c>
      <c r="C58" s="82">
        <v>29.8</v>
      </c>
      <c r="D58" s="82">
        <v>25.6</v>
      </c>
      <c r="E58" s="82">
        <v>34.700000000000003</v>
      </c>
      <c r="F58" s="82"/>
      <c r="G58" s="104">
        <f t="shared" ref="G58:G65" si="26">SUM(B58:F58)</f>
        <v>121.50000000000001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47.9</v>
      </c>
      <c r="C59" s="82">
        <v>45.6</v>
      </c>
      <c r="D59" s="82">
        <v>39.1</v>
      </c>
      <c r="E59" s="82">
        <v>53</v>
      </c>
      <c r="F59" s="82"/>
      <c r="G59" s="104">
        <f t="shared" si="26"/>
        <v>185.6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6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47.9</v>
      </c>
      <c r="C61" s="82">
        <v>45.6</v>
      </c>
      <c r="D61" s="82">
        <v>39.1</v>
      </c>
      <c r="E61" s="82">
        <v>53</v>
      </c>
      <c r="F61" s="82"/>
      <c r="G61" s="104">
        <f t="shared" si="26"/>
        <v>185.6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47.9</v>
      </c>
      <c r="C62" s="82">
        <v>45.6</v>
      </c>
      <c r="D62" s="82">
        <v>39.1</v>
      </c>
      <c r="E62" s="82">
        <v>53</v>
      </c>
      <c r="F62" s="82"/>
      <c r="G62" s="104">
        <f t="shared" si="26"/>
        <v>185.6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6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47.9</v>
      </c>
      <c r="C64" s="82">
        <v>45.6</v>
      </c>
      <c r="D64" s="82">
        <v>39.1</v>
      </c>
      <c r="E64" s="82">
        <v>53</v>
      </c>
      <c r="F64" s="82"/>
      <c r="G64" s="104">
        <f t="shared" si="26"/>
        <v>185.6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223</v>
      </c>
      <c r="C65" s="28">
        <f>SUM(C58:C64)</f>
        <v>212.2</v>
      </c>
      <c r="D65" s="28">
        <f>SUM(D58:D64)</f>
        <v>182</v>
      </c>
      <c r="E65" s="28">
        <f>SUM(E58:E64)</f>
        <v>246.7</v>
      </c>
      <c r="F65" s="28">
        <f>SUM(F58:F64)</f>
        <v>0</v>
      </c>
      <c r="G65" s="104">
        <f t="shared" si="26"/>
        <v>863.90000000000009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66</v>
      </c>
      <c r="C66" s="31">
        <v>66</v>
      </c>
      <c r="D66" s="31">
        <v>66</v>
      </c>
      <c r="E66" s="31">
        <v>66</v>
      </c>
      <c r="F66" s="31"/>
      <c r="G66" s="105">
        <f>+((G65/G67)/7)*1000</f>
        <v>65.996944232238349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/>
      <c r="G67" s="115">
        <f>SUM(B67:F67)</f>
        <v>1870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7">((B67*B66)*7/1000-B58-B59)/4</f>
        <v>35.961499999999994</v>
      </c>
      <c r="C68" s="39">
        <f t="shared" si="27"/>
        <v>34.164499999999997</v>
      </c>
      <c r="D68" s="39">
        <f t="shared" si="27"/>
        <v>29.332000000000001</v>
      </c>
      <c r="E68" s="39">
        <f t="shared" si="27"/>
        <v>39.751999999999995</v>
      </c>
      <c r="F68" s="39">
        <f t="shared" si="27"/>
        <v>0</v>
      </c>
      <c r="G68" s="119">
        <f>((G65*1000)/G67)/7</f>
        <v>65.996944232238363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223.14599999999999</v>
      </c>
      <c r="C69" s="43">
        <f>((C67*C66)*7)/1000</f>
        <v>212.05799999999999</v>
      </c>
      <c r="D69" s="43">
        <f>((D67*D66)*7)/1000</f>
        <v>182.02799999999999</v>
      </c>
      <c r="E69" s="43">
        <f>((E67*E66)*7)/1000</f>
        <v>246.708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65.956817509612549</v>
      </c>
      <c r="C70" s="49">
        <f>+(C65/C67)/7*1000</f>
        <v>66.044195455960164</v>
      </c>
      <c r="D70" s="49">
        <f>+(D65/D67)/7*1000</f>
        <v>65.989847715736047</v>
      </c>
      <c r="E70" s="49">
        <f>+(E65/E67)/7*1000</f>
        <v>65.997859818084535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T15:Y15"/>
    <mergeCell ref="B36:H36"/>
    <mergeCell ref="L36:P36"/>
    <mergeCell ref="J54:K54"/>
    <mergeCell ref="B55:F55"/>
    <mergeCell ref="A3:C3"/>
    <mergeCell ref="E9:G9"/>
    <mergeCell ref="R9:S9"/>
    <mergeCell ref="K11:L11"/>
    <mergeCell ref="B15:M15"/>
    <mergeCell ref="N15:S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2"/>
      <c r="Z3" s="2"/>
      <c r="AA3" s="2"/>
      <c r="AB3" s="2"/>
      <c r="AC3" s="2"/>
      <c r="AD3" s="14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0" t="s">
        <v>1</v>
      </c>
      <c r="B9" s="140"/>
      <c r="C9" s="14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0"/>
      <c r="B10" s="140"/>
      <c r="C10" s="1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0" t="s">
        <v>4</v>
      </c>
      <c r="B11" s="140"/>
      <c r="C11" s="140"/>
      <c r="D11" s="1"/>
      <c r="E11" s="141">
        <v>1</v>
      </c>
      <c r="F11" s="1"/>
      <c r="G11" s="1"/>
      <c r="H11" s="1"/>
      <c r="I11" s="1"/>
      <c r="J11" s="1"/>
      <c r="K11" s="553" t="s">
        <v>58</v>
      </c>
      <c r="L11" s="553"/>
      <c r="M11" s="142"/>
      <c r="N11" s="14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0"/>
      <c r="B12" s="140"/>
      <c r="C12" s="140"/>
      <c r="D12" s="1"/>
      <c r="E12" s="5"/>
      <c r="F12" s="1"/>
      <c r="G12" s="1"/>
      <c r="H12" s="1"/>
      <c r="I12" s="1"/>
      <c r="J12" s="1"/>
      <c r="K12" s="142"/>
      <c r="L12" s="142"/>
      <c r="M12" s="142"/>
      <c r="N12" s="14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"/>
      <c r="X13" s="1"/>
      <c r="Y13" s="1"/>
    </row>
    <row r="14" spans="1:30" s="3" customFormat="1" ht="27" thickBot="1" x14ac:dyDescent="0.3">
      <c r="A14" s="14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47.037500000000001</v>
      </c>
      <c r="C18" s="24">
        <v>37.745000000000005</v>
      </c>
      <c r="D18" s="24">
        <v>37.745000000000005</v>
      </c>
      <c r="E18" s="24">
        <v>41.305124999999997</v>
      </c>
      <c r="F18" s="24">
        <v>41.305124999999997</v>
      </c>
      <c r="G18" s="24">
        <v>39.674374999999998</v>
      </c>
      <c r="H18" s="24">
        <v>39.674374999999998</v>
      </c>
      <c r="I18" s="24">
        <v>31.427499999999998</v>
      </c>
      <c r="J18" s="24">
        <v>31.427499999999998</v>
      </c>
      <c r="K18" s="24">
        <v>40.281125000000003</v>
      </c>
      <c r="L18" s="24">
        <v>19.613333333333333</v>
      </c>
      <c r="M18" s="25">
        <v>15.225000000000001</v>
      </c>
      <c r="N18" s="82">
        <v>17.859875000000002</v>
      </c>
      <c r="O18" s="24">
        <v>48.886750000000006</v>
      </c>
      <c r="P18" s="24">
        <v>39.155625000000001</v>
      </c>
      <c r="Q18" s="24">
        <v>34.333500000000001</v>
      </c>
      <c r="R18" s="24">
        <v>22.742000000000001</v>
      </c>
      <c r="S18" s="24">
        <v>18.520875</v>
      </c>
      <c r="T18" s="23">
        <v>22.628750000000007</v>
      </c>
      <c r="U18" s="24">
        <v>31.268000000000001</v>
      </c>
      <c r="V18" s="24">
        <v>48.141500000000001</v>
      </c>
      <c r="W18" s="24">
        <v>32.348749999999995</v>
      </c>
      <c r="X18" s="24">
        <v>26.572500000000002</v>
      </c>
      <c r="Y18" s="25">
        <v>18.289916666666667</v>
      </c>
      <c r="Z18" s="26">
        <f t="shared" ref="Z18:Z25" si="0">SUM(B18:Y18)</f>
        <v>783.20899999999983</v>
      </c>
      <c r="AB18" s="2"/>
      <c r="AC18" s="20"/>
    </row>
    <row r="19" spans="1:30" ht="39.950000000000003" customHeight="1" x14ac:dyDescent="0.25">
      <c r="A19" s="95" t="s">
        <v>14</v>
      </c>
      <c r="B19" s="23">
        <v>45.61</v>
      </c>
      <c r="C19" s="24">
        <v>37.064749999999997</v>
      </c>
      <c r="D19" s="24">
        <v>37.064749999999997</v>
      </c>
      <c r="E19" s="24">
        <v>40.70371875</v>
      </c>
      <c r="F19" s="24">
        <v>41.27071875</v>
      </c>
      <c r="G19" s="24">
        <v>39.43840625</v>
      </c>
      <c r="H19" s="24">
        <v>39.43840625</v>
      </c>
      <c r="I19" s="24">
        <v>31.721125000000004</v>
      </c>
      <c r="J19" s="24">
        <v>31.721125000000004</v>
      </c>
      <c r="K19" s="24">
        <v>39.943843749999999</v>
      </c>
      <c r="L19" s="24">
        <v>19.659666666666666</v>
      </c>
      <c r="M19" s="25">
        <v>15.377249999999998</v>
      </c>
      <c r="N19" s="82">
        <v>17.35053125</v>
      </c>
      <c r="O19" s="24">
        <v>47.943312499999998</v>
      </c>
      <c r="P19" s="24">
        <v>38.798093750000007</v>
      </c>
      <c r="Q19" s="24">
        <v>34.122749999999996</v>
      </c>
      <c r="R19" s="24">
        <v>22.632999999999999</v>
      </c>
      <c r="S19" s="24">
        <v>18.471531249999998</v>
      </c>
      <c r="T19" s="23">
        <v>22.225562499999999</v>
      </c>
      <c r="U19" s="24">
        <v>31.145000000000003</v>
      </c>
      <c r="V19" s="24">
        <v>48.287124999999996</v>
      </c>
      <c r="W19" s="24">
        <v>32.106812500000004</v>
      </c>
      <c r="X19" s="24">
        <v>26.471250000000001</v>
      </c>
      <c r="Y19" s="25">
        <v>18.112770833333332</v>
      </c>
      <c r="Z19" s="26">
        <f t="shared" si="0"/>
        <v>776.68150000000014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45.61</v>
      </c>
      <c r="C21" s="24">
        <v>37.064749999999997</v>
      </c>
      <c r="D21" s="24">
        <v>37.064749999999997</v>
      </c>
      <c r="E21" s="24">
        <v>40.70371875</v>
      </c>
      <c r="F21" s="24">
        <v>41.27071875</v>
      </c>
      <c r="G21" s="24">
        <v>39.43840625</v>
      </c>
      <c r="H21" s="24">
        <v>39.43840625</v>
      </c>
      <c r="I21" s="24">
        <v>31.121458333333337</v>
      </c>
      <c r="J21" s="24">
        <v>31.721125000000004</v>
      </c>
      <c r="K21" s="24">
        <v>39.943843749999999</v>
      </c>
      <c r="L21" s="24">
        <v>19.659666666666666</v>
      </c>
      <c r="M21" s="25">
        <v>15.377249999999998</v>
      </c>
      <c r="N21" s="82">
        <v>17.35053125</v>
      </c>
      <c r="O21" s="24">
        <v>47.943312499999998</v>
      </c>
      <c r="P21" s="24">
        <v>38.798093750000007</v>
      </c>
      <c r="Q21" s="24">
        <v>34.122749999999996</v>
      </c>
      <c r="R21" s="24">
        <v>22.632999999999999</v>
      </c>
      <c r="S21" s="24">
        <v>18.471531249999998</v>
      </c>
      <c r="T21" s="23">
        <v>22.225562499999999</v>
      </c>
      <c r="U21" s="24">
        <v>31.145000000000003</v>
      </c>
      <c r="V21" s="24">
        <v>48.287124999999996</v>
      </c>
      <c r="W21" s="24">
        <v>32.106812500000004</v>
      </c>
      <c r="X21" s="24">
        <v>26.471250000000001</v>
      </c>
      <c r="Y21" s="25">
        <v>18.112770833333332</v>
      </c>
      <c r="Z21" s="26">
        <f t="shared" si="0"/>
        <v>776.08183333333352</v>
      </c>
      <c r="AB21" s="2"/>
      <c r="AC21" s="20"/>
    </row>
    <row r="22" spans="1:30" ht="39.950000000000003" customHeight="1" x14ac:dyDescent="0.25">
      <c r="A22" s="94" t="s">
        <v>17</v>
      </c>
      <c r="B22" s="23">
        <v>45.61</v>
      </c>
      <c r="C22" s="24">
        <v>37.064749999999997</v>
      </c>
      <c r="D22" s="24">
        <v>37.064749999999997</v>
      </c>
      <c r="E22" s="24">
        <v>40.70371875</v>
      </c>
      <c r="F22" s="24">
        <v>41.27071875</v>
      </c>
      <c r="G22" s="24">
        <v>39.43840625</v>
      </c>
      <c r="H22" s="24">
        <v>39.43840625</v>
      </c>
      <c r="I22" s="24">
        <v>31.121458333333337</v>
      </c>
      <c r="J22" s="24">
        <v>31.721125000000004</v>
      </c>
      <c r="K22" s="24">
        <v>39.943843749999999</v>
      </c>
      <c r="L22" s="24">
        <v>19.659666666666666</v>
      </c>
      <c r="M22" s="25">
        <v>15.377249999999998</v>
      </c>
      <c r="N22" s="82">
        <v>17.35053125</v>
      </c>
      <c r="O22" s="24">
        <v>47.943312499999998</v>
      </c>
      <c r="P22" s="24">
        <v>38.798093750000007</v>
      </c>
      <c r="Q22" s="24">
        <v>34.122749999999996</v>
      </c>
      <c r="R22" s="24">
        <v>22.632999999999999</v>
      </c>
      <c r="S22" s="24">
        <v>18.471531249999998</v>
      </c>
      <c r="T22" s="23">
        <v>22.225562499999999</v>
      </c>
      <c r="U22" s="24">
        <v>31.145000000000003</v>
      </c>
      <c r="V22" s="24">
        <v>48.287124999999996</v>
      </c>
      <c r="W22" s="24">
        <v>32.106812500000004</v>
      </c>
      <c r="X22" s="24">
        <v>26.471250000000001</v>
      </c>
      <c r="Y22" s="25">
        <v>18.112770833333332</v>
      </c>
      <c r="Z22" s="26">
        <f t="shared" si="0"/>
        <v>776.08183333333352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45.61</v>
      </c>
      <c r="C24" s="24">
        <v>37.064749999999997</v>
      </c>
      <c r="D24" s="24">
        <v>37.064749999999997</v>
      </c>
      <c r="E24" s="24">
        <v>40.70371875</v>
      </c>
      <c r="F24" s="24">
        <v>41.27071875</v>
      </c>
      <c r="G24" s="24">
        <v>39.43840625</v>
      </c>
      <c r="H24" s="24">
        <v>39.43840625</v>
      </c>
      <c r="I24" s="24">
        <v>31.121458333333337</v>
      </c>
      <c r="J24" s="24">
        <v>31.721125000000004</v>
      </c>
      <c r="K24" s="24">
        <v>39.943843749999999</v>
      </c>
      <c r="L24" s="24">
        <v>19.659666666666666</v>
      </c>
      <c r="M24" s="25">
        <v>15.377249999999998</v>
      </c>
      <c r="N24" s="82">
        <v>17.35053125</v>
      </c>
      <c r="O24" s="24">
        <v>47.943312499999998</v>
      </c>
      <c r="P24" s="24">
        <v>38.798093750000007</v>
      </c>
      <c r="Q24" s="24">
        <v>34.122749999999996</v>
      </c>
      <c r="R24" s="24">
        <v>22.632999999999999</v>
      </c>
      <c r="S24" s="24">
        <v>18.471531249999998</v>
      </c>
      <c r="T24" s="23">
        <v>22.225562499999999</v>
      </c>
      <c r="U24" s="24">
        <v>31.145000000000003</v>
      </c>
      <c r="V24" s="24">
        <v>48.287124999999996</v>
      </c>
      <c r="W24" s="24">
        <v>32.106812500000004</v>
      </c>
      <c r="X24" s="24">
        <v>26.471250000000001</v>
      </c>
      <c r="Y24" s="25">
        <v>18.112770833333332</v>
      </c>
      <c r="Z24" s="26">
        <f t="shared" si="0"/>
        <v>776.08183333333352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229.47750000000002</v>
      </c>
      <c r="C25" s="28">
        <f t="shared" si="1"/>
        <v>186.00400000000002</v>
      </c>
      <c r="D25" s="28">
        <f>SUM(D18:D24)</f>
        <v>186.00400000000002</v>
      </c>
      <c r="E25" s="28">
        <f t="shared" ref="E25:G25" si="2">SUM(E18:E24)</f>
        <v>204.12</v>
      </c>
      <c r="F25" s="28">
        <f t="shared" si="2"/>
        <v>206.38799999999998</v>
      </c>
      <c r="G25" s="28">
        <f t="shared" si="2"/>
        <v>197.428</v>
      </c>
      <c r="H25" s="28">
        <f>SUM(H18:H24)</f>
        <v>197.428</v>
      </c>
      <c r="I25" s="28">
        <f t="shared" ref="I25:M25" si="3">SUM(I18:I24)</f>
        <v>156.51300000000001</v>
      </c>
      <c r="J25" s="28">
        <f t="shared" si="3"/>
        <v>158.31200000000001</v>
      </c>
      <c r="K25" s="28">
        <f t="shared" si="3"/>
        <v>200.05649999999997</v>
      </c>
      <c r="L25" s="28">
        <f t="shared" si="3"/>
        <v>98.251999999999995</v>
      </c>
      <c r="M25" s="29">
        <f t="shared" si="3"/>
        <v>76.733999999999995</v>
      </c>
      <c r="N25" s="84">
        <f>SUM(N18:N24)</f>
        <v>87.262000000000015</v>
      </c>
      <c r="O25" s="28">
        <f t="shared" ref="O25:S25" si="4">SUM(O18:O24)</f>
        <v>240.65999999999997</v>
      </c>
      <c r="P25" s="28">
        <f t="shared" si="4"/>
        <v>194.34800000000001</v>
      </c>
      <c r="Q25" s="28">
        <f t="shared" si="4"/>
        <v>170.8245</v>
      </c>
      <c r="R25" s="28">
        <f t="shared" si="4"/>
        <v>113.27399999999999</v>
      </c>
      <c r="S25" s="28">
        <f t="shared" si="4"/>
        <v>92.406999999999996</v>
      </c>
      <c r="T25" s="27">
        <f>SUM(T18:T24)</f>
        <v>111.53099999999999</v>
      </c>
      <c r="U25" s="28">
        <f t="shared" ref="U25:Y25" si="5">SUM(U18:U24)</f>
        <v>155.84800000000001</v>
      </c>
      <c r="V25" s="28">
        <f t="shared" si="5"/>
        <v>241.29</v>
      </c>
      <c r="W25" s="28">
        <f t="shared" si="5"/>
        <v>160.77600000000001</v>
      </c>
      <c r="X25" s="28">
        <f t="shared" si="5"/>
        <v>132.45750000000001</v>
      </c>
      <c r="Y25" s="29">
        <f t="shared" si="5"/>
        <v>90.740999999999985</v>
      </c>
      <c r="Z25" s="26">
        <f t="shared" si="0"/>
        <v>3888.1359999999995</v>
      </c>
    </row>
    <row r="26" spans="1:30" s="2" customFormat="1" ht="36.75" customHeight="1" x14ac:dyDescent="0.25">
      <c r="A26" s="96" t="s">
        <v>20</v>
      </c>
      <c r="B26" s="30">
        <v>46.5</v>
      </c>
      <c r="C26" s="31">
        <v>45.5</v>
      </c>
      <c r="D26" s="31">
        <v>45.5</v>
      </c>
      <c r="E26" s="31">
        <v>45</v>
      </c>
      <c r="F26" s="31">
        <v>45.5</v>
      </c>
      <c r="G26" s="31">
        <v>44</v>
      </c>
      <c r="H26" s="31">
        <v>44</v>
      </c>
      <c r="I26" s="31">
        <v>43.5</v>
      </c>
      <c r="J26" s="31">
        <v>44</v>
      </c>
      <c r="K26" s="31">
        <v>43.5</v>
      </c>
      <c r="L26" s="31">
        <v>44</v>
      </c>
      <c r="M26" s="32">
        <v>43.5</v>
      </c>
      <c r="N26" s="85">
        <v>46</v>
      </c>
      <c r="O26" s="31">
        <v>45</v>
      </c>
      <c r="P26" s="31">
        <v>44</v>
      </c>
      <c r="Q26" s="31">
        <v>43.5</v>
      </c>
      <c r="R26" s="31">
        <v>43.5</v>
      </c>
      <c r="S26" s="31">
        <v>43</v>
      </c>
      <c r="T26" s="30">
        <v>47</v>
      </c>
      <c r="U26" s="31">
        <v>46</v>
      </c>
      <c r="V26" s="31">
        <v>45</v>
      </c>
      <c r="W26" s="31">
        <v>44</v>
      </c>
      <c r="X26" s="31">
        <v>43.5</v>
      </c>
      <c r="Y26" s="32">
        <v>43.5</v>
      </c>
      <c r="Z26" s="33">
        <f>+((Z25/Z27)/7)*1000</f>
        <v>44.589226940675914</v>
      </c>
    </row>
    <row r="27" spans="1:30" s="2" customFormat="1" ht="33" customHeight="1" x14ac:dyDescent="0.25">
      <c r="A27" s="97" t="s">
        <v>21</v>
      </c>
      <c r="B27" s="34">
        <v>705</v>
      </c>
      <c r="C27" s="35">
        <v>584</v>
      </c>
      <c r="D27" s="35">
        <v>584</v>
      </c>
      <c r="E27" s="35">
        <v>648</v>
      </c>
      <c r="F27" s="35">
        <v>648</v>
      </c>
      <c r="G27" s="35">
        <v>641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12457</v>
      </c>
      <c r="AA27" s="2">
        <f>((Z25*1000)/Z27)/7</f>
        <v>44.589226940675921</v>
      </c>
    </row>
    <row r="28" spans="1:30" s="2" customFormat="1" ht="33" customHeight="1" x14ac:dyDescent="0.25">
      <c r="A28" s="98" t="s">
        <v>22</v>
      </c>
      <c r="B28" s="38">
        <f t="shared" ref="B28:H28" si="6">((B27*B26)*7/1000-B18-B19)/3</f>
        <v>45.609999999999992</v>
      </c>
      <c r="C28" s="39">
        <f t="shared" si="6"/>
        <v>37.064749999999997</v>
      </c>
      <c r="D28" s="39">
        <f t="shared" si="6"/>
        <v>37.064749999999997</v>
      </c>
      <c r="E28" s="39">
        <f t="shared" si="6"/>
        <v>40.70371875</v>
      </c>
      <c r="F28" s="39">
        <f t="shared" si="6"/>
        <v>41.27071875</v>
      </c>
      <c r="G28" s="39">
        <f t="shared" si="6"/>
        <v>39.43840625</v>
      </c>
      <c r="H28" s="39">
        <f t="shared" si="6"/>
        <v>39.43840625</v>
      </c>
      <c r="I28" s="39">
        <f>((I27*I26)*7/1000-I18-I19)/3</f>
        <v>31.121458333333337</v>
      </c>
      <c r="J28" s="39">
        <f t="shared" ref="J28:Y28" si="7">((J27*J26)*7/1000-J18-J19)/3</f>
        <v>31.721125000000004</v>
      </c>
      <c r="K28" s="39">
        <f t="shared" si="7"/>
        <v>39.943843749999999</v>
      </c>
      <c r="L28" s="39">
        <f t="shared" si="7"/>
        <v>19.659666666666666</v>
      </c>
      <c r="M28" s="40">
        <f t="shared" si="7"/>
        <v>15.377249999999998</v>
      </c>
      <c r="N28" s="87">
        <f t="shared" si="7"/>
        <v>17.35053125</v>
      </c>
      <c r="O28" s="39">
        <f t="shared" si="7"/>
        <v>47.943312499999998</v>
      </c>
      <c r="P28" s="39">
        <f t="shared" si="7"/>
        <v>38.798093750000007</v>
      </c>
      <c r="Q28" s="39">
        <f t="shared" si="7"/>
        <v>34.122749999999996</v>
      </c>
      <c r="R28" s="39">
        <f t="shared" si="7"/>
        <v>22.632999999999999</v>
      </c>
      <c r="S28" s="39">
        <f t="shared" si="7"/>
        <v>18.471531249999998</v>
      </c>
      <c r="T28" s="38">
        <f t="shared" si="7"/>
        <v>22.225562499999999</v>
      </c>
      <c r="U28" s="39">
        <f t="shared" si="7"/>
        <v>31.145</v>
      </c>
      <c r="V28" s="39">
        <f t="shared" si="7"/>
        <v>48.287124999999996</v>
      </c>
      <c r="W28" s="39">
        <f t="shared" si="7"/>
        <v>32.106812500000004</v>
      </c>
      <c r="X28" s="39">
        <f t="shared" si="7"/>
        <v>26.471250000000001</v>
      </c>
      <c r="Y28" s="40">
        <f t="shared" si="7"/>
        <v>18.112770833333332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229.47749999999999</v>
      </c>
      <c r="C29" s="43">
        <f t="shared" si="8"/>
        <v>186.00399999999999</v>
      </c>
      <c r="D29" s="43">
        <f>((D27*D26)*7)/1000</f>
        <v>186.00399999999999</v>
      </c>
      <c r="E29" s="43">
        <f>((E27*E26)*7)/1000</f>
        <v>204.12</v>
      </c>
      <c r="F29" s="43">
        <f t="shared" ref="F29:G29" si="9">((F27*F26)*7)/1000</f>
        <v>206.38800000000001</v>
      </c>
      <c r="G29" s="43">
        <f t="shared" si="9"/>
        <v>197.428</v>
      </c>
      <c r="H29" s="43">
        <f>((H27*H26)*7)/1000</f>
        <v>197.428</v>
      </c>
      <c r="I29" s="43">
        <f>((I27*I26)*7)/1000</f>
        <v>156.51300000000001</v>
      </c>
      <c r="J29" s="43">
        <f t="shared" ref="J29:M29" si="10">((J27*J26)*7)/1000</f>
        <v>158.31200000000001</v>
      </c>
      <c r="K29" s="43">
        <f t="shared" si="10"/>
        <v>200.0565</v>
      </c>
      <c r="L29" s="43">
        <f t="shared" si="10"/>
        <v>98.251999999999995</v>
      </c>
      <c r="M29" s="90">
        <f t="shared" si="10"/>
        <v>76.733999999999995</v>
      </c>
      <c r="N29" s="88">
        <f>((N27*N26)*7)/1000</f>
        <v>87.262</v>
      </c>
      <c r="O29" s="43">
        <f>((O27*O26)*7)/1000</f>
        <v>240.66</v>
      </c>
      <c r="P29" s="43">
        <f>((P27*P26)*7)/1000</f>
        <v>194.34800000000001</v>
      </c>
      <c r="Q29" s="43">
        <f t="shared" ref="Q29:Y29" si="11">((Q27*Q26)*7)/1000</f>
        <v>170.8245</v>
      </c>
      <c r="R29" s="43">
        <f t="shared" si="11"/>
        <v>113.274</v>
      </c>
      <c r="S29" s="43">
        <f t="shared" si="11"/>
        <v>92.406999999999996</v>
      </c>
      <c r="T29" s="44">
        <f t="shared" si="11"/>
        <v>111.53100000000001</v>
      </c>
      <c r="U29" s="45">
        <f t="shared" si="11"/>
        <v>155.84800000000001</v>
      </c>
      <c r="V29" s="45">
        <f t="shared" si="11"/>
        <v>241.29</v>
      </c>
      <c r="W29" s="45">
        <f t="shared" si="11"/>
        <v>160.77600000000001</v>
      </c>
      <c r="X29" s="45">
        <f t="shared" si="11"/>
        <v>132.45750000000001</v>
      </c>
      <c r="Y29" s="46">
        <f t="shared" si="11"/>
        <v>90.741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46.5</v>
      </c>
      <c r="C30" s="49">
        <f t="shared" si="12"/>
        <v>45.5</v>
      </c>
      <c r="D30" s="49">
        <f>+(D25/D27)/7*1000</f>
        <v>45.5</v>
      </c>
      <c r="E30" s="49">
        <f t="shared" ref="E30:G30" si="13">+(E25/E27)/7*1000</f>
        <v>45</v>
      </c>
      <c r="F30" s="49">
        <f t="shared" si="13"/>
        <v>45.499999999999993</v>
      </c>
      <c r="G30" s="49">
        <f t="shared" si="13"/>
        <v>44</v>
      </c>
      <c r="H30" s="49">
        <f>+(H25/H27)/7*1000</f>
        <v>44</v>
      </c>
      <c r="I30" s="49">
        <f t="shared" ref="I30:M30" si="14">+(I25/I27)/7*1000</f>
        <v>43.5</v>
      </c>
      <c r="J30" s="49">
        <f t="shared" si="14"/>
        <v>44</v>
      </c>
      <c r="K30" s="49">
        <f t="shared" si="14"/>
        <v>43.499999999999993</v>
      </c>
      <c r="L30" s="49">
        <f t="shared" si="14"/>
        <v>44</v>
      </c>
      <c r="M30" s="50">
        <f t="shared" si="14"/>
        <v>43.5</v>
      </c>
      <c r="N30" s="89">
        <f>+(N25/N27)/7*1000</f>
        <v>46.000000000000007</v>
      </c>
      <c r="O30" s="49">
        <f t="shared" ref="O30:Y30" si="15">+(O25/O27)/7*1000</f>
        <v>44.999999999999993</v>
      </c>
      <c r="P30" s="49">
        <f t="shared" si="15"/>
        <v>44</v>
      </c>
      <c r="Q30" s="49">
        <f t="shared" si="15"/>
        <v>43.5</v>
      </c>
      <c r="R30" s="49">
        <f t="shared" si="15"/>
        <v>43.499999999999993</v>
      </c>
      <c r="S30" s="49">
        <f t="shared" si="15"/>
        <v>43</v>
      </c>
      <c r="T30" s="48">
        <f t="shared" si="15"/>
        <v>46.999999999999993</v>
      </c>
      <c r="U30" s="49">
        <f t="shared" si="15"/>
        <v>46</v>
      </c>
      <c r="V30" s="49">
        <f t="shared" si="15"/>
        <v>45</v>
      </c>
      <c r="W30" s="49">
        <f t="shared" si="15"/>
        <v>44</v>
      </c>
      <c r="X30" s="49">
        <f t="shared" si="15"/>
        <v>43.500000000000007</v>
      </c>
      <c r="Y30" s="50">
        <f t="shared" si="15"/>
        <v>43.499999999999993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27.211125000000003</v>
      </c>
      <c r="C39" s="82">
        <v>39.287424999999999</v>
      </c>
      <c r="D39" s="82">
        <v>39.287424999999999</v>
      </c>
      <c r="E39" s="82">
        <v>56.609499999999997</v>
      </c>
      <c r="F39" s="82">
        <v>47.228999999999999</v>
      </c>
      <c r="G39" s="82">
        <v>28.916399999999999</v>
      </c>
      <c r="H39" s="82">
        <v>12.8232</v>
      </c>
      <c r="I39" s="104">
        <f t="shared" ref="I39:I46" si="16">SUM(B39:H39)</f>
        <v>251.36407499999996</v>
      </c>
      <c r="J39" s="2"/>
      <c r="K39" s="94" t="s">
        <v>13</v>
      </c>
      <c r="L39" s="82">
        <v>13.973333333333334</v>
      </c>
      <c r="M39" s="82">
        <v>18.426666666666666</v>
      </c>
      <c r="N39" s="82">
        <v>17.026666666666667</v>
      </c>
      <c r="O39" s="82"/>
      <c r="P39" s="82"/>
      <c r="Q39" s="104">
        <f t="shared" ref="Q39:Q46" si="17">SUM(L39:P39)</f>
        <v>49.426666666666662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27.915468749999995</v>
      </c>
      <c r="C40" s="82">
        <v>40.315643750000007</v>
      </c>
      <c r="D40" s="82">
        <v>40.490643750000004</v>
      </c>
      <c r="E40" s="82">
        <v>58.306374999999996</v>
      </c>
      <c r="F40" s="82">
        <v>48.672749999999994</v>
      </c>
      <c r="G40" s="82">
        <v>29.761525000000002</v>
      </c>
      <c r="H40" s="82">
        <v>13.231950000000001</v>
      </c>
      <c r="I40" s="104">
        <f t="shared" si="16"/>
        <v>258.69435625</v>
      </c>
      <c r="J40" s="2"/>
      <c r="K40" s="95" t="s">
        <v>14</v>
      </c>
      <c r="L40" s="82">
        <v>12.6</v>
      </c>
      <c r="M40" s="82">
        <v>16.600000000000001</v>
      </c>
      <c r="N40" s="82">
        <v>15.4</v>
      </c>
      <c r="O40" s="82"/>
      <c r="P40" s="82"/>
      <c r="Q40" s="104">
        <f t="shared" si="17"/>
        <v>44.6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27.915468749999995</v>
      </c>
      <c r="C42" s="82">
        <v>40.315643750000007</v>
      </c>
      <c r="D42" s="82">
        <v>40.490643750000004</v>
      </c>
      <c r="E42" s="82">
        <v>58.306374999999996</v>
      </c>
      <c r="F42" s="82">
        <v>48.672749999999994</v>
      </c>
      <c r="G42" s="82">
        <v>29.761525000000002</v>
      </c>
      <c r="H42" s="82">
        <v>13.231950000000001</v>
      </c>
      <c r="I42" s="104">
        <f t="shared" si="16"/>
        <v>258.69435625</v>
      </c>
      <c r="J42" s="2"/>
      <c r="K42" s="95" t="s">
        <v>16</v>
      </c>
      <c r="L42" s="82">
        <v>12.8</v>
      </c>
      <c r="M42" s="82">
        <v>16.899999999999999</v>
      </c>
      <c r="N42" s="82">
        <v>15.6</v>
      </c>
      <c r="O42" s="82"/>
      <c r="P42" s="82"/>
      <c r="Q42" s="104">
        <f t="shared" si="17"/>
        <v>45.3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27.915468749999995</v>
      </c>
      <c r="C43" s="82">
        <v>40.315643750000007</v>
      </c>
      <c r="D43" s="82">
        <v>40.490643750000004</v>
      </c>
      <c r="E43" s="82">
        <v>58.306374999999996</v>
      </c>
      <c r="F43" s="82">
        <v>48.672749999999994</v>
      </c>
      <c r="G43" s="82">
        <v>29.761525000000002</v>
      </c>
      <c r="H43" s="82">
        <v>13.231950000000001</v>
      </c>
      <c r="I43" s="104">
        <f t="shared" si="16"/>
        <v>258.69435625</v>
      </c>
      <c r="J43" s="2"/>
      <c r="K43" s="94" t="s">
        <v>17</v>
      </c>
      <c r="L43" s="82">
        <v>12.8</v>
      </c>
      <c r="M43" s="82">
        <v>16.899999999999999</v>
      </c>
      <c r="N43" s="82">
        <v>15.6</v>
      </c>
      <c r="O43" s="82"/>
      <c r="P43" s="82"/>
      <c r="Q43" s="104">
        <f t="shared" si="17"/>
        <v>45.3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27.915468749999995</v>
      </c>
      <c r="C45" s="82">
        <v>40.315643750000007</v>
      </c>
      <c r="D45" s="82">
        <v>40.490643750000004</v>
      </c>
      <c r="E45" s="82">
        <v>58.306374999999996</v>
      </c>
      <c r="F45" s="82">
        <v>48.672749999999994</v>
      </c>
      <c r="G45" s="82">
        <v>29.761525000000002</v>
      </c>
      <c r="H45" s="82">
        <v>13.231950000000001</v>
      </c>
      <c r="I45" s="104">
        <f t="shared" si="16"/>
        <v>258.69435625</v>
      </c>
      <c r="J45" s="2"/>
      <c r="K45" s="94" t="s">
        <v>19</v>
      </c>
      <c r="L45" s="82">
        <v>12.8</v>
      </c>
      <c r="M45" s="82">
        <v>16.899999999999999</v>
      </c>
      <c r="N45" s="82">
        <v>15.6</v>
      </c>
      <c r="O45" s="82"/>
      <c r="P45" s="82"/>
      <c r="Q45" s="104">
        <f t="shared" si="17"/>
        <v>45.3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138.87299999999999</v>
      </c>
      <c r="C46" s="28">
        <f t="shared" si="18"/>
        <v>200.55</v>
      </c>
      <c r="D46" s="28">
        <f t="shared" si="18"/>
        <v>201.25</v>
      </c>
      <c r="E46" s="28">
        <f t="shared" si="18"/>
        <v>289.83499999999998</v>
      </c>
      <c r="F46" s="28">
        <f t="shared" si="18"/>
        <v>241.92000000000002</v>
      </c>
      <c r="G46" s="28">
        <f t="shared" si="18"/>
        <v>147.96250000000001</v>
      </c>
      <c r="H46" s="28">
        <f t="shared" si="18"/>
        <v>65.751000000000005</v>
      </c>
      <c r="I46" s="104">
        <f t="shared" si="16"/>
        <v>1286.1415000000002</v>
      </c>
      <c r="K46" s="80" t="s">
        <v>11</v>
      </c>
      <c r="L46" s="84">
        <f>SUM(L39:L45)</f>
        <v>64.973333333333329</v>
      </c>
      <c r="M46" s="28">
        <f>SUM(M39:M45)</f>
        <v>85.726666666666659</v>
      </c>
      <c r="N46" s="28">
        <f>SUM(N39:N45)</f>
        <v>79.226666666666674</v>
      </c>
      <c r="O46" s="28">
        <f>SUM(O39:O45)</f>
        <v>0</v>
      </c>
      <c r="P46" s="28">
        <f>SUM(P39:P45)</f>
        <v>0</v>
      </c>
      <c r="Q46" s="104">
        <f t="shared" si="17"/>
        <v>229.92666666666668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51</v>
      </c>
      <c r="C47" s="31">
        <v>50</v>
      </c>
      <c r="D47" s="31">
        <v>50</v>
      </c>
      <c r="E47" s="31">
        <v>49</v>
      </c>
      <c r="F47" s="31">
        <v>48</v>
      </c>
      <c r="G47" s="31">
        <v>47.5</v>
      </c>
      <c r="H47" s="31">
        <v>46.5</v>
      </c>
      <c r="I47" s="105">
        <f>+((I46/I48)/7)*1000</f>
        <v>49.00893571619099</v>
      </c>
      <c r="K47" s="113" t="s">
        <v>20</v>
      </c>
      <c r="L47" s="85">
        <v>61.5</v>
      </c>
      <c r="M47" s="31">
        <v>61.5</v>
      </c>
      <c r="N47" s="31">
        <v>61.5</v>
      </c>
      <c r="O47" s="31"/>
      <c r="P47" s="31"/>
      <c r="Q47" s="105">
        <f>+((Q46/Q48)/7)*1000</f>
        <v>61.510611735330841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3749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27.915468749999995</v>
      </c>
      <c r="C49" s="39">
        <f t="shared" si="19"/>
        <v>40.315643750000007</v>
      </c>
      <c r="D49" s="39">
        <f t="shared" si="19"/>
        <v>40.490643750000004</v>
      </c>
      <c r="E49" s="39">
        <f t="shared" si="19"/>
        <v>58.306374999999996</v>
      </c>
      <c r="F49" s="39">
        <f t="shared" si="19"/>
        <v>48.672749999999994</v>
      </c>
      <c r="G49" s="39">
        <f t="shared" si="19"/>
        <v>29.761525000000002</v>
      </c>
      <c r="H49" s="39">
        <f t="shared" si="19"/>
        <v>13.231950000000001</v>
      </c>
      <c r="I49" s="107">
        <f>((I46*1000)/I48)/7</f>
        <v>49.00893571619099</v>
      </c>
      <c r="K49" s="98" t="s">
        <v>22</v>
      </c>
      <c r="L49" s="87">
        <f t="shared" ref="L49:P49" si="20">((L48*L47)*7/1000-L39-L40)/3</f>
        <v>12.810722222222219</v>
      </c>
      <c r="M49" s="39">
        <f t="shared" si="20"/>
        <v>16.880944444444445</v>
      </c>
      <c r="N49" s="39">
        <f t="shared" si="20"/>
        <v>15.595111111111111</v>
      </c>
      <c r="O49" s="39">
        <f t="shared" si="20"/>
        <v>0</v>
      </c>
      <c r="P49" s="39">
        <f t="shared" si="20"/>
        <v>0</v>
      </c>
      <c r="Q49" s="116">
        <f>((Q46*1000)/Q48)/7</f>
        <v>61.510611735330841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138.87299999999999</v>
      </c>
      <c r="C50" s="43">
        <f t="shared" si="21"/>
        <v>200.55</v>
      </c>
      <c r="D50" s="43">
        <f t="shared" si="21"/>
        <v>201.25</v>
      </c>
      <c r="E50" s="43">
        <f t="shared" si="21"/>
        <v>289.83499999999998</v>
      </c>
      <c r="F50" s="43">
        <f t="shared" si="21"/>
        <v>241.92</v>
      </c>
      <c r="G50" s="43">
        <f t="shared" si="21"/>
        <v>147.96250000000001</v>
      </c>
      <c r="H50" s="43">
        <f t="shared" si="21"/>
        <v>65.751000000000005</v>
      </c>
      <c r="I50" s="90"/>
      <c r="K50" s="99" t="s">
        <v>23</v>
      </c>
      <c r="L50" s="88">
        <f>((L48*L47)*7)/1000</f>
        <v>65.005499999999998</v>
      </c>
      <c r="M50" s="43">
        <f>((M48*M47)*7)/1000</f>
        <v>85.669499999999999</v>
      </c>
      <c r="N50" s="43">
        <f>((N48*N47)*7)/1000</f>
        <v>79.212000000000003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51</v>
      </c>
      <c r="C51" s="49">
        <f t="shared" si="22"/>
        <v>50</v>
      </c>
      <c r="D51" s="49">
        <f t="shared" si="22"/>
        <v>49.999999999999993</v>
      </c>
      <c r="E51" s="49">
        <f t="shared" si="22"/>
        <v>48.999999999999993</v>
      </c>
      <c r="F51" s="49">
        <f t="shared" si="22"/>
        <v>48</v>
      </c>
      <c r="G51" s="49">
        <f t="shared" si="22"/>
        <v>47.5</v>
      </c>
      <c r="H51" s="49">
        <f t="shared" si="22"/>
        <v>46.5</v>
      </c>
      <c r="I51" s="108"/>
      <c r="J51" s="52"/>
      <c r="K51" s="100" t="s">
        <v>24</v>
      </c>
      <c r="L51" s="89">
        <f>+(L46/L48)/7*1000</f>
        <v>61.46956795963419</v>
      </c>
      <c r="M51" s="49">
        <f>+(M46/M48)/7*1000</f>
        <v>61.541038525963145</v>
      </c>
      <c r="N51" s="49">
        <f>+(N46/N48)/7*1000</f>
        <v>61.511387163561082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47.9</v>
      </c>
      <c r="C58" s="82">
        <v>45.6</v>
      </c>
      <c r="D58" s="82">
        <v>39.1</v>
      </c>
      <c r="E58" s="82">
        <v>53</v>
      </c>
      <c r="F58" s="82"/>
      <c r="G58" s="104">
        <f t="shared" ref="G58:G65" si="23">SUM(B58:F58)</f>
        <v>185.6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45.5</v>
      </c>
      <c r="C59" s="82">
        <v>43.2</v>
      </c>
      <c r="D59" s="82">
        <v>37</v>
      </c>
      <c r="E59" s="82">
        <v>50.2</v>
      </c>
      <c r="F59" s="82"/>
      <c r="G59" s="104">
        <f t="shared" si="23"/>
        <v>175.9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45.5</v>
      </c>
      <c r="C61" s="82">
        <v>43.2</v>
      </c>
      <c r="D61" s="82">
        <v>37</v>
      </c>
      <c r="E61" s="82">
        <v>50.2</v>
      </c>
      <c r="F61" s="82"/>
      <c r="G61" s="104">
        <f t="shared" si="23"/>
        <v>175.9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45.5</v>
      </c>
      <c r="C62" s="82">
        <v>43.2</v>
      </c>
      <c r="D62" s="82">
        <v>37</v>
      </c>
      <c r="E62" s="82">
        <v>50.2</v>
      </c>
      <c r="F62" s="82"/>
      <c r="G62" s="104">
        <f t="shared" si="23"/>
        <v>175.9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45.5</v>
      </c>
      <c r="C64" s="82">
        <v>43.2</v>
      </c>
      <c r="D64" s="82">
        <v>37</v>
      </c>
      <c r="E64" s="82">
        <v>50.2</v>
      </c>
      <c r="F64" s="82"/>
      <c r="G64" s="104">
        <f t="shared" si="23"/>
        <v>175.9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229.9</v>
      </c>
      <c r="C65" s="28">
        <f>SUM(C58:C64)</f>
        <v>218.39999999999998</v>
      </c>
      <c r="D65" s="28">
        <f>SUM(D58:D64)</f>
        <v>187.1</v>
      </c>
      <c r="E65" s="28">
        <f>SUM(E58:E64)</f>
        <v>253.8</v>
      </c>
      <c r="F65" s="28">
        <f>SUM(F58:F64)</f>
        <v>0</v>
      </c>
      <c r="G65" s="104">
        <f t="shared" si="23"/>
        <v>889.2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68</v>
      </c>
      <c r="C66" s="31">
        <v>68</v>
      </c>
      <c r="D66" s="31">
        <v>68</v>
      </c>
      <c r="E66" s="31">
        <v>68</v>
      </c>
      <c r="F66" s="31"/>
      <c r="G66" s="105">
        <f>+((G65/G67)/7)*1000</f>
        <v>68.002447231569306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393</v>
      </c>
      <c r="E67" s="67">
        <v>533</v>
      </c>
      <c r="F67" s="67"/>
      <c r="G67" s="115">
        <f>SUM(B67:F67)</f>
        <v>1868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" si="24">((B67*B66)*7/1000-B58)/4</f>
        <v>45.501999999999995</v>
      </c>
      <c r="C68" s="39">
        <f t="shared" ref="C68" si="25">((C67*C66)*7/1000-C58)/4</f>
        <v>43.221000000000004</v>
      </c>
      <c r="D68" s="39">
        <f t="shared" ref="D68" si="26">((D67*D66)*7/1000-D58)/4</f>
        <v>36.992000000000004</v>
      </c>
      <c r="E68" s="39">
        <f t="shared" ref="E68" si="27">((E67*E66)*7/1000-E58)/4</f>
        <v>50.177</v>
      </c>
      <c r="F68" s="39">
        <f t="shared" ref="F68" si="28">((F67*F66)*7/1000-F58)/4</f>
        <v>0</v>
      </c>
      <c r="G68" s="119">
        <f>((G65*1000)/G67)/7</f>
        <v>68.002447231569292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229.90799999999999</v>
      </c>
      <c r="C69" s="43">
        <f>((C67*C66)*7)/1000</f>
        <v>218.48400000000001</v>
      </c>
      <c r="D69" s="43">
        <f>((D67*D66)*7)/1000</f>
        <v>187.06800000000001</v>
      </c>
      <c r="E69" s="43">
        <f>((E67*E66)*7)/1000</f>
        <v>253.708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67.997633836143152</v>
      </c>
      <c r="C70" s="49">
        <f>+(C65/C67)/7*1000</f>
        <v>67.973856209150327</v>
      </c>
      <c r="D70" s="49">
        <f>+(D65/D67)/7*1000</f>
        <v>68.011632133769538</v>
      </c>
      <c r="E70" s="49">
        <f>+(E65/E67)/7*1000</f>
        <v>68.024658268560714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B15:M15"/>
    <mergeCell ref="N15:S15"/>
    <mergeCell ref="T15:Y15"/>
    <mergeCell ref="B36:H36"/>
    <mergeCell ref="L36:P36"/>
    <mergeCell ref="J54:K54"/>
    <mergeCell ref="B55:F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39"/>
  <sheetViews>
    <sheetView topLeftCell="A35" zoomScale="30" zoomScaleNormal="30" workbookViewId="0">
      <selection activeCell="S24" sqref="S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2"/>
      <c r="Z3" s="2"/>
      <c r="AA3" s="2"/>
      <c r="AB3" s="2"/>
      <c r="AC3" s="2"/>
      <c r="AD3" s="14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3" t="s">
        <v>1</v>
      </c>
      <c r="B9" s="143"/>
      <c r="C9" s="14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3"/>
      <c r="B10" s="143"/>
      <c r="C10" s="1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3" t="s">
        <v>4</v>
      </c>
      <c r="B11" s="143"/>
      <c r="C11" s="143"/>
      <c r="D11" s="1"/>
      <c r="E11" s="144">
        <v>1</v>
      </c>
      <c r="F11" s="1"/>
      <c r="G11" s="1"/>
      <c r="H11" s="1"/>
      <c r="I11" s="1"/>
      <c r="J11" s="1"/>
      <c r="K11" s="553" t="s">
        <v>59</v>
      </c>
      <c r="L11" s="553"/>
      <c r="M11" s="145"/>
      <c r="N11" s="14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3"/>
      <c r="B12" s="143"/>
      <c r="C12" s="143"/>
      <c r="D12" s="1"/>
      <c r="E12" s="5"/>
      <c r="F12" s="1"/>
      <c r="G12" s="1"/>
      <c r="H12" s="1"/>
      <c r="I12" s="1"/>
      <c r="J12" s="1"/>
      <c r="K12" s="145"/>
      <c r="L12" s="145"/>
      <c r="M12" s="145"/>
      <c r="N12" s="14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"/>
      <c r="X13" s="1"/>
      <c r="Y13" s="1"/>
    </row>
    <row r="14" spans="1:30" s="3" customFormat="1" ht="27" thickBot="1" x14ac:dyDescent="0.3">
      <c r="A14" s="14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50"/>
      <c r="E15" s="548" t="s">
        <v>53</v>
      </c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46">
        <v>3</v>
      </c>
      <c r="E16" s="78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2">
        <v>3</v>
      </c>
      <c r="E17" s="8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45.61</v>
      </c>
      <c r="C18" s="24">
        <v>37.064749999999997</v>
      </c>
      <c r="D18" s="25">
        <v>37.064749999999997</v>
      </c>
      <c r="E18" s="82">
        <v>40.70371875</v>
      </c>
      <c r="F18" s="24">
        <v>41.27071875</v>
      </c>
      <c r="G18" s="24">
        <v>39.43840625</v>
      </c>
      <c r="H18" s="24">
        <v>39.43840625</v>
      </c>
      <c r="I18" s="24">
        <v>31.121458333333337</v>
      </c>
      <c r="J18" s="24">
        <v>31.721125000000004</v>
      </c>
      <c r="K18" s="24">
        <v>39.943843749999999</v>
      </c>
      <c r="L18" s="24">
        <v>19.659666666666666</v>
      </c>
      <c r="M18" s="25">
        <v>15.377249999999998</v>
      </c>
      <c r="N18" s="82">
        <v>17.35053125</v>
      </c>
      <c r="O18" s="24">
        <v>47.943312499999998</v>
      </c>
      <c r="P18" s="24">
        <v>38.798093750000007</v>
      </c>
      <c r="Q18" s="24">
        <v>34.122749999999996</v>
      </c>
      <c r="R18" s="24">
        <v>22.632999999999999</v>
      </c>
      <c r="S18" s="24">
        <v>18.471531249999998</v>
      </c>
      <c r="T18" s="23">
        <v>22.225562499999999</v>
      </c>
      <c r="U18" s="24">
        <v>31.145000000000003</v>
      </c>
      <c r="V18" s="24">
        <v>48.287124999999996</v>
      </c>
      <c r="W18" s="24">
        <v>32.106812500000004</v>
      </c>
      <c r="X18" s="24">
        <v>26.471250000000001</v>
      </c>
      <c r="Y18" s="25">
        <v>18.112770833333332</v>
      </c>
      <c r="Z18" s="26">
        <f t="shared" ref="Z18:Z25" si="0">SUM(B18:Y18)</f>
        <v>776.08183333333352</v>
      </c>
      <c r="AB18" s="2"/>
      <c r="AC18" s="20"/>
    </row>
    <row r="19" spans="1:30" ht="39.950000000000003" customHeight="1" x14ac:dyDescent="0.25">
      <c r="A19" s="95" t="s">
        <v>14</v>
      </c>
      <c r="B19" s="23">
        <v>47.117500000000007</v>
      </c>
      <c r="C19" s="24">
        <v>38.767812499999998</v>
      </c>
      <c r="D19" s="25">
        <v>38.685562499999996</v>
      </c>
      <c r="E19" s="82">
        <v>42.473695312499999</v>
      </c>
      <c r="F19" s="24">
        <v>42.413320312500005</v>
      </c>
      <c r="G19" s="24">
        <v>40.540398437500002</v>
      </c>
      <c r="H19" s="24">
        <v>41.180023437499997</v>
      </c>
      <c r="I19" s="24">
        <v>32.697135416666669</v>
      </c>
      <c r="J19" s="24">
        <v>32.996968750000001</v>
      </c>
      <c r="K19" s="24">
        <v>41.7527890625</v>
      </c>
      <c r="L19" s="24">
        <v>20.485458333333334</v>
      </c>
      <c r="M19" s="25">
        <v>16.000687499999998</v>
      </c>
      <c r="N19" s="82">
        <v>17.952117187500001</v>
      </c>
      <c r="O19" s="24">
        <v>50.184671874999999</v>
      </c>
      <c r="P19" s="24">
        <v>40.543851562499995</v>
      </c>
      <c r="Q19" s="24">
        <v>35.648062500000002</v>
      </c>
      <c r="R19" s="24">
        <v>23.636750000000003</v>
      </c>
      <c r="S19" s="24">
        <v>19.2897421875</v>
      </c>
      <c r="T19" s="23">
        <v>23.216234375000003</v>
      </c>
      <c r="U19" s="24">
        <v>32.446249999999999</v>
      </c>
      <c r="V19" s="24">
        <v>50.261468749999999</v>
      </c>
      <c r="W19" s="24">
        <v>33.537546875000004</v>
      </c>
      <c r="X19" s="24">
        <v>27.638437500000002</v>
      </c>
      <c r="Y19" s="25">
        <v>18.939307291666669</v>
      </c>
      <c r="Z19" s="26">
        <f t="shared" si="0"/>
        <v>808.40579166666657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5"/>
      <c r="E20" s="82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47.117500000000007</v>
      </c>
      <c r="C21" s="24">
        <v>38.767812499999998</v>
      </c>
      <c r="D21" s="25">
        <v>38.685562499999996</v>
      </c>
      <c r="E21" s="82">
        <v>42.473695312499999</v>
      </c>
      <c r="F21" s="24">
        <v>42.413320312500005</v>
      </c>
      <c r="G21" s="24">
        <v>40.540398437500002</v>
      </c>
      <c r="H21" s="24">
        <v>41.180023437499997</v>
      </c>
      <c r="I21" s="24">
        <v>32.697135416666669</v>
      </c>
      <c r="J21" s="24">
        <v>32.996968750000001</v>
      </c>
      <c r="K21" s="24">
        <v>41.7527890625</v>
      </c>
      <c r="L21" s="24">
        <v>20.113291666666665</v>
      </c>
      <c r="M21" s="25">
        <v>16.000687499999998</v>
      </c>
      <c r="N21" s="82">
        <v>17.952117187500001</v>
      </c>
      <c r="O21" s="24">
        <v>50.184671874999999</v>
      </c>
      <c r="P21" s="24">
        <v>40.543851562499995</v>
      </c>
      <c r="Q21" s="24">
        <v>35.648062500000002</v>
      </c>
      <c r="R21" s="24">
        <v>23.636750000000003</v>
      </c>
      <c r="S21" s="24">
        <v>19.2897421875</v>
      </c>
      <c r="T21" s="23">
        <v>23.216234375000003</v>
      </c>
      <c r="U21" s="24">
        <v>32.446249999999999</v>
      </c>
      <c r="V21" s="24">
        <v>50.261468749999999</v>
      </c>
      <c r="W21" s="24">
        <v>33.537546875000004</v>
      </c>
      <c r="X21" s="24">
        <v>27.638437500000002</v>
      </c>
      <c r="Y21" s="25">
        <v>18.939307291666669</v>
      </c>
      <c r="Z21" s="26">
        <f t="shared" si="0"/>
        <v>808.03362499999992</v>
      </c>
      <c r="AB21" s="2"/>
      <c r="AC21" s="20"/>
    </row>
    <row r="22" spans="1:30" ht="39.950000000000003" customHeight="1" x14ac:dyDescent="0.25">
      <c r="A22" s="94" t="s">
        <v>17</v>
      </c>
      <c r="B22" s="23">
        <v>47.117500000000007</v>
      </c>
      <c r="C22" s="24">
        <v>38.767812499999998</v>
      </c>
      <c r="D22" s="25">
        <v>38.685562499999996</v>
      </c>
      <c r="E22" s="82">
        <v>42.473695312499999</v>
      </c>
      <c r="F22" s="24">
        <v>42.413320312500005</v>
      </c>
      <c r="G22" s="24">
        <v>40.540398437500002</v>
      </c>
      <c r="H22" s="24">
        <v>41.180023437499997</v>
      </c>
      <c r="I22" s="24">
        <v>32.697135416666669</v>
      </c>
      <c r="J22" s="24">
        <v>32.996968750000001</v>
      </c>
      <c r="K22" s="24">
        <v>41.7527890625</v>
      </c>
      <c r="L22" s="24">
        <v>20.113291666666665</v>
      </c>
      <c r="M22" s="25">
        <v>16.000687499999998</v>
      </c>
      <c r="N22" s="82">
        <v>17.952117187500001</v>
      </c>
      <c r="O22" s="24">
        <v>50.184671874999999</v>
      </c>
      <c r="P22" s="24">
        <v>40.543851562499995</v>
      </c>
      <c r="Q22" s="24">
        <v>35.648062500000002</v>
      </c>
      <c r="R22" s="24">
        <v>23.636750000000003</v>
      </c>
      <c r="S22" s="24">
        <v>19.2897421875</v>
      </c>
      <c r="T22" s="23">
        <v>23.216234375000003</v>
      </c>
      <c r="U22" s="24">
        <v>32.446249999999999</v>
      </c>
      <c r="V22" s="24">
        <v>50.261468749999999</v>
      </c>
      <c r="W22" s="24">
        <v>33.537546875000004</v>
      </c>
      <c r="X22" s="24">
        <v>27.638437500000002</v>
      </c>
      <c r="Y22" s="25">
        <v>18.939307291666669</v>
      </c>
      <c r="Z22" s="26">
        <f t="shared" si="0"/>
        <v>808.03362499999992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5"/>
      <c r="E23" s="82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47.117500000000007</v>
      </c>
      <c r="C24" s="24">
        <v>38.767812499999998</v>
      </c>
      <c r="D24" s="25">
        <v>38.685562499999996</v>
      </c>
      <c r="E24" s="82">
        <v>42.473695312499999</v>
      </c>
      <c r="F24" s="24">
        <v>42.413320312500005</v>
      </c>
      <c r="G24" s="24">
        <v>40.540398437500002</v>
      </c>
      <c r="H24" s="24">
        <v>41.180023437499997</v>
      </c>
      <c r="I24" s="24">
        <v>32.697135416666669</v>
      </c>
      <c r="J24" s="24">
        <v>32.996968750000001</v>
      </c>
      <c r="K24" s="24">
        <v>41.7527890625</v>
      </c>
      <c r="L24" s="24">
        <v>20.113291666666665</v>
      </c>
      <c r="M24" s="25">
        <v>16.000687499999998</v>
      </c>
      <c r="N24" s="82">
        <v>17.952117187500001</v>
      </c>
      <c r="O24" s="24">
        <v>50.184671874999999</v>
      </c>
      <c r="P24" s="24">
        <v>40.543851562499995</v>
      </c>
      <c r="Q24" s="24">
        <v>35.648062500000002</v>
      </c>
      <c r="R24" s="24">
        <v>23.636750000000003</v>
      </c>
      <c r="S24" s="24">
        <v>19.2897421875</v>
      </c>
      <c r="T24" s="23">
        <v>23.216234375000003</v>
      </c>
      <c r="U24" s="24">
        <v>32.446249999999999</v>
      </c>
      <c r="V24" s="24">
        <v>50.261468749999999</v>
      </c>
      <c r="W24" s="24">
        <v>33.537546875000004</v>
      </c>
      <c r="X24" s="24">
        <v>27.638437500000002</v>
      </c>
      <c r="Y24" s="25">
        <v>18.939307291666669</v>
      </c>
      <c r="Z24" s="26">
        <f t="shared" si="0"/>
        <v>808.03362499999992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234.08000000000004</v>
      </c>
      <c r="C25" s="28">
        <f t="shared" si="1"/>
        <v>192.13599999999997</v>
      </c>
      <c r="D25" s="29">
        <f>SUM(D18:D24)</f>
        <v>191.80699999999999</v>
      </c>
      <c r="E25" s="84">
        <f t="shared" ref="E25:G25" si="2">SUM(E18:E24)</f>
        <v>210.5985</v>
      </c>
      <c r="F25" s="28">
        <f t="shared" si="2"/>
        <v>210.92400000000004</v>
      </c>
      <c r="G25" s="28">
        <f t="shared" si="2"/>
        <v>201.60000000000002</v>
      </c>
      <c r="H25" s="28">
        <f>SUM(H18:H24)</f>
        <v>204.1585</v>
      </c>
      <c r="I25" s="28">
        <f t="shared" ref="I25:M25" si="3">SUM(I18:I24)</f>
        <v>161.91</v>
      </c>
      <c r="J25" s="28">
        <f t="shared" si="3"/>
        <v>163.70900000000003</v>
      </c>
      <c r="K25" s="28">
        <f t="shared" si="3"/>
        <v>206.95500000000001</v>
      </c>
      <c r="L25" s="28">
        <f t="shared" si="3"/>
        <v>100.485</v>
      </c>
      <c r="M25" s="29">
        <f t="shared" si="3"/>
        <v>79.38</v>
      </c>
      <c r="N25" s="84">
        <f>SUM(N18:N24)</f>
        <v>89.158999999999992</v>
      </c>
      <c r="O25" s="28">
        <f t="shared" ref="O25:S25" si="4">SUM(O18:O24)</f>
        <v>248.68199999999999</v>
      </c>
      <c r="P25" s="28">
        <f t="shared" si="4"/>
        <v>200.9735</v>
      </c>
      <c r="Q25" s="28">
        <f t="shared" si="4"/>
        <v>176.71500000000003</v>
      </c>
      <c r="R25" s="28">
        <f t="shared" si="4"/>
        <v>117.18000000000002</v>
      </c>
      <c r="S25" s="28">
        <f t="shared" si="4"/>
        <v>95.630499999999984</v>
      </c>
      <c r="T25" s="27">
        <f>SUM(T18:T24)</f>
        <v>115.09050000000001</v>
      </c>
      <c r="U25" s="28">
        <f t="shared" ref="U25:Y25" si="5">SUM(U18:U24)</f>
        <v>160.92999999999998</v>
      </c>
      <c r="V25" s="28">
        <f t="shared" si="5"/>
        <v>249.333</v>
      </c>
      <c r="W25" s="28">
        <f t="shared" si="5"/>
        <v>166.25700000000003</v>
      </c>
      <c r="X25" s="28">
        <f t="shared" si="5"/>
        <v>137.02500000000003</v>
      </c>
      <c r="Y25" s="29">
        <f t="shared" si="5"/>
        <v>93.87</v>
      </c>
      <c r="Z25" s="26">
        <f t="shared" si="0"/>
        <v>4008.5885000000003</v>
      </c>
    </row>
    <row r="26" spans="1:30" s="2" customFormat="1" ht="36.75" customHeight="1" x14ac:dyDescent="0.25">
      <c r="A26" s="96" t="s">
        <v>20</v>
      </c>
      <c r="B26" s="30">
        <v>47.5</v>
      </c>
      <c r="C26" s="31">
        <v>47</v>
      </c>
      <c r="D26" s="32">
        <v>47</v>
      </c>
      <c r="E26" s="85">
        <v>46.5</v>
      </c>
      <c r="F26" s="31">
        <v>46.5</v>
      </c>
      <c r="G26" s="31">
        <v>45</v>
      </c>
      <c r="H26" s="31">
        <v>45.5</v>
      </c>
      <c r="I26" s="31">
        <v>45</v>
      </c>
      <c r="J26" s="31">
        <v>45.5</v>
      </c>
      <c r="K26" s="31">
        <v>45</v>
      </c>
      <c r="L26" s="31">
        <v>45</v>
      </c>
      <c r="M26" s="32">
        <v>45</v>
      </c>
      <c r="N26" s="85">
        <v>47</v>
      </c>
      <c r="O26" s="31">
        <v>46.5</v>
      </c>
      <c r="P26" s="31">
        <v>45.5</v>
      </c>
      <c r="Q26" s="31">
        <v>45</v>
      </c>
      <c r="R26" s="31">
        <v>45</v>
      </c>
      <c r="S26" s="31">
        <v>44.5</v>
      </c>
      <c r="T26" s="30">
        <v>48.5</v>
      </c>
      <c r="U26" s="31">
        <v>47.5</v>
      </c>
      <c r="V26" s="31">
        <v>46.5</v>
      </c>
      <c r="W26" s="31">
        <v>45.5</v>
      </c>
      <c r="X26" s="31">
        <v>45</v>
      </c>
      <c r="Y26" s="32">
        <v>45</v>
      </c>
      <c r="Z26" s="33">
        <f>+((Z25/Z27)/7)*1000</f>
        <v>45.985344896812009</v>
      </c>
    </row>
    <row r="27" spans="1:30" s="2" customFormat="1" ht="33" customHeight="1" x14ac:dyDescent="0.25">
      <c r="A27" s="97" t="s">
        <v>21</v>
      </c>
      <c r="B27" s="34">
        <v>704</v>
      </c>
      <c r="C27" s="35">
        <v>584</v>
      </c>
      <c r="D27" s="36">
        <v>583</v>
      </c>
      <c r="E27" s="86">
        <v>647</v>
      </c>
      <c r="F27" s="35">
        <v>648</v>
      </c>
      <c r="G27" s="35">
        <v>640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12453</v>
      </c>
      <c r="AA27" s="2">
        <f>((Z25*1000)/Z27)/7</f>
        <v>45.985344896812016</v>
      </c>
    </row>
    <row r="28" spans="1:30" s="2" customFormat="1" ht="33" customHeight="1" x14ac:dyDescent="0.25">
      <c r="A28" s="98" t="s">
        <v>22</v>
      </c>
      <c r="B28" s="38">
        <f t="shared" ref="B28:K28" si="6">((B27*B26)*7/1000-B18-B19)/3</f>
        <v>47.117500000000007</v>
      </c>
      <c r="C28" s="39">
        <f t="shared" si="6"/>
        <v>38.767812499999998</v>
      </c>
      <c r="D28" s="40">
        <f t="shared" si="6"/>
        <v>38.685562499999996</v>
      </c>
      <c r="E28" s="87">
        <f t="shared" si="6"/>
        <v>42.473695312499999</v>
      </c>
      <c r="F28" s="39">
        <f t="shared" si="6"/>
        <v>42.413320312500005</v>
      </c>
      <c r="G28" s="39">
        <f t="shared" si="6"/>
        <v>40.540398437500002</v>
      </c>
      <c r="H28" s="39">
        <f t="shared" si="6"/>
        <v>41.180023437499997</v>
      </c>
      <c r="I28" s="39">
        <f t="shared" si="6"/>
        <v>32.697135416666669</v>
      </c>
      <c r="J28" s="39">
        <f t="shared" si="6"/>
        <v>32.996968750000001</v>
      </c>
      <c r="K28" s="39">
        <f t="shared" si="6"/>
        <v>41.7527890625</v>
      </c>
      <c r="L28" s="39">
        <f>((L27*L26)*7/1000-L18-L19)/3</f>
        <v>20.113291666666665</v>
      </c>
      <c r="M28" s="40">
        <f t="shared" ref="M28:Y28" si="7">((M27*M26)*7/1000-M18-M19)/3</f>
        <v>16.000687499999998</v>
      </c>
      <c r="N28" s="87">
        <f t="shared" si="7"/>
        <v>17.952117187500001</v>
      </c>
      <c r="O28" s="39">
        <f t="shared" si="7"/>
        <v>50.184671874999999</v>
      </c>
      <c r="P28" s="39">
        <f t="shared" si="7"/>
        <v>40.543851562499995</v>
      </c>
      <c r="Q28" s="39">
        <f t="shared" si="7"/>
        <v>35.648062500000002</v>
      </c>
      <c r="R28" s="39">
        <f t="shared" si="7"/>
        <v>23.636750000000003</v>
      </c>
      <c r="S28" s="39">
        <f t="shared" si="7"/>
        <v>19.2897421875</v>
      </c>
      <c r="T28" s="38">
        <f t="shared" si="7"/>
        <v>23.216234375000003</v>
      </c>
      <c r="U28" s="39">
        <f t="shared" si="7"/>
        <v>32.446249999999999</v>
      </c>
      <c r="V28" s="39">
        <f t="shared" si="7"/>
        <v>50.261468749999999</v>
      </c>
      <c r="W28" s="39">
        <f t="shared" si="7"/>
        <v>33.537546875000004</v>
      </c>
      <c r="X28" s="39">
        <f t="shared" si="7"/>
        <v>27.638437499999998</v>
      </c>
      <c r="Y28" s="40">
        <f t="shared" si="7"/>
        <v>18.939307291666669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234.08</v>
      </c>
      <c r="C29" s="43">
        <f t="shared" si="8"/>
        <v>192.136</v>
      </c>
      <c r="D29" s="90">
        <f>((D27*D26)*7)/1000</f>
        <v>191.80699999999999</v>
      </c>
      <c r="E29" s="88">
        <f>((E27*E26)*7)/1000</f>
        <v>210.5985</v>
      </c>
      <c r="F29" s="43">
        <f t="shared" ref="F29:G29" si="9">((F27*F26)*7)/1000</f>
        <v>210.92400000000001</v>
      </c>
      <c r="G29" s="43">
        <f t="shared" si="9"/>
        <v>201.6</v>
      </c>
      <c r="H29" s="43">
        <f>((H27*H26)*7)/1000</f>
        <v>204.1585</v>
      </c>
      <c r="I29" s="43">
        <f>((I27*I26)*7)/1000</f>
        <v>161.91</v>
      </c>
      <c r="J29" s="43">
        <f t="shared" ref="J29:M29" si="10">((J27*J26)*7)/1000</f>
        <v>163.709</v>
      </c>
      <c r="K29" s="43">
        <f t="shared" si="10"/>
        <v>206.95500000000001</v>
      </c>
      <c r="L29" s="43">
        <f t="shared" si="10"/>
        <v>100.485</v>
      </c>
      <c r="M29" s="90">
        <f t="shared" si="10"/>
        <v>79.38</v>
      </c>
      <c r="N29" s="88">
        <f>((N27*N26)*7)/1000</f>
        <v>89.159000000000006</v>
      </c>
      <c r="O29" s="43">
        <f>((O27*O26)*7)/1000</f>
        <v>248.68199999999999</v>
      </c>
      <c r="P29" s="43">
        <f>((P27*P26)*7)/1000</f>
        <v>200.9735</v>
      </c>
      <c r="Q29" s="43">
        <f t="shared" ref="Q29:Y29" si="11">((Q27*Q26)*7)/1000</f>
        <v>176.715</v>
      </c>
      <c r="R29" s="43">
        <f t="shared" si="11"/>
        <v>117.18</v>
      </c>
      <c r="S29" s="43">
        <f t="shared" si="11"/>
        <v>95.630499999999998</v>
      </c>
      <c r="T29" s="44">
        <f t="shared" si="11"/>
        <v>115.09050000000001</v>
      </c>
      <c r="U29" s="45">
        <f t="shared" si="11"/>
        <v>160.93</v>
      </c>
      <c r="V29" s="45">
        <f t="shared" si="11"/>
        <v>249.333</v>
      </c>
      <c r="W29" s="45">
        <f t="shared" si="11"/>
        <v>166.25700000000001</v>
      </c>
      <c r="X29" s="45">
        <f t="shared" si="11"/>
        <v>137.02500000000001</v>
      </c>
      <c r="Y29" s="46">
        <f t="shared" si="11"/>
        <v>93.87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47.500000000000007</v>
      </c>
      <c r="C30" s="49">
        <f t="shared" si="12"/>
        <v>46.999999999999993</v>
      </c>
      <c r="D30" s="50">
        <f>+(D25/D27)/7*1000</f>
        <v>46.999999999999993</v>
      </c>
      <c r="E30" s="89">
        <f t="shared" ref="E30:G30" si="13">+(E25/E27)/7*1000</f>
        <v>46.5</v>
      </c>
      <c r="F30" s="49">
        <f t="shared" si="13"/>
        <v>46.500000000000007</v>
      </c>
      <c r="G30" s="49">
        <f t="shared" si="13"/>
        <v>45.000000000000007</v>
      </c>
      <c r="H30" s="49">
        <f>+(H25/H27)/7*1000</f>
        <v>45.5</v>
      </c>
      <c r="I30" s="49">
        <f t="shared" ref="I30:M30" si="14">+(I25/I27)/7*1000</f>
        <v>45</v>
      </c>
      <c r="J30" s="49">
        <f t="shared" si="14"/>
        <v>45.500000000000007</v>
      </c>
      <c r="K30" s="49">
        <f t="shared" si="14"/>
        <v>45</v>
      </c>
      <c r="L30" s="49">
        <f t="shared" si="14"/>
        <v>45</v>
      </c>
      <c r="M30" s="50">
        <f t="shared" si="14"/>
        <v>45</v>
      </c>
      <c r="N30" s="89">
        <f>+(N25/N27)/7*1000</f>
        <v>46.999999999999993</v>
      </c>
      <c r="O30" s="49">
        <f t="shared" ref="O30:Y30" si="15">+(O25/O27)/7*1000</f>
        <v>46.5</v>
      </c>
      <c r="P30" s="49">
        <f t="shared" si="15"/>
        <v>45.5</v>
      </c>
      <c r="Q30" s="49">
        <f t="shared" si="15"/>
        <v>45.000000000000007</v>
      </c>
      <c r="R30" s="49">
        <f t="shared" si="15"/>
        <v>45.000000000000007</v>
      </c>
      <c r="S30" s="49">
        <f t="shared" si="15"/>
        <v>44.499999999999993</v>
      </c>
      <c r="T30" s="48">
        <f t="shared" si="15"/>
        <v>48.5</v>
      </c>
      <c r="U30" s="49">
        <f t="shared" si="15"/>
        <v>47.499999999999993</v>
      </c>
      <c r="V30" s="49">
        <f t="shared" si="15"/>
        <v>46.5</v>
      </c>
      <c r="W30" s="49">
        <f t="shared" si="15"/>
        <v>45.500000000000007</v>
      </c>
      <c r="X30" s="49">
        <f t="shared" si="15"/>
        <v>45.000000000000007</v>
      </c>
      <c r="Y30" s="50">
        <f t="shared" si="15"/>
        <v>45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27.915468749999995</v>
      </c>
      <c r="C39" s="82">
        <v>40.315643750000007</v>
      </c>
      <c r="D39" s="82">
        <v>40.490643750000004</v>
      </c>
      <c r="E39" s="82">
        <v>58.306374999999996</v>
      </c>
      <c r="F39" s="82">
        <v>48.672749999999994</v>
      </c>
      <c r="G39" s="82">
        <v>29.761525000000002</v>
      </c>
      <c r="H39" s="82">
        <v>13.231950000000001</v>
      </c>
      <c r="I39" s="104">
        <f t="shared" ref="I39:I46" si="16">SUM(B39:H39)</f>
        <v>258.69435625</v>
      </c>
      <c r="J39" s="2"/>
      <c r="K39" s="94" t="s">
        <v>13</v>
      </c>
      <c r="L39" s="82">
        <v>12.8</v>
      </c>
      <c r="M39" s="82">
        <v>16.899999999999999</v>
      </c>
      <c r="N39" s="82">
        <v>15.6</v>
      </c>
      <c r="O39" s="82"/>
      <c r="P39" s="82"/>
      <c r="Q39" s="104">
        <f t="shared" ref="Q39:Q46" si="17">SUM(L39:P39)</f>
        <v>45.3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29.441257812499998</v>
      </c>
      <c r="C40" s="82">
        <v>42.565464062499998</v>
      </c>
      <c r="D40" s="82">
        <v>42.705464062499999</v>
      </c>
      <c r="E40" s="82">
        <v>61.488906249999999</v>
      </c>
      <c r="F40" s="82">
        <v>51.461812500000008</v>
      </c>
      <c r="G40" s="82">
        <v>31.40961875</v>
      </c>
      <c r="H40" s="82">
        <v>14.013512500000001</v>
      </c>
      <c r="I40" s="104">
        <f t="shared" si="16"/>
        <v>273.08603593750001</v>
      </c>
      <c r="J40" s="2"/>
      <c r="K40" s="95" t="s">
        <v>14</v>
      </c>
      <c r="L40" s="82">
        <v>13.3</v>
      </c>
      <c r="M40" s="82">
        <v>17.399999999999999</v>
      </c>
      <c r="N40" s="82">
        <v>16.2</v>
      </c>
      <c r="O40" s="82"/>
      <c r="P40" s="82"/>
      <c r="Q40" s="104">
        <f t="shared" si="17"/>
        <v>46.9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29.441257812499998</v>
      </c>
      <c r="C42" s="82">
        <v>42.565464062499998</v>
      </c>
      <c r="D42" s="82">
        <v>42.705464062499999</v>
      </c>
      <c r="E42" s="82">
        <v>61.488906249999999</v>
      </c>
      <c r="F42" s="82">
        <v>51.461812500000008</v>
      </c>
      <c r="G42" s="82">
        <v>31.40961875</v>
      </c>
      <c r="H42" s="82">
        <v>14.013512500000001</v>
      </c>
      <c r="I42" s="104">
        <f t="shared" si="16"/>
        <v>273.08603593750001</v>
      </c>
      <c r="J42" s="2"/>
      <c r="K42" s="95" t="s">
        <v>16</v>
      </c>
      <c r="L42" s="82">
        <v>13.3</v>
      </c>
      <c r="M42" s="82">
        <v>17.399999999999999</v>
      </c>
      <c r="N42" s="82">
        <v>16.2</v>
      </c>
      <c r="O42" s="82"/>
      <c r="P42" s="82"/>
      <c r="Q42" s="104">
        <f t="shared" si="17"/>
        <v>46.9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29.441257812499998</v>
      </c>
      <c r="C43" s="82">
        <v>42.565464062499998</v>
      </c>
      <c r="D43" s="82">
        <v>42.705464062499999</v>
      </c>
      <c r="E43" s="82">
        <v>61.488906249999999</v>
      </c>
      <c r="F43" s="82">
        <v>51.461812500000008</v>
      </c>
      <c r="G43" s="82">
        <v>31.40961875</v>
      </c>
      <c r="H43" s="82">
        <v>14.013512500000001</v>
      </c>
      <c r="I43" s="104">
        <f t="shared" si="16"/>
        <v>273.08603593750001</v>
      </c>
      <c r="J43" s="2"/>
      <c r="K43" s="94" t="s">
        <v>17</v>
      </c>
      <c r="L43" s="82">
        <v>13.3</v>
      </c>
      <c r="M43" s="82">
        <v>17.399999999999999</v>
      </c>
      <c r="N43" s="82">
        <v>16.2</v>
      </c>
      <c r="O43" s="82"/>
      <c r="P43" s="82"/>
      <c r="Q43" s="104">
        <f t="shared" si="17"/>
        <v>46.9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29.441257812499998</v>
      </c>
      <c r="C45" s="82">
        <v>42.565464062499998</v>
      </c>
      <c r="D45" s="82">
        <v>42.705464062499999</v>
      </c>
      <c r="E45" s="82">
        <v>61.488906249999999</v>
      </c>
      <c r="F45" s="82">
        <v>51.461812500000008</v>
      </c>
      <c r="G45" s="82">
        <v>31.40961875</v>
      </c>
      <c r="H45" s="82">
        <v>14.013512500000001</v>
      </c>
      <c r="I45" s="104">
        <f t="shared" si="16"/>
        <v>273.08603593750001</v>
      </c>
      <c r="J45" s="2"/>
      <c r="K45" s="94" t="s">
        <v>19</v>
      </c>
      <c r="L45" s="82">
        <v>13.4</v>
      </c>
      <c r="M45" s="82">
        <v>17.5</v>
      </c>
      <c r="N45" s="82">
        <v>16.3</v>
      </c>
      <c r="O45" s="82"/>
      <c r="P45" s="82"/>
      <c r="Q45" s="104">
        <f t="shared" si="17"/>
        <v>47.2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145.68049999999999</v>
      </c>
      <c r="C46" s="28">
        <f t="shared" si="18"/>
        <v>210.57749999999999</v>
      </c>
      <c r="D46" s="28">
        <f t="shared" si="18"/>
        <v>211.3125</v>
      </c>
      <c r="E46" s="28">
        <f t="shared" si="18"/>
        <v>304.262</v>
      </c>
      <c r="F46" s="28">
        <f t="shared" si="18"/>
        <v>254.52000000000004</v>
      </c>
      <c r="G46" s="28">
        <f t="shared" si="18"/>
        <v>155.39999999999998</v>
      </c>
      <c r="H46" s="28">
        <f t="shared" si="18"/>
        <v>69.286000000000016</v>
      </c>
      <c r="I46" s="104">
        <f t="shared" si="16"/>
        <v>1351.0385000000001</v>
      </c>
      <c r="K46" s="80" t="s">
        <v>11</v>
      </c>
      <c r="L46" s="84">
        <f>SUM(L39:L45)</f>
        <v>66.100000000000009</v>
      </c>
      <c r="M46" s="28">
        <f>SUM(M39:M45)</f>
        <v>86.6</v>
      </c>
      <c r="N46" s="28">
        <f>SUM(N39:N45)</f>
        <v>80.5</v>
      </c>
      <c r="O46" s="28">
        <f>SUM(O39:O45)</f>
        <v>0</v>
      </c>
      <c r="P46" s="28">
        <f>SUM(P39:P45)</f>
        <v>0</v>
      </c>
      <c r="Q46" s="104">
        <f t="shared" si="17"/>
        <v>233.2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53.5</v>
      </c>
      <c r="C47" s="31">
        <v>52.5</v>
      </c>
      <c r="D47" s="31">
        <v>52.5</v>
      </c>
      <c r="E47" s="31">
        <v>51.5</v>
      </c>
      <c r="F47" s="31">
        <v>50.5</v>
      </c>
      <c r="G47" s="31">
        <v>50</v>
      </c>
      <c r="H47" s="31">
        <v>49</v>
      </c>
      <c r="I47" s="105">
        <f>+((I46/I48)/7)*1000</f>
        <v>51.50934080597812</v>
      </c>
      <c r="K47" s="113" t="s">
        <v>20</v>
      </c>
      <c r="L47" s="85">
        <v>62.5</v>
      </c>
      <c r="M47" s="31">
        <v>62.5</v>
      </c>
      <c r="N47" s="31">
        <v>62.5</v>
      </c>
      <c r="O47" s="31"/>
      <c r="P47" s="31"/>
      <c r="Q47" s="105">
        <f>+((Q46/Q48)/7)*1000</f>
        <v>62.503350308228356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844</v>
      </c>
      <c r="F48" s="35">
        <v>720</v>
      </c>
      <c r="G48" s="35">
        <v>444</v>
      </c>
      <c r="H48" s="35">
        <v>202</v>
      </c>
      <c r="I48" s="106">
        <f>SUM(B48:H48)</f>
        <v>3747</v>
      </c>
      <c r="J48" s="66"/>
      <c r="K48" s="97" t="s">
        <v>21</v>
      </c>
      <c r="L48" s="109">
        <v>151</v>
      </c>
      <c r="M48" s="67">
        <v>198</v>
      </c>
      <c r="N48" s="67">
        <v>184</v>
      </c>
      <c r="O48" s="67"/>
      <c r="P48" s="67"/>
      <c r="Q48" s="115">
        <f>SUM(L48:P48)</f>
        <v>533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29.441257812499998</v>
      </c>
      <c r="C49" s="39">
        <f t="shared" si="19"/>
        <v>42.565464062499998</v>
      </c>
      <c r="D49" s="39">
        <f t="shared" si="19"/>
        <v>42.705464062499999</v>
      </c>
      <c r="E49" s="39">
        <f t="shared" si="19"/>
        <v>61.488906249999999</v>
      </c>
      <c r="F49" s="39">
        <f t="shared" si="19"/>
        <v>51.461812500000008</v>
      </c>
      <c r="G49" s="39">
        <f t="shared" si="19"/>
        <v>31.40961875</v>
      </c>
      <c r="H49" s="39">
        <f t="shared" si="19"/>
        <v>14.013512500000001</v>
      </c>
      <c r="I49" s="107">
        <f>((I46*1000)/I48)/7</f>
        <v>51.50934080597812</v>
      </c>
      <c r="K49" s="98" t="s">
        <v>22</v>
      </c>
      <c r="L49" s="87">
        <f t="shared" ref="L49:P49" si="20">((L48*L47)*7/1000-L39)/4</f>
        <v>13.315625000000001</v>
      </c>
      <c r="M49" s="39">
        <f t="shared" si="20"/>
        <v>17.431249999999999</v>
      </c>
      <c r="N49" s="39">
        <f t="shared" si="20"/>
        <v>16.225000000000001</v>
      </c>
      <c r="O49" s="39">
        <f t="shared" si="20"/>
        <v>0</v>
      </c>
      <c r="P49" s="39">
        <f t="shared" si="20"/>
        <v>0</v>
      </c>
      <c r="Q49" s="116">
        <f>((Q46*1000)/Q48)/7</f>
        <v>62.503350308228356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145.68049999999999</v>
      </c>
      <c r="C50" s="43">
        <f t="shared" si="21"/>
        <v>210.57749999999999</v>
      </c>
      <c r="D50" s="43">
        <f t="shared" si="21"/>
        <v>211.3125</v>
      </c>
      <c r="E50" s="43">
        <f t="shared" si="21"/>
        <v>304.262</v>
      </c>
      <c r="F50" s="43">
        <f t="shared" si="21"/>
        <v>254.52</v>
      </c>
      <c r="G50" s="43">
        <f t="shared" si="21"/>
        <v>155.4</v>
      </c>
      <c r="H50" s="43">
        <f t="shared" si="21"/>
        <v>69.286000000000001</v>
      </c>
      <c r="I50" s="90"/>
      <c r="K50" s="99" t="s">
        <v>23</v>
      </c>
      <c r="L50" s="88">
        <f>((L48*L47)*7)/1000</f>
        <v>66.0625</v>
      </c>
      <c r="M50" s="43">
        <f>((M48*M47)*7)/1000</f>
        <v>86.625</v>
      </c>
      <c r="N50" s="43">
        <f>((N48*N47)*7)/1000</f>
        <v>80.5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53.5</v>
      </c>
      <c r="C51" s="49">
        <f t="shared" si="22"/>
        <v>52.5</v>
      </c>
      <c r="D51" s="49">
        <f t="shared" si="22"/>
        <v>52.5</v>
      </c>
      <c r="E51" s="49">
        <f t="shared" si="22"/>
        <v>51.5</v>
      </c>
      <c r="F51" s="49">
        <f t="shared" si="22"/>
        <v>50.5</v>
      </c>
      <c r="G51" s="49">
        <f t="shared" si="22"/>
        <v>49.999999999999986</v>
      </c>
      <c r="H51" s="49">
        <f t="shared" si="22"/>
        <v>49.000000000000007</v>
      </c>
      <c r="I51" s="108"/>
      <c r="J51" s="52"/>
      <c r="K51" s="100" t="s">
        <v>24</v>
      </c>
      <c r="L51" s="89">
        <f>+(L46/L48)/7*1000</f>
        <v>62.535477767265853</v>
      </c>
      <c r="M51" s="49">
        <f>+(M46/M48)/7*1000</f>
        <v>62.481962481962476</v>
      </c>
      <c r="N51" s="49">
        <f>+(N46/N48)/7*1000</f>
        <v>62.5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45.5</v>
      </c>
      <c r="C58" s="82">
        <v>43.2</v>
      </c>
      <c r="D58" s="82">
        <v>37</v>
      </c>
      <c r="E58" s="82">
        <v>50.2</v>
      </c>
      <c r="F58" s="82"/>
      <c r="G58" s="104">
        <f t="shared" ref="G58:G65" si="23">SUM(B58:F58)</f>
        <v>175.9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47.8</v>
      </c>
      <c r="C59" s="82">
        <v>45.3</v>
      </c>
      <c r="D59" s="82">
        <v>38.6</v>
      </c>
      <c r="E59" s="82">
        <v>52.2</v>
      </c>
      <c r="F59" s="82"/>
      <c r="G59" s="104">
        <f t="shared" si="23"/>
        <v>183.89999999999998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47.8</v>
      </c>
      <c r="C61" s="82">
        <v>45.3</v>
      </c>
      <c r="D61" s="82">
        <v>38.6</v>
      </c>
      <c r="E61" s="82">
        <v>52.3</v>
      </c>
      <c r="F61" s="82"/>
      <c r="G61" s="104">
        <f t="shared" si="23"/>
        <v>184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47.8</v>
      </c>
      <c r="C62" s="82">
        <v>45.3</v>
      </c>
      <c r="D62" s="82">
        <v>38.6</v>
      </c>
      <c r="E62" s="82">
        <v>52.3</v>
      </c>
      <c r="F62" s="82"/>
      <c r="G62" s="104">
        <f t="shared" si="23"/>
        <v>184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47.8</v>
      </c>
      <c r="C64" s="82">
        <v>45.3</v>
      </c>
      <c r="D64" s="82">
        <v>38.700000000000003</v>
      </c>
      <c r="E64" s="82">
        <v>52.3</v>
      </c>
      <c r="F64" s="82"/>
      <c r="G64" s="104">
        <f t="shared" si="23"/>
        <v>184.10000000000002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236.7</v>
      </c>
      <c r="C65" s="28">
        <f>SUM(C58:C64)</f>
        <v>224.40000000000003</v>
      </c>
      <c r="D65" s="28">
        <f>SUM(D58:D64)</f>
        <v>191.5</v>
      </c>
      <c r="E65" s="28">
        <f>SUM(E58:E64)</f>
        <v>259.3</v>
      </c>
      <c r="F65" s="28">
        <f>SUM(F58:F64)</f>
        <v>0</v>
      </c>
      <c r="G65" s="104">
        <f t="shared" si="23"/>
        <v>911.90000000000009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70</v>
      </c>
      <c r="C66" s="31">
        <v>70</v>
      </c>
      <c r="D66" s="31">
        <v>70</v>
      </c>
      <c r="E66" s="31">
        <v>70</v>
      </c>
      <c r="F66" s="31"/>
      <c r="G66" s="105">
        <f>+((G65/G67)/7)*1000</f>
        <v>70.000767636447392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458</v>
      </c>
      <c r="D67" s="67">
        <v>391</v>
      </c>
      <c r="E67" s="67">
        <v>529</v>
      </c>
      <c r="F67" s="67"/>
      <c r="G67" s="115">
        <f>SUM(B67:F67)</f>
        <v>1861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4">((B67*B66)*7/1000-B58)/4</f>
        <v>47.792499999999997</v>
      </c>
      <c r="C68" s="39">
        <f t="shared" si="24"/>
        <v>45.304999999999993</v>
      </c>
      <c r="D68" s="39">
        <f t="shared" si="24"/>
        <v>38.647500000000001</v>
      </c>
      <c r="E68" s="39">
        <f t="shared" si="24"/>
        <v>52.252499999999998</v>
      </c>
      <c r="F68" s="39">
        <f t="shared" si="24"/>
        <v>0</v>
      </c>
      <c r="G68" s="119">
        <f>((G65*1000)/G67)/7</f>
        <v>70.000767636447378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236.67</v>
      </c>
      <c r="C69" s="43">
        <f>((C67*C66)*7)/1000</f>
        <v>224.42</v>
      </c>
      <c r="D69" s="43">
        <f>((D67*D66)*7)/1000</f>
        <v>191.59</v>
      </c>
      <c r="E69" s="43">
        <f>((E67*E66)*7)/1000</f>
        <v>259.20999999999998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70.008873114463171</v>
      </c>
      <c r="C70" s="49">
        <f>+(C65/C67)/7*1000</f>
        <v>69.993761696818481</v>
      </c>
      <c r="D70" s="49">
        <f>+(D65/D67)/7*1000</f>
        <v>69.96711728169528</v>
      </c>
      <c r="E70" s="49">
        <f>+(E65/E67)/7*1000</f>
        <v>70.024304617877391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N15:S15"/>
    <mergeCell ref="T15:Y15"/>
    <mergeCell ref="B36:H36"/>
    <mergeCell ref="L36:P36"/>
    <mergeCell ref="J54:K54"/>
    <mergeCell ref="B55:F55"/>
    <mergeCell ref="B15:D15"/>
    <mergeCell ref="E15:M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39"/>
  <sheetViews>
    <sheetView topLeftCell="B33" zoomScale="30" zoomScaleNormal="30" workbookViewId="0">
      <selection activeCell="Q39" sqref="Q39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2"/>
      <c r="Z3" s="2"/>
      <c r="AA3" s="2"/>
      <c r="AB3" s="2"/>
      <c r="AC3" s="2"/>
      <c r="AD3" s="14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7" t="s">
        <v>1</v>
      </c>
      <c r="B9" s="147"/>
      <c r="C9" s="14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7"/>
      <c r="B10" s="147"/>
      <c r="C10" s="14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7" t="s">
        <v>4</v>
      </c>
      <c r="B11" s="147"/>
      <c r="C11" s="147"/>
      <c r="D11" s="1"/>
      <c r="E11" s="148">
        <v>1</v>
      </c>
      <c r="F11" s="1"/>
      <c r="G11" s="1"/>
      <c r="H11" s="1"/>
      <c r="I11" s="1"/>
      <c r="J11" s="1"/>
      <c r="K11" s="553" t="s">
        <v>60</v>
      </c>
      <c r="L11" s="553"/>
      <c r="M11" s="149"/>
      <c r="N11" s="14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7"/>
      <c r="B12" s="147"/>
      <c r="C12" s="147"/>
      <c r="D12" s="1"/>
      <c r="E12" s="5"/>
      <c r="F12" s="1"/>
      <c r="G12" s="1"/>
      <c r="H12" s="1"/>
      <c r="I12" s="1"/>
      <c r="J12" s="1"/>
      <c r="K12" s="149"/>
      <c r="L12" s="149"/>
      <c r="M12" s="149"/>
      <c r="N12" s="14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"/>
      <c r="X13" s="1"/>
      <c r="Y13" s="1"/>
    </row>
    <row r="14" spans="1:30" s="3" customFormat="1" ht="27" thickBot="1" x14ac:dyDescent="0.3">
      <c r="A14" s="14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49"/>
      <c r="M15" s="549"/>
      <c r="N15" s="550"/>
      <c r="O15" s="543" t="s">
        <v>9</v>
      </c>
      <c r="P15" s="543"/>
      <c r="Q15" s="543"/>
      <c r="R15" s="543"/>
      <c r="S15" s="543"/>
      <c r="T15" s="544"/>
      <c r="U15" s="545" t="s">
        <v>30</v>
      </c>
      <c r="V15" s="546"/>
      <c r="W15" s="546"/>
      <c r="X15" s="546"/>
      <c r="Y15" s="546"/>
      <c r="Z15" s="547"/>
      <c r="AA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78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26"/>
      <c r="M16" s="15"/>
      <c r="N16" s="17"/>
      <c r="O16" s="127">
        <v>1</v>
      </c>
      <c r="P16" s="15">
        <v>2</v>
      </c>
      <c r="Q16" s="15">
        <v>3</v>
      </c>
      <c r="R16" s="15">
        <v>4</v>
      </c>
      <c r="S16" s="15">
        <v>5</v>
      </c>
      <c r="T16" s="15">
        <v>6</v>
      </c>
      <c r="U16" s="16">
        <v>1</v>
      </c>
      <c r="V16" s="15">
        <v>2</v>
      </c>
      <c r="W16" s="78">
        <v>3</v>
      </c>
      <c r="X16" s="78">
        <v>4</v>
      </c>
      <c r="Y16" s="78">
        <v>5</v>
      </c>
      <c r="Z16" s="17">
        <v>6</v>
      </c>
      <c r="AA16" s="18" t="s">
        <v>11</v>
      </c>
      <c r="AC16" s="20"/>
      <c r="AD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81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1">
        <v>10</v>
      </c>
      <c r="M17" s="21">
        <v>11</v>
      </c>
      <c r="N17" s="22">
        <v>12</v>
      </c>
      <c r="O17" s="81">
        <v>1</v>
      </c>
      <c r="P17" s="21">
        <v>2</v>
      </c>
      <c r="Q17" s="21">
        <v>3</v>
      </c>
      <c r="R17" s="21">
        <v>4</v>
      </c>
      <c r="S17" s="21">
        <v>5</v>
      </c>
      <c r="T17" s="21">
        <v>6</v>
      </c>
      <c r="U17" s="14">
        <v>1</v>
      </c>
      <c r="V17" s="21">
        <v>2</v>
      </c>
      <c r="W17" s="21">
        <v>3</v>
      </c>
      <c r="X17" s="21">
        <v>4</v>
      </c>
      <c r="Y17" s="21">
        <v>5</v>
      </c>
      <c r="Z17" s="22">
        <v>6</v>
      </c>
      <c r="AA17" s="18"/>
      <c r="AC17" s="2"/>
      <c r="AD17" s="20"/>
    </row>
    <row r="18" spans="1:30" ht="39.950000000000003" customHeight="1" x14ac:dyDescent="0.25">
      <c r="A18" s="94" t="s">
        <v>13</v>
      </c>
      <c r="B18" s="23">
        <v>47.117500000000007</v>
      </c>
      <c r="C18" s="24">
        <v>38.767812499999998</v>
      </c>
      <c r="D18" s="24">
        <v>38.767812499999998</v>
      </c>
      <c r="E18" s="25"/>
      <c r="F18" s="82">
        <v>42.473695312499999</v>
      </c>
      <c r="G18" s="24">
        <v>42.413320312500005</v>
      </c>
      <c r="H18" s="24">
        <v>40.540398437500002</v>
      </c>
      <c r="I18" s="24">
        <v>41.180023437499997</v>
      </c>
      <c r="J18" s="24">
        <v>32.697135416666669</v>
      </c>
      <c r="K18" s="24">
        <v>32.996968750000001</v>
      </c>
      <c r="L18" s="24">
        <v>41.7527890625</v>
      </c>
      <c r="M18" s="24">
        <v>20.113291666666665</v>
      </c>
      <c r="N18" s="25">
        <v>16.000687499999998</v>
      </c>
      <c r="O18" s="82"/>
      <c r="P18" s="24"/>
      <c r="Q18" s="24"/>
      <c r="R18" s="24"/>
      <c r="S18" s="24"/>
      <c r="T18" s="24"/>
      <c r="U18" s="23"/>
      <c r="V18" s="24"/>
      <c r="W18" s="24"/>
      <c r="X18" s="24"/>
      <c r="Y18" s="24"/>
      <c r="Z18" s="25"/>
      <c r="AA18" s="26">
        <f t="shared" ref="AA18:AA25" si="0">SUM(B18:Z18)</f>
        <v>434.82143489583336</v>
      </c>
      <c r="AC18" s="2"/>
      <c r="AD18" s="20"/>
    </row>
    <row r="19" spans="1:30" ht="39.950000000000003" customHeight="1" x14ac:dyDescent="0.25">
      <c r="A19" s="95" t="s">
        <v>14</v>
      </c>
      <c r="B19" s="23">
        <v>49.204625</v>
      </c>
      <c r="C19" s="24">
        <v>40.214546875000003</v>
      </c>
      <c r="D19" s="24">
        <v>40.214546875000003</v>
      </c>
      <c r="E19" s="25"/>
      <c r="F19" s="82">
        <v>44.295701171874995</v>
      </c>
      <c r="G19" s="24">
        <v>44.310794921875001</v>
      </c>
      <c r="H19" s="24">
        <v>41.944900390624994</v>
      </c>
      <c r="I19" s="24">
        <v>42.988119140625003</v>
      </c>
      <c r="J19" s="24">
        <v>33.571091145833336</v>
      </c>
      <c r="K19" s="24">
        <v>33.945007812499995</v>
      </c>
      <c r="L19" s="24">
        <v>43.517802734375003</v>
      </c>
      <c r="M19" s="24">
        <v>20.930302083333334</v>
      </c>
      <c r="N19" s="25">
        <v>16.506328125</v>
      </c>
      <c r="O19" s="82">
        <v>26.342399999999998</v>
      </c>
      <c r="P19" s="24">
        <v>38.499299999999998</v>
      </c>
      <c r="Q19" s="24">
        <v>37.430399999999999</v>
      </c>
      <c r="R19" s="24">
        <v>38.969000000000001</v>
      </c>
      <c r="S19" s="24">
        <v>27.701799999999999</v>
      </c>
      <c r="T19" s="24">
        <v>24.987200000000001</v>
      </c>
      <c r="U19" s="23">
        <v>26.936700000000002</v>
      </c>
      <c r="V19" s="24">
        <v>48.648600000000002</v>
      </c>
      <c r="W19" s="24">
        <v>49.567</v>
      </c>
      <c r="X19" s="24">
        <v>33.715499999999999</v>
      </c>
      <c r="Y19" s="24">
        <v>21.319200000000002</v>
      </c>
      <c r="Z19" s="25">
        <v>12.9549</v>
      </c>
      <c r="AA19" s="26">
        <f t="shared" si="0"/>
        <v>838.71576627604168</v>
      </c>
      <c r="AC19" s="2"/>
      <c r="AD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82"/>
      <c r="G20" s="24"/>
      <c r="H20" s="24"/>
      <c r="I20" s="24"/>
      <c r="J20" s="24"/>
      <c r="K20" s="24"/>
      <c r="L20" s="24"/>
      <c r="M20" s="24"/>
      <c r="N20" s="25"/>
      <c r="O20" s="83"/>
      <c r="P20" s="24"/>
      <c r="Q20" s="24"/>
      <c r="R20" s="24"/>
      <c r="S20" s="24"/>
      <c r="T20" s="24"/>
      <c r="U20" s="79"/>
      <c r="V20" s="24"/>
      <c r="W20" s="24"/>
      <c r="X20" s="24"/>
      <c r="Y20" s="24"/>
      <c r="Z20" s="25"/>
      <c r="AA20" s="26">
        <f t="shared" si="0"/>
        <v>0</v>
      </c>
      <c r="AC20" s="2"/>
      <c r="AD20" s="20"/>
    </row>
    <row r="21" spans="1:30" ht="39.950000000000003" customHeight="1" x14ac:dyDescent="0.25">
      <c r="A21" s="95" t="s">
        <v>16</v>
      </c>
      <c r="B21" s="23">
        <v>49.204625</v>
      </c>
      <c r="C21" s="24">
        <v>40.214546875000003</v>
      </c>
      <c r="D21" s="24">
        <v>40.214546875000003</v>
      </c>
      <c r="E21" s="25"/>
      <c r="F21" s="82">
        <v>44.295701171874995</v>
      </c>
      <c r="G21" s="24">
        <v>44.310794921875001</v>
      </c>
      <c r="H21" s="24">
        <v>41.944900390624994</v>
      </c>
      <c r="I21" s="24">
        <v>42.988119140625003</v>
      </c>
      <c r="J21" s="24">
        <v>33.571091145833336</v>
      </c>
      <c r="K21" s="24">
        <v>33.945007812499995</v>
      </c>
      <c r="L21" s="24">
        <v>43.517802734375003</v>
      </c>
      <c r="M21" s="24">
        <v>20.930302083333334</v>
      </c>
      <c r="N21" s="25">
        <v>16.506328125</v>
      </c>
      <c r="O21" s="82">
        <v>26.342399999999998</v>
      </c>
      <c r="P21" s="24">
        <v>38.499299999999998</v>
      </c>
      <c r="Q21" s="24">
        <v>37.430399999999999</v>
      </c>
      <c r="R21" s="24">
        <v>38.969000000000001</v>
      </c>
      <c r="S21" s="24">
        <v>27.701799999999999</v>
      </c>
      <c r="T21" s="24">
        <v>24.987200000000001</v>
      </c>
      <c r="U21" s="23">
        <v>26.936700000000002</v>
      </c>
      <c r="V21" s="24">
        <v>48.648600000000002</v>
      </c>
      <c r="W21" s="24">
        <v>49.567</v>
      </c>
      <c r="X21" s="24">
        <v>33.715499999999999</v>
      </c>
      <c r="Y21" s="24">
        <v>21.319200000000002</v>
      </c>
      <c r="Z21" s="25">
        <v>12.9549</v>
      </c>
      <c r="AA21" s="26">
        <f t="shared" si="0"/>
        <v>838.71576627604168</v>
      </c>
      <c r="AC21" s="2"/>
      <c r="AD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82"/>
      <c r="G22" s="24"/>
      <c r="H22" s="24"/>
      <c r="I22" s="24"/>
      <c r="J22" s="24"/>
      <c r="K22" s="24"/>
      <c r="L22" s="24"/>
      <c r="M22" s="24"/>
      <c r="N22" s="25"/>
      <c r="O22" s="82">
        <v>26.342399999999998</v>
      </c>
      <c r="P22" s="24">
        <v>38.499299999999998</v>
      </c>
      <c r="Q22" s="24">
        <v>37.430399999999999</v>
      </c>
      <c r="R22" s="24">
        <v>38.969000000000001</v>
      </c>
      <c r="S22" s="24">
        <v>27.701799999999999</v>
      </c>
      <c r="T22" s="24">
        <v>24.987200000000001</v>
      </c>
      <c r="U22" s="23">
        <v>26.936700000000002</v>
      </c>
      <c r="V22" s="24">
        <v>48.648600000000002</v>
      </c>
      <c r="W22" s="24">
        <v>49.567</v>
      </c>
      <c r="X22" s="24">
        <v>33.715499999999999</v>
      </c>
      <c r="Y22" s="24">
        <v>21.319200000000002</v>
      </c>
      <c r="Z22" s="25">
        <v>12.9549</v>
      </c>
      <c r="AA22" s="26">
        <f t="shared" si="0"/>
        <v>387.07200000000006</v>
      </c>
      <c r="AC22" s="2"/>
      <c r="AD22" s="20"/>
    </row>
    <row r="23" spans="1:30" ht="39.950000000000003" customHeight="1" x14ac:dyDescent="0.25">
      <c r="A23" s="95" t="s">
        <v>18</v>
      </c>
      <c r="B23" s="23">
        <v>49.204625</v>
      </c>
      <c r="C23" s="24">
        <v>40.214546875000003</v>
      </c>
      <c r="D23" s="24">
        <v>40.214546875000003</v>
      </c>
      <c r="E23" s="25"/>
      <c r="F23" s="82">
        <v>20.3</v>
      </c>
      <c r="G23" s="24">
        <v>43.1</v>
      </c>
      <c r="H23" s="24">
        <v>54.1</v>
      </c>
      <c r="I23" s="24">
        <v>50.1</v>
      </c>
      <c r="J23" s="24">
        <v>48.9</v>
      </c>
      <c r="K23" s="24">
        <v>54.8</v>
      </c>
      <c r="L23" s="24">
        <v>50.7</v>
      </c>
      <c r="M23" s="24"/>
      <c r="N23" s="25"/>
      <c r="O23" s="82">
        <v>26.342399999999998</v>
      </c>
      <c r="P23" s="24">
        <v>38.499299999999998</v>
      </c>
      <c r="Q23" s="24">
        <v>37.430399999999999</v>
      </c>
      <c r="R23" s="24">
        <v>38.969000000000001</v>
      </c>
      <c r="S23" s="24">
        <v>27.701799999999999</v>
      </c>
      <c r="T23" s="24">
        <v>24.987200000000001</v>
      </c>
      <c r="U23" s="23">
        <v>26.936700000000002</v>
      </c>
      <c r="V23" s="24">
        <v>48.648600000000002</v>
      </c>
      <c r="W23" s="24">
        <v>49.567</v>
      </c>
      <c r="X23" s="24">
        <v>33.715499999999999</v>
      </c>
      <c r="Y23" s="24">
        <v>21.319200000000002</v>
      </c>
      <c r="Z23" s="25">
        <v>12.9549</v>
      </c>
      <c r="AA23" s="26">
        <f t="shared" si="0"/>
        <v>838.70571875000007</v>
      </c>
      <c r="AC23" s="2"/>
      <c r="AD23" s="20"/>
    </row>
    <row r="24" spans="1:30" ht="39.950000000000003" customHeight="1" x14ac:dyDescent="0.25">
      <c r="A24" s="94" t="s">
        <v>19</v>
      </c>
      <c r="B24" s="23">
        <v>20.6</v>
      </c>
      <c r="C24" s="24">
        <v>37.299999999999997</v>
      </c>
      <c r="D24" s="24">
        <v>46.5</v>
      </c>
      <c r="E24" s="25">
        <v>25.2</v>
      </c>
      <c r="F24" s="82">
        <v>20.3</v>
      </c>
      <c r="G24" s="24">
        <v>43.1</v>
      </c>
      <c r="H24" s="24">
        <v>54.1</v>
      </c>
      <c r="I24" s="24">
        <v>50.1</v>
      </c>
      <c r="J24" s="24">
        <v>48.9</v>
      </c>
      <c r="K24" s="24">
        <v>54.8</v>
      </c>
      <c r="L24" s="24">
        <v>50.7</v>
      </c>
      <c r="M24" s="24"/>
      <c r="N24" s="25"/>
      <c r="O24" s="82">
        <v>26.342399999999998</v>
      </c>
      <c r="P24" s="24">
        <v>38.499299999999998</v>
      </c>
      <c r="Q24" s="24">
        <v>37.430399999999999</v>
      </c>
      <c r="R24" s="24">
        <v>38.969000000000001</v>
      </c>
      <c r="S24" s="24">
        <v>27.701799999999999</v>
      </c>
      <c r="T24" s="24">
        <v>24.987200000000001</v>
      </c>
      <c r="U24" s="23">
        <v>26.936700000000002</v>
      </c>
      <c r="V24" s="24">
        <v>48.648600000000002</v>
      </c>
      <c r="W24" s="24">
        <v>49.567</v>
      </c>
      <c r="X24" s="24">
        <v>33.715499999999999</v>
      </c>
      <c r="Y24" s="24">
        <v>21.319200000000002</v>
      </c>
      <c r="Z24" s="25">
        <v>12.9549</v>
      </c>
      <c r="AA24" s="26">
        <f t="shared" si="0"/>
        <v>838.67200000000003</v>
      </c>
      <c r="AC24" s="2"/>
    </row>
    <row r="25" spans="1:30" ht="41.45" customHeight="1" x14ac:dyDescent="0.25">
      <c r="A25" s="95" t="s">
        <v>11</v>
      </c>
      <c r="B25" s="27">
        <f t="shared" ref="B25:C25" si="1">SUM(B18:B24)</f>
        <v>215.33137499999998</v>
      </c>
      <c r="C25" s="28">
        <f t="shared" si="1"/>
        <v>196.71145312499999</v>
      </c>
      <c r="D25" s="28">
        <f t="shared" ref="D25" si="2">SUM(D18:D24)</f>
        <v>205.91145312500001</v>
      </c>
      <c r="E25" s="29">
        <f>SUM(E18:E24)</f>
        <v>25.2</v>
      </c>
      <c r="F25" s="84">
        <f t="shared" ref="F25:H25" si="3">SUM(F18:F24)</f>
        <v>171.66509765625</v>
      </c>
      <c r="G25" s="28">
        <f t="shared" si="3"/>
        <v>217.23491015625001</v>
      </c>
      <c r="H25" s="28">
        <f t="shared" si="3"/>
        <v>232.63019921874999</v>
      </c>
      <c r="I25" s="28">
        <f>SUM(I18:I24)</f>
        <v>227.35626171875001</v>
      </c>
      <c r="J25" s="28">
        <f t="shared" ref="J25:N25" si="4">SUM(J18:J24)</f>
        <v>197.63931770833335</v>
      </c>
      <c r="K25" s="28">
        <f t="shared" si="4"/>
        <v>210.48698437500002</v>
      </c>
      <c r="L25" s="28">
        <f t="shared" si="4"/>
        <v>230.18839453125003</v>
      </c>
      <c r="M25" s="28">
        <f t="shared" si="4"/>
        <v>61.97389583333333</v>
      </c>
      <c r="N25" s="29">
        <f t="shared" si="4"/>
        <v>49.01334374999999</v>
      </c>
      <c r="O25" s="84">
        <f>SUM(O18:O24)</f>
        <v>131.71199999999999</v>
      </c>
      <c r="P25" s="28">
        <f t="shared" ref="P25:T25" si="5">SUM(P18:P24)</f>
        <v>192.4965</v>
      </c>
      <c r="Q25" s="28">
        <f t="shared" si="5"/>
        <v>187.15199999999999</v>
      </c>
      <c r="R25" s="28">
        <f t="shared" si="5"/>
        <v>194.845</v>
      </c>
      <c r="S25" s="28">
        <f t="shared" si="5"/>
        <v>138.50899999999999</v>
      </c>
      <c r="T25" s="28">
        <f t="shared" si="5"/>
        <v>124.93600000000001</v>
      </c>
      <c r="U25" s="27">
        <f>SUM(U18:U24)</f>
        <v>134.68350000000001</v>
      </c>
      <c r="V25" s="28">
        <f t="shared" ref="V25:Z25" si="6">SUM(V18:V24)</f>
        <v>243.24299999999999</v>
      </c>
      <c r="W25" s="28">
        <f t="shared" si="6"/>
        <v>247.83500000000001</v>
      </c>
      <c r="X25" s="28">
        <f t="shared" si="6"/>
        <v>168.57749999999999</v>
      </c>
      <c r="Y25" s="28">
        <f t="shared" si="6"/>
        <v>106.596</v>
      </c>
      <c r="Z25" s="29">
        <f t="shared" si="6"/>
        <v>64.774500000000003</v>
      </c>
      <c r="AA25" s="26">
        <f t="shared" si="0"/>
        <v>4176.7026861979166</v>
      </c>
    </row>
    <row r="26" spans="1:30" s="2" customFormat="1" ht="36.75" customHeight="1" x14ac:dyDescent="0.25">
      <c r="A26" s="96" t="s">
        <v>20</v>
      </c>
      <c r="B26" s="30">
        <v>49.5</v>
      </c>
      <c r="C26" s="31">
        <v>49</v>
      </c>
      <c r="D26" s="31">
        <v>49</v>
      </c>
      <c r="E26" s="32">
        <v>49</v>
      </c>
      <c r="F26" s="85"/>
      <c r="G26" s="31"/>
      <c r="H26" s="31"/>
      <c r="I26" s="31"/>
      <c r="J26" s="31"/>
      <c r="K26" s="31"/>
      <c r="L26" s="31"/>
      <c r="M26" s="31"/>
      <c r="N26" s="32"/>
      <c r="O26" s="85">
        <v>49</v>
      </c>
      <c r="P26" s="31">
        <v>48.5</v>
      </c>
      <c r="Q26" s="31">
        <v>48</v>
      </c>
      <c r="R26" s="31">
        <v>47.5</v>
      </c>
      <c r="S26" s="31">
        <v>47</v>
      </c>
      <c r="T26" s="31">
        <v>46</v>
      </c>
      <c r="U26" s="30">
        <v>50.5</v>
      </c>
      <c r="V26" s="31">
        <v>49.5</v>
      </c>
      <c r="W26" s="31">
        <v>48.5</v>
      </c>
      <c r="X26" s="31">
        <v>47.5</v>
      </c>
      <c r="Y26" s="31">
        <v>47</v>
      </c>
      <c r="Z26" s="32">
        <v>46.5</v>
      </c>
      <c r="AA26" s="33">
        <f>+((AA25/AA27)/7)*1000</f>
        <v>48.010284222239143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667</v>
      </c>
      <c r="E27" s="36">
        <v>361</v>
      </c>
      <c r="F27" s="86">
        <v>302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5">
        <v>760</v>
      </c>
      <c r="M27" s="35"/>
      <c r="N27" s="36"/>
      <c r="O27" s="86">
        <v>384</v>
      </c>
      <c r="P27" s="35">
        <v>567</v>
      </c>
      <c r="Q27" s="35">
        <v>557</v>
      </c>
      <c r="R27" s="35">
        <v>586</v>
      </c>
      <c r="S27" s="35">
        <v>421</v>
      </c>
      <c r="T27" s="35">
        <v>388</v>
      </c>
      <c r="U27" s="34">
        <v>381</v>
      </c>
      <c r="V27" s="35">
        <v>702</v>
      </c>
      <c r="W27" s="35">
        <v>730</v>
      </c>
      <c r="X27" s="35">
        <v>507</v>
      </c>
      <c r="Y27" s="35">
        <v>324</v>
      </c>
      <c r="Z27" s="36">
        <v>199</v>
      </c>
      <c r="AA27" s="37">
        <f>SUM(B27:Z27)</f>
        <v>12428</v>
      </c>
      <c r="AB27" s="2">
        <f>((AA25*1000)/AA27)/7</f>
        <v>48.010284222239143</v>
      </c>
    </row>
    <row r="28" spans="1:30" s="2" customFormat="1" ht="33" customHeight="1" x14ac:dyDescent="0.25">
      <c r="A28" s="98" t="s">
        <v>22</v>
      </c>
      <c r="B28" s="38">
        <f>((B27*B26)*7/1000-B18)/4</f>
        <v>13.861624999999997</v>
      </c>
      <c r="C28" s="39">
        <f t="shared" ref="C28:N28" si="7">((C27*C26)*7/1000-C18)/4</f>
        <v>36.184296875000001</v>
      </c>
      <c r="D28" s="39">
        <f t="shared" ref="D28" si="8">((D27*D26)*7/1000-D18)/4</f>
        <v>47.503296875000004</v>
      </c>
      <c r="E28" s="40">
        <f t="shared" si="7"/>
        <v>30.955749999999998</v>
      </c>
      <c r="F28" s="87">
        <f t="shared" si="7"/>
        <v>-10.618423828125</v>
      </c>
      <c r="G28" s="39">
        <f t="shared" si="7"/>
        <v>-10.603330078125001</v>
      </c>
      <c r="H28" s="39">
        <f t="shared" si="7"/>
        <v>-10.135099609375001</v>
      </c>
      <c r="I28" s="39">
        <f t="shared" si="7"/>
        <v>-10.295005859374999</v>
      </c>
      <c r="J28" s="39">
        <f t="shared" si="7"/>
        <v>-8.1742838541666671</v>
      </c>
      <c r="K28" s="39">
        <f t="shared" si="7"/>
        <v>-8.2492421875000002</v>
      </c>
      <c r="L28" s="39">
        <f t="shared" si="7"/>
        <v>-10.438197265625</v>
      </c>
      <c r="M28" s="39">
        <f t="shared" si="7"/>
        <v>-5.0283229166666663</v>
      </c>
      <c r="N28" s="40">
        <f t="shared" si="7"/>
        <v>-4.0001718749999995</v>
      </c>
      <c r="O28" s="87">
        <f t="shared" ref="O28:T28" si="9">((O27*O26)*7/1000)/5</f>
        <v>26.342399999999998</v>
      </c>
      <c r="P28" s="39">
        <f t="shared" si="9"/>
        <v>38.499299999999998</v>
      </c>
      <c r="Q28" s="39">
        <f t="shared" si="9"/>
        <v>37.430399999999999</v>
      </c>
      <c r="R28" s="39">
        <f t="shared" si="9"/>
        <v>38.969000000000001</v>
      </c>
      <c r="S28" s="39">
        <f t="shared" si="9"/>
        <v>27.701799999999999</v>
      </c>
      <c r="T28" s="39">
        <f t="shared" si="9"/>
        <v>24.987200000000001</v>
      </c>
      <c r="U28" s="38">
        <f>((U27*U26)*7/1000)/5</f>
        <v>26.936700000000002</v>
      </c>
      <c r="V28" s="39">
        <f t="shared" ref="V28:Z28" si="10">((V27*V26)*7/1000)/5</f>
        <v>48.648600000000002</v>
      </c>
      <c r="W28" s="39">
        <f t="shared" si="10"/>
        <v>49.567</v>
      </c>
      <c r="X28" s="39">
        <f t="shared" si="10"/>
        <v>33.715499999999999</v>
      </c>
      <c r="Y28" s="39">
        <f t="shared" si="10"/>
        <v>21.319200000000002</v>
      </c>
      <c r="Z28" s="40">
        <f t="shared" si="10"/>
        <v>12.9549</v>
      </c>
      <c r="AA28" s="41"/>
    </row>
    <row r="29" spans="1:30" ht="33.75" customHeight="1" x14ac:dyDescent="0.25">
      <c r="A29" s="99" t="s">
        <v>23</v>
      </c>
      <c r="B29" s="42">
        <f t="shared" ref="B29:C29" si="11">((B27*B26)*7)/1000</f>
        <v>102.56399999999999</v>
      </c>
      <c r="C29" s="43">
        <f t="shared" si="11"/>
        <v>183.505</v>
      </c>
      <c r="D29" s="43">
        <f t="shared" ref="D29" si="12">((D27*D26)*7)/1000</f>
        <v>228.78100000000001</v>
      </c>
      <c r="E29" s="90">
        <f>((E27*E26)*7)/1000</f>
        <v>123.82299999999999</v>
      </c>
      <c r="F29" s="88">
        <f>((F27*F26)*7)/1000</f>
        <v>0</v>
      </c>
      <c r="G29" s="43">
        <f t="shared" ref="G29:H29" si="13">((G27*G26)*7)/1000</f>
        <v>0</v>
      </c>
      <c r="H29" s="43">
        <f t="shared" si="13"/>
        <v>0</v>
      </c>
      <c r="I29" s="43">
        <f>((I27*I26)*7)/1000</f>
        <v>0</v>
      </c>
      <c r="J29" s="43">
        <f>((J27*J26)*7)/1000</f>
        <v>0</v>
      </c>
      <c r="K29" s="43">
        <f t="shared" ref="K29:N29" si="14">((K27*K26)*7)/1000</f>
        <v>0</v>
      </c>
      <c r="L29" s="43">
        <f t="shared" si="14"/>
        <v>0</v>
      </c>
      <c r="M29" s="43">
        <f t="shared" si="14"/>
        <v>0</v>
      </c>
      <c r="N29" s="90">
        <f t="shared" si="14"/>
        <v>0</v>
      </c>
      <c r="O29" s="88">
        <f>((O27*O26)*7)/1000</f>
        <v>131.71199999999999</v>
      </c>
      <c r="P29" s="43">
        <f>((P27*P26)*7)/1000</f>
        <v>192.4965</v>
      </c>
      <c r="Q29" s="43">
        <f>((Q27*Q26)*7)/1000</f>
        <v>187.15199999999999</v>
      </c>
      <c r="R29" s="43">
        <f t="shared" ref="R29:Z29" si="15">((R27*R26)*7)/1000</f>
        <v>194.845</v>
      </c>
      <c r="S29" s="43">
        <f t="shared" si="15"/>
        <v>138.50899999999999</v>
      </c>
      <c r="T29" s="43">
        <f t="shared" si="15"/>
        <v>124.93600000000001</v>
      </c>
      <c r="U29" s="44">
        <f t="shared" si="15"/>
        <v>134.68350000000001</v>
      </c>
      <c r="V29" s="45">
        <f t="shared" si="15"/>
        <v>243.24299999999999</v>
      </c>
      <c r="W29" s="45">
        <f t="shared" si="15"/>
        <v>247.83500000000001</v>
      </c>
      <c r="X29" s="45">
        <f t="shared" si="15"/>
        <v>168.57749999999999</v>
      </c>
      <c r="Y29" s="45">
        <f t="shared" si="15"/>
        <v>106.596</v>
      </c>
      <c r="Z29" s="46">
        <f t="shared" si="15"/>
        <v>64.774500000000003</v>
      </c>
      <c r="AA29" s="47"/>
    </row>
    <row r="30" spans="1:30" ht="33.75" customHeight="1" thickBot="1" x14ac:dyDescent="0.3">
      <c r="A30" s="100" t="s">
        <v>24</v>
      </c>
      <c r="B30" s="48">
        <f t="shared" ref="B30:C30" si="16">+(B25/B27)/7*1000</f>
        <v>103.92440878378378</v>
      </c>
      <c r="C30" s="49">
        <f t="shared" si="16"/>
        <v>52.526422730307068</v>
      </c>
      <c r="D30" s="49">
        <f t="shared" ref="D30" si="17">+(D25/D27)/7*1000</f>
        <v>44.101831896551722</v>
      </c>
      <c r="E30" s="50">
        <f>+(E25/E27)/7*1000</f>
        <v>9.9722991689750682</v>
      </c>
      <c r="F30" s="89">
        <f t="shared" ref="F30:H30" si="18">+(F25/F27)/7*1000</f>
        <v>81.203925097563868</v>
      </c>
      <c r="G30" s="49">
        <f t="shared" si="18"/>
        <v>48.114044331395355</v>
      </c>
      <c r="H30" s="49">
        <f t="shared" si="18"/>
        <v>40.977664121675183</v>
      </c>
      <c r="I30" s="49">
        <f>+(I25/I27)/7*1000</f>
        <v>43.248290226127068</v>
      </c>
      <c r="J30" s="49">
        <f t="shared" ref="J30:N30" si="19">+(J25/J27)/7*1000</f>
        <v>38.518674275644777</v>
      </c>
      <c r="K30" s="49">
        <f t="shared" si="19"/>
        <v>36.62554104315295</v>
      </c>
      <c r="L30" s="49">
        <f t="shared" si="19"/>
        <v>43.268495212640985</v>
      </c>
      <c r="M30" s="49" t="e">
        <f t="shared" si="19"/>
        <v>#DIV/0!</v>
      </c>
      <c r="N30" s="50" t="e">
        <f t="shared" si="19"/>
        <v>#DIV/0!</v>
      </c>
      <c r="O30" s="89">
        <f>+(O25/O27)/7*1000</f>
        <v>48.999999999999993</v>
      </c>
      <c r="P30" s="49">
        <f t="shared" ref="P30:Z30" si="20">+(P25/P27)/7*1000</f>
        <v>48.499999999999993</v>
      </c>
      <c r="Q30" s="49">
        <f t="shared" si="20"/>
        <v>47.999999999999993</v>
      </c>
      <c r="R30" s="49">
        <f t="shared" si="20"/>
        <v>47.5</v>
      </c>
      <c r="S30" s="49">
        <f t="shared" si="20"/>
        <v>46.999999999999993</v>
      </c>
      <c r="T30" s="49">
        <f t="shared" si="20"/>
        <v>46</v>
      </c>
      <c r="U30" s="48">
        <f t="shared" si="20"/>
        <v>50.5</v>
      </c>
      <c r="V30" s="49">
        <f t="shared" si="20"/>
        <v>49.499999999999993</v>
      </c>
      <c r="W30" s="49">
        <f t="shared" si="20"/>
        <v>48.5</v>
      </c>
      <c r="X30" s="49">
        <f t="shared" si="20"/>
        <v>47.499999999999993</v>
      </c>
      <c r="Y30" s="49">
        <f t="shared" si="20"/>
        <v>47</v>
      </c>
      <c r="Z30" s="50">
        <f t="shared" si="20"/>
        <v>46.5</v>
      </c>
      <c r="AA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29.441257812499998</v>
      </c>
      <c r="C39" s="82">
        <v>42.565464062499998</v>
      </c>
      <c r="D39" s="82">
        <v>42.705464062499999</v>
      </c>
      <c r="E39" s="82">
        <v>61.488906249999999</v>
      </c>
      <c r="F39" s="82">
        <v>51.461812500000008</v>
      </c>
      <c r="G39" s="82">
        <v>31.40961875</v>
      </c>
      <c r="H39" s="82">
        <v>14.013512500000001</v>
      </c>
      <c r="I39" s="104">
        <f t="shared" ref="I39:I46" si="21">SUM(B39:H39)</f>
        <v>273.08603593750001</v>
      </c>
      <c r="J39" s="2"/>
      <c r="K39" s="94" t="s">
        <v>13</v>
      </c>
      <c r="L39" s="82">
        <v>13.4</v>
      </c>
      <c r="M39" s="82">
        <v>17.5</v>
      </c>
      <c r="N39" s="82">
        <v>16.3</v>
      </c>
      <c r="O39" s="82"/>
      <c r="P39" s="82"/>
      <c r="Q39" s="104">
        <f t="shared" ref="Q39:Q46" si="22">SUM(L39:P39)</f>
        <v>47.2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30.761685546875</v>
      </c>
      <c r="C40" s="82">
        <v>44.509883984374994</v>
      </c>
      <c r="D40" s="82">
        <v>44.667383984375</v>
      </c>
      <c r="E40" s="82">
        <v>64.385773437499992</v>
      </c>
      <c r="F40" s="82">
        <v>53.914546874999999</v>
      </c>
      <c r="G40" s="82">
        <v>32.940095312499999</v>
      </c>
      <c r="H40" s="82">
        <v>14.701871874999998</v>
      </c>
      <c r="I40" s="104">
        <f t="shared" si="21"/>
        <v>285.88124101562494</v>
      </c>
      <c r="J40" s="2"/>
      <c r="K40" s="95" t="s">
        <v>14</v>
      </c>
      <c r="L40" s="82">
        <v>13.4</v>
      </c>
      <c r="M40" s="82">
        <v>17.600000000000001</v>
      </c>
      <c r="N40" s="82">
        <v>16.3</v>
      </c>
      <c r="O40" s="82"/>
      <c r="P40" s="82"/>
      <c r="Q40" s="104">
        <f t="shared" si="22"/>
        <v>47.3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21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22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30.761685546875</v>
      </c>
      <c r="C42" s="82">
        <v>44.509883984374994</v>
      </c>
      <c r="D42" s="82">
        <v>44.667383984375</v>
      </c>
      <c r="E42" s="82">
        <v>64.385773437499992</v>
      </c>
      <c r="F42" s="82">
        <v>53.914546874999999</v>
      </c>
      <c r="G42" s="82">
        <v>32.940095312499999</v>
      </c>
      <c r="H42" s="82">
        <v>14.701871874999998</v>
      </c>
      <c r="I42" s="104">
        <f t="shared" si="21"/>
        <v>285.88124101562494</v>
      </c>
      <c r="J42" s="2"/>
      <c r="K42" s="95" t="s">
        <v>16</v>
      </c>
      <c r="L42" s="82">
        <v>13.4</v>
      </c>
      <c r="M42" s="82">
        <v>17.600000000000001</v>
      </c>
      <c r="N42" s="82">
        <v>16.399999999999999</v>
      </c>
      <c r="O42" s="82"/>
      <c r="P42" s="82"/>
      <c r="Q42" s="104">
        <f t="shared" si="22"/>
        <v>47.4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30.761685546875</v>
      </c>
      <c r="C43" s="82">
        <v>44.509883984374994</v>
      </c>
      <c r="D43" s="82">
        <v>44.667383984375</v>
      </c>
      <c r="E43" s="82">
        <v>64.385773437499992</v>
      </c>
      <c r="F43" s="82">
        <v>53.914546874999999</v>
      </c>
      <c r="G43" s="82">
        <v>32.940095312499999</v>
      </c>
      <c r="H43" s="82">
        <v>14.701871874999998</v>
      </c>
      <c r="I43" s="104">
        <f t="shared" si="21"/>
        <v>285.88124101562494</v>
      </c>
      <c r="J43" s="2"/>
      <c r="K43" s="94" t="s">
        <v>17</v>
      </c>
      <c r="L43" s="82">
        <v>13.4</v>
      </c>
      <c r="M43" s="82">
        <v>17.600000000000001</v>
      </c>
      <c r="N43" s="82">
        <v>16.399999999999999</v>
      </c>
      <c r="O43" s="82"/>
      <c r="P43" s="82"/>
      <c r="Q43" s="104">
        <f t="shared" si="22"/>
        <v>47.4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21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22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28.5</v>
      </c>
      <c r="C45" s="82">
        <v>54</v>
      </c>
      <c r="D45" s="82">
        <v>66.599999999999994</v>
      </c>
      <c r="E45" s="82">
        <v>46.3</v>
      </c>
      <c r="F45" s="82">
        <v>54.8</v>
      </c>
      <c r="G45" s="82">
        <v>35.700000000000003</v>
      </c>
      <c r="H45" s="82"/>
      <c r="I45" s="104">
        <f t="shared" si="21"/>
        <v>285.89999999999998</v>
      </c>
      <c r="J45" s="2"/>
      <c r="K45" s="94" t="s">
        <v>19</v>
      </c>
      <c r="L45" s="82">
        <v>12.6</v>
      </c>
      <c r="M45" s="82">
        <v>18.100000000000001</v>
      </c>
      <c r="N45" s="82">
        <v>12.7</v>
      </c>
      <c r="O45" s="82">
        <v>4.2</v>
      </c>
      <c r="P45" s="82"/>
      <c r="Q45" s="104">
        <f t="shared" si="22"/>
        <v>47.600000000000009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23">SUM(B39:B45)</f>
        <v>150.22631445312498</v>
      </c>
      <c r="C46" s="28">
        <f t="shared" si="23"/>
        <v>230.09511601562497</v>
      </c>
      <c r="D46" s="28">
        <f t="shared" si="23"/>
        <v>243.30761601562497</v>
      </c>
      <c r="E46" s="28">
        <f t="shared" si="23"/>
        <v>300.94622656249999</v>
      </c>
      <c r="F46" s="28">
        <f t="shared" si="23"/>
        <v>268.00545312500003</v>
      </c>
      <c r="G46" s="28">
        <f t="shared" si="23"/>
        <v>165.92990468750003</v>
      </c>
      <c r="H46" s="28">
        <f t="shared" si="23"/>
        <v>58.119128124999989</v>
      </c>
      <c r="I46" s="104">
        <f t="shared" si="21"/>
        <v>1416.6297589843753</v>
      </c>
      <c r="K46" s="80" t="s">
        <v>11</v>
      </c>
      <c r="L46" s="84">
        <f>SUM(L39:L45)</f>
        <v>66.2</v>
      </c>
      <c r="M46" s="28">
        <f>SUM(M39:M45)</f>
        <v>88.4</v>
      </c>
      <c r="N46" s="28">
        <f>SUM(N39:N45)</f>
        <v>78.100000000000009</v>
      </c>
      <c r="O46" s="28">
        <f>SUM(O39:O45)</f>
        <v>4.2</v>
      </c>
      <c r="P46" s="28">
        <f>SUM(P39:P45)</f>
        <v>0</v>
      </c>
      <c r="Q46" s="104">
        <f t="shared" si="22"/>
        <v>236.90000000000003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56</v>
      </c>
      <c r="C47" s="31">
        <v>55</v>
      </c>
      <c r="D47" s="31">
        <v>55</v>
      </c>
      <c r="E47" s="31">
        <v>54</v>
      </c>
      <c r="F47" s="31">
        <v>53</v>
      </c>
      <c r="G47" s="31">
        <v>52.5</v>
      </c>
      <c r="H47" s="31">
        <v>51.5</v>
      </c>
      <c r="I47" s="105">
        <f>+((I46/I48)/7)*1000</f>
        <v>54.038899827746526</v>
      </c>
      <c r="K47" s="113" t="s">
        <v>20</v>
      </c>
      <c r="L47" s="85">
        <v>63.5</v>
      </c>
      <c r="M47" s="31">
        <v>63.5</v>
      </c>
      <c r="N47" s="31">
        <v>63.5</v>
      </c>
      <c r="O47" s="31">
        <v>63.5</v>
      </c>
      <c r="P47" s="31"/>
      <c r="Q47" s="105">
        <f>+((Q46/Q48)/7)*1000</f>
        <v>63.614393125671327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607</v>
      </c>
      <c r="F48" s="35">
        <v>718</v>
      </c>
      <c r="G48" s="35">
        <v>468</v>
      </c>
      <c r="H48" s="35"/>
      <c r="I48" s="106">
        <f>SUM(B48:H48)</f>
        <v>3745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>
        <v>47</v>
      </c>
      <c r="P48" s="67"/>
      <c r="Q48" s="115">
        <f>SUM(L48:P48)</f>
        <v>532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24">((B48*B47)*7/1000-B39)/4</f>
        <v>29.095685546875004</v>
      </c>
      <c r="C49" s="39">
        <f t="shared" si="24"/>
        <v>57.407383984375002</v>
      </c>
      <c r="D49" s="39">
        <f t="shared" si="24"/>
        <v>73.349883984374998</v>
      </c>
      <c r="E49" s="39">
        <f t="shared" si="24"/>
        <v>41.989273437500003</v>
      </c>
      <c r="F49" s="39">
        <f t="shared" si="24"/>
        <v>53.729046874999995</v>
      </c>
      <c r="G49" s="39">
        <f t="shared" si="24"/>
        <v>35.145095312500004</v>
      </c>
      <c r="H49" s="39">
        <f t="shared" si="24"/>
        <v>-3.5033781250000002</v>
      </c>
      <c r="I49" s="107">
        <f>((I46*1000)/I48)/7</f>
        <v>54.038899827746533</v>
      </c>
      <c r="K49" s="98" t="s">
        <v>22</v>
      </c>
      <c r="L49" s="87">
        <f t="shared" ref="L49:P49" si="25">((L48*L47)*7/1000-L39)/4</f>
        <v>12.318625000000001</v>
      </c>
      <c r="M49" s="39">
        <f t="shared" si="25"/>
        <v>18.07225</v>
      </c>
      <c r="N49" s="39">
        <f t="shared" si="25"/>
        <v>11.704750000000001</v>
      </c>
      <c r="O49" s="39">
        <f t="shared" si="25"/>
        <v>5.2228750000000002</v>
      </c>
      <c r="P49" s="39">
        <f t="shared" si="25"/>
        <v>0</v>
      </c>
      <c r="Q49" s="116">
        <f>((Q46*1000)/Q48)/7</f>
        <v>63.614393125671327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6">((B48*B47)*7)/1000</f>
        <v>145.82400000000001</v>
      </c>
      <c r="C50" s="43">
        <f t="shared" si="26"/>
        <v>272.19499999999999</v>
      </c>
      <c r="D50" s="43">
        <f t="shared" si="26"/>
        <v>336.10500000000002</v>
      </c>
      <c r="E50" s="43">
        <f t="shared" si="26"/>
        <v>229.446</v>
      </c>
      <c r="F50" s="43">
        <f t="shared" si="26"/>
        <v>266.37799999999999</v>
      </c>
      <c r="G50" s="43">
        <f t="shared" si="26"/>
        <v>171.99</v>
      </c>
      <c r="H50" s="43">
        <f t="shared" si="26"/>
        <v>0</v>
      </c>
      <c r="I50" s="90"/>
      <c r="K50" s="99" t="s">
        <v>23</v>
      </c>
      <c r="L50" s="88">
        <f>((L48*L47)*7)/1000</f>
        <v>62.674500000000002</v>
      </c>
      <c r="M50" s="43">
        <f>((M48*M47)*7)/1000</f>
        <v>89.789000000000001</v>
      </c>
      <c r="N50" s="43">
        <f>((N48*N47)*7)/1000</f>
        <v>63.119</v>
      </c>
      <c r="O50" s="43">
        <f>((O48*O47)*7)/1000</f>
        <v>20.891500000000001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7">+(B46/B48)/7*1000</f>
        <v>57.690596948204679</v>
      </c>
      <c r="C51" s="49">
        <f t="shared" si="27"/>
        <v>46.49325439798443</v>
      </c>
      <c r="D51" s="49">
        <f t="shared" si="27"/>
        <v>39.814697433419241</v>
      </c>
      <c r="E51" s="49">
        <f t="shared" si="27"/>
        <v>70.827542142268754</v>
      </c>
      <c r="F51" s="49">
        <f t="shared" si="27"/>
        <v>53.323806829486678</v>
      </c>
      <c r="G51" s="49">
        <f t="shared" si="27"/>
        <v>50.650154056013442</v>
      </c>
      <c r="H51" s="49" t="e">
        <f t="shared" si="27"/>
        <v>#DIV/0!</v>
      </c>
      <c r="I51" s="108"/>
      <c r="J51" s="52"/>
      <c r="K51" s="100" t="s">
        <v>24</v>
      </c>
      <c r="L51" s="89">
        <f>+(L46/L48)/7*1000</f>
        <v>67.071935157041551</v>
      </c>
      <c r="M51" s="49">
        <f>+(M46/M48)/7*1000</f>
        <v>62.517680339462522</v>
      </c>
      <c r="N51" s="49">
        <f>+(N46/N48)/7*1000</f>
        <v>78.571428571428584</v>
      </c>
      <c r="O51" s="49">
        <f>+(O46/O48)/7*1000</f>
        <v>12.765957446808512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47.8</v>
      </c>
      <c r="C58" s="82">
        <v>45.3</v>
      </c>
      <c r="D58" s="82">
        <v>38.700000000000003</v>
      </c>
      <c r="E58" s="82">
        <v>52.3</v>
      </c>
      <c r="F58" s="82"/>
      <c r="G58" s="82"/>
      <c r="H58" s="104">
        <f t="shared" ref="H58:H65" si="28">SUM(B58:G58)</f>
        <v>184.10000000000002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48.5</v>
      </c>
      <c r="C59" s="82">
        <v>46</v>
      </c>
      <c r="D59" s="82">
        <v>39</v>
      </c>
      <c r="E59" s="82">
        <v>52.9</v>
      </c>
      <c r="F59" s="82"/>
      <c r="G59" s="82"/>
      <c r="H59" s="104">
        <f t="shared" si="28"/>
        <v>186.4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8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48.5</v>
      </c>
      <c r="C61" s="82">
        <v>46</v>
      </c>
      <c r="D61" s="82">
        <v>39</v>
      </c>
      <c r="E61" s="82">
        <v>52.9</v>
      </c>
      <c r="F61" s="82"/>
      <c r="G61" s="82"/>
      <c r="H61" s="104">
        <f t="shared" si="28"/>
        <v>186.4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48.5</v>
      </c>
      <c r="C62" s="82">
        <v>46</v>
      </c>
      <c r="D62" s="82">
        <v>39</v>
      </c>
      <c r="E62" s="82">
        <v>52.9</v>
      </c>
      <c r="F62" s="82"/>
      <c r="G62" s="82"/>
      <c r="H62" s="104">
        <f t="shared" si="28"/>
        <v>186.4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8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15.3</v>
      </c>
      <c r="C64" s="82">
        <v>43.4</v>
      </c>
      <c r="D64" s="82">
        <v>33.299999999999997</v>
      </c>
      <c r="E64" s="82">
        <v>38</v>
      </c>
      <c r="F64" s="82">
        <v>32.6</v>
      </c>
      <c r="G64" s="82">
        <v>23.8</v>
      </c>
      <c r="H64" s="104">
        <f t="shared" si="28"/>
        <v>186.4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9">SUM(B58:B64)</f>
        <v>208.60000000000002</v>
      </c>
      <c r="C65" s="28">
        <f t="shared" si="29"/>
        <v>226.70000000000002</v>
      </c>
      <c r="D65" s="28">
        <f t="shared" si="29"/>
        <v>189</v>
      </c>
      <c r="E65" s="28">
        <f t="shared" si="29"/>
        <v>249</v>
      </c>
      <c r="F65" s="28">
        <f t="shared" si="29"/>
        <v>32.6</v>
      </c>
      <c r="G65" s="28">
        <f t="shared" si="29"/>
        <v>23.8</v>
      </c>
      <c r="H65" s="104">
        <f t="shared" si="28"/>
        <v>929.7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71.5</v>
      </c>
      <c r="C66" s="31">
        <v>71.5</v>
      </c>
      <c r="D66" s="31">
        <v>71.5</v>
      </c>
      <c r="E66" s="31">
        <v>71.5</v>
      </c>
      <c r="F66" s="31">
        <v>71.5</v>
      </c>
      <c r="G66" s="31">
        <v>71.5</v>
      </c>
      <c r="H66" s="105">
        <f>+((H65/H67)/7)*1000</f>
        <v>71.675275614833097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>
        <v>237</v>
      </c>
      <c r="H67" s="115">
        <f>SUM(B67:G67)</f>
        <v>1853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30">((B67*B66)*7/1000-B58)/4</f>
        <v>7.0689999999999991</v>
      </c>
      <c r="C68" s="39">
        <f t="shared" si="30"/>
        <v>42.603875000000002</v>
      </c>
      <c r="D68" s="39">
        <f t="shared" si="30"/>
        <v>31.741375000000001</v>
      </c>
      <c r="E68" s="39">
        <f t="shared" si="30"/>
        <v>34.222250000000003</v>
      </c>
      <c r="F68" s="39">
        <f t="shared" ref="F68" si="31">((F67*F66)*7/1000-F58)/4</f>
        <v>40.540500000000002</v>
      </c>
      <c r="G68" s="39">
        <f t="shared" si="30"/>
        <v>29.654624999999999</v>
      </c>
      <c r="H68" s="119">
        <f>((H65*1000)/H67)/7</f>
        <v>71.675275614833097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2">((B67*B66)*7)/1000</f>
        <v>76.075999999999993</v>
      </c>
      <c r="C69" s="43">
        <f t="shared" si="32"/>
        <v>215.71549999999999</v>
      </c>
      <c r="D69" s="43">
        <f t="shared" si="32"/>
        <v>165.66550000000001</v>
      </c>
      <c r="E69" s="43">
        <f t="shared" si="32"/>
        <v>189.18899999999999</v>
      </c>
      <c r="F69" s="43">
        <f t="shared" si="32"/>
        <v>162.16200000000001</v>
      </c>
      <c r="G69" s="43">
        <f t="shared" si="32"/>
        <v>118.6185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3">+(B65/B67)/7*1000</f>
        <v>196.0526315789474</v>
      </c>
      <c r="C70" s="49">
        <f t="shared" si="33"/>
        <v>75.140868412330136</v>
      </c>
      <c r="D70" s="49">
        <f t="shared" si="33"/>
        <v>81.570996978851966</v>
      </c>
      <c r="E70" s="49">
        <f t="shared" si="33"/>
        <v>94.10430839002268</v>
      </c>
      <c r="F70" s="49">
        <f t="shared" si="33"/>
        <v>14.373897707231043</v>
      </c>
      <c r="G70" s="49">
        <f t="shared" si="33"/>
        <v>14.345991561181435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F15:N15"/>
    <mergeCell ref="O15:T15"/>
    <mergeCell ref="B55:G55"/>
    <mergeCell ref="B15:E15"/>
    <mergeCell ref="U15:Z15"/>
    <mergeCell ref="B36:H36"/>
    <mergeCell ref="L36:P36"/>
    <mergeCell ref="J54:K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39"/>
  <sheetViews>
    <sheetView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2"/>
      <c r="Z3" s="2"/>
      <c r="AA3" s="2"/>
      <c r="AB3" s="2"/>
      <c r="AC3" s="2"/>
      <c r="AD3" s="15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0" t="s">
        <v>1</v>
      </c>
      <c r="B9" s="150"/>
      <c r="C9" s="15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0"/>
      <c r="B10" s="150"/>
      <c r="C10" s="15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0" t="s">
        <v>4</v>
      </c>
      <c r="B11" s="150"/>
      <c r="C11" s="150"/>
      <c r="D11" s="1"/>
      <c r="E11" s="151">
        <v>1</v>
      </c>
      <c r="F11" s="1"/>
      <c r="G11" s="1"/>
      <c r="H11" s="1"/>
      <c r="I11" s="1"/>
      <c r="J11" s="1"/>
      <c r="K11" s="553" t="s">
        <v>62</v>
      </c>
      <c r="L11" s="553"/>
      <c r="M11" s="152"/>
      <c r="N11" s="15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0"/>
      <c r="B12" s="150"/>
      <c r="C12" s="150"/>
      <c r="D12" s="1"/>
      <c r="E12" s="5"/>
      <c r="F12" s="1"/>
      <c r="G12" s="1"/>
      <c r="H12" s="1"/>
      <c r="I12" s="1"/>
      <c r="J12" s="1"/>
      <c r="K12" s="152"/>
      <c r="L12" s="152"/>
      <c r="M12" s="152"/>
      <c r="N12" s="15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"/>
      <c r="X13" s="1"/>
      <c r="Y13" s="1"/>
    </row>
    <row r="14" spans="1:30" s="3" customFormat="1" ht="27" thickBot="1" x14ac:dyDescent="0.3">
      <c r="A14" s="15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20.6</v>
      </c>
      <c r="C18" s="24">
        <v>37.299999999999997</v>
      </c>
      <c r="D18" s="24">
        <v>46.5</v>
      </c>
      <c r="E18" s="25">
        <v>25.2</v>
      </c>
      <c r="F18" s="23">
        <v>20.3</v>
      </c>
      <c r="G18" s="24">
        <v>43.1</v>
      </c>
      <c r="H18" s="24">
        <v>54.1</v>
      </c>
      <c r="I18" s="24">
        <v>50.1</v>
      </c>
      <c r="J18" s="24">
        <v>48.9</v>
      </c>
      <c r="K18" s="24">
        <v>54.8</v>
      </c>
      <c r="L18" s="25">
        <v>50.7</v>
      </c>
      <c r="M18" s="82">
        <v>26.342399999999998</v>
      </c>
      <c r="N18" s="24">
        <v>38.499299999999998</v>
      </c>
      <c r="O18" s="24">
        <v>37.430399999999999</v>
      </c>
      <c r="P18" s="24">
        <v>38.969000000000001</v>
      </c>
      <c r="Q18" s="24">
        <v>27.701799999999999</v>
      </c>
      <c r="R18" s="24">
        <v>24.987200000000001</v>
      </c>
      <c r="S18" s="23">
        <v>26.936700000000002</v>
      </c>
      <c r="T18" s="24">
        <v>48.648600000000002</v>
      </c>
      <c r="U18" s="24">
        <v>49.567</v>
      </c>
      <c r="V18" s="24">
        <v>33.715499999999999</v>
      </c>
      <c r="W18" s="24">
        <v>21.319200000000002</v>
      </c>
      <c r="X18" s="25">
        <v>12.9549</v>
      </c>
      <c r="Y18" s="26">
        <f t="shared" ref="Y18:Y25" si="0">SUM(B18:X18)</f>
        <v>838.67200000000003</v>
      </c>
      <c r="AA18" s="2"/>
      <c r="AB18" s="20"/>
    </row>
    <row r="19" spans="1:30" ht="39.950000000000003" customHeight="1" x14ac:dyDescent="0.25">
      <c r="A19" s="95" t="s">
        <v>14</v>
      </c>
      <c r="B19" s="23">
        <v>22.822000000000003</v>
      </c>
      <c r="C19" s="24">
        <v>40.296250000000001</v>
      </c>
      <c r="D19" s="24">
        <v>48.398249999999997</v>
      </c>
      <c r="E19" s="25">
        <v>25.287499999999998</v>
      </c>
      <c r="F19" s="23">
        <v>22.579375000000002</v>
      </c>
      <c r="G19" s="24">
        <v>47.355625000000003</v>
      </c>
      <c r="H19" s="24">
        <v>58.147124999999996</v>
      </c>
      <c r="I19" s="24">
        <v>53.187500000000007</v>
      </c>
      <c r="J19" s="24">
        <v>51.271124999999998</v>
      </c>
      <c r="K19" s="24">
        <v>56.700749999999999</v>
      </c>
      <c r="L19" s="25">
        <v>51.83</v>
      </c>
      <c r="M19" s="82">
        <v>28.022399999999998</v>
      </c>
      <c r="N19" s="24">
        <v>39.987674999999996</v>
      </c>
      <c r="O19" s="24">
        <v>38.892524999999999</v>
      </c>
      <c r="P19" s="24">
        <v>41.02</v>
      </c>
      <c r="Q19" s="24">
        <v>29.1753</v>
      </c>
      <c r="R19" s="24">
        <v>26.684699999999999</v>
      </c>
      <c r="S19" s="23">
        <v>27.845824999999998</v>
      </c>
      <c r="T19" s="24">
        <v>50.491349999999997</v>
      </c>
      <c r="U19" s="24">
        <v>51.39575</v>
      </c>
      <c r="V19" s="24">
        <v>35.933624999999999</v>
      </c>
      <c r="W19" s="24">
        <v>22.736699999999999</v>
      </c>
      <c r="X19" s="25">
        <v>13.825525000000001</v>
      </c>
      <c r="Y19" s="26">
        <f t="shared" si="0"/>
        <v>883.88687499999992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22.822000000000003</v>
      </c>
      <c r="C21" s="24">
        <v>40.296250000000001</v>
      </c>
      <c r="D21" s="24">
        <v>49.175250000000005</v>
      </c>
      <c r="E21" s="25">
        <v>25.708666666666669</v>
      </c>
      <c r="F21" s="23">
        <v>22.579375000000002</v>
      </c>
      <c r="G21" s="24">
        <v>47.355625000000003</v>
      </c>
      <c r="H21" s="24">
        <v>58.147124999999996</v>
      </c>
      <c r="I21" s="24">
        <v>53.187500000000007</v>
      </c>
      <c r="J21" s="24">
        <v>52.126291666666667</v>
      </c>
      <c r="K21" s="24">
        <v>57.658583333333326</v>
      </c>
      <c r="L21" s="25">
        <v>52.716666666666676</v>
      </c>
      <c r="M21" s="82">
        <v>28.022399999999994</v>
      </c>
      <c r="N21" s="24">
        <v>40.649175000000007</v>
      </c>
      <c r="O21" s="24">
        <v>38.892524999999999</v>
      </c>
      <c r="P21" s="24">
        <v>41.02</v>
      </c>
      <c r="Q21" s="24">
        <v>29.666466666666668</v>
      </c>
      <c r="R21" s="24">
        <v>27.137366666666669</v>
      </c>
      <c r="S21" s="23">
        <v>27.845825000000001</v>
      </c>
      <c r="T21" s="24">
        <v>51.310349999999993</v>
      </c>
      <c r="U21" s="24">
        <v>52.246250000000003</v>
      </c>
      <c r="V21" s="24">
        <v>36.525125000000003</v>
      </c>
      <c r="W21" s="24">
        <v>23.114700000000003</v>
      </c>
      <c r="X21" s="25">
        <v>14.057691666666669</v>
      </c>
      <c r="Y21" s="26">
        <f t="shared" si="0"/>
        <v>892.26120833333323</v>
      </c>
      <c r="AA21" s="2"/>
      <c r="AB21" s="20"/>
    </row>
    <row r="22" spans="1:30" ht="39.950000000000003" customHeight="1" x14ac:dyDescent="0.25">
      <c r="A22" s="94" t="s">
        <v>17</v>
      </c>
      <c r="B22" s="23">
        <v>22.822000000000003</v>
      </c>
      <c r="C22" s="24">
        <v>40.296250000000001</v>
      </c>
      <c r="D22" s="24">
        <v>49.175250000000005</v>
      </c>
      <c r="E22" s="25">
        <v>25.708666666666669</v>
      </c>
      <c r="F22" s="23">
        <v>22.579375000000002</v>
      </c>
      <c r="G22" s="24">
        <v>47.355625000000003</v>
      </c>
      <c r="H22" s="24">
        <v>58.147124999999996</v>
      </c>
      <c r="I22" s="24">
        <v>53.187500000000007</v>
      </c>
      <c r="J22" s="24">
        <v>52.126291666666667</v>
      </c>
      <c r="K22" s="24">
        <v>57.658583333333326</v>
      </c>
      <c r="L22" s="25">
        <v>52.716666666666676</v>
      </c>
      <c r="M22" s="82">
        <v>28.022399999999994</v>
      </c>
      <c r="N22" s="24">
        <v>40.649175000000007</v>
      </c>
      <c r="O22" s="24">
        <v>38.892524999999999</v>
      </c>
      <c r="P22" s="24">
        <v>41.02</v>
      </c>
      <c r="Q22" s="24">
        <v>29.666466666666668</v>
      </c>
      <c r="R22" s="24">
        <v>27.137366666666669</v>
      </c>
      <c r="S22" s="23">
        <v>27.845825000000001</v>
      </c>
      <c r="T22" s="24">
        <v>51.310349999999993</v>
      </c>
      <c r="U22" s="24">
        <v>52.246250000000003</v>
      </c>
      <c r="V22" s="24">
        <v>36.525125000000003</v>
      </c>
      <c r="W22" s="24">
        <v>23.114700000000003</v>
      </c>
      <c r="X22" s="25">
        <v>14.057691666666669</v>
      </c>
      <c r="Y22" s="26">
        <f t="shared" si="0"/>
        <v>892.26120833333323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22.822000000000003</v>
      </c>
      <c r="C24" s="24">
        <v>40.296250000000001</v>
      </c>
      <c r="D24" s="24">
        <v>49.175250000000005</v>
      </c>
      <c r="E24" s="25">
        <v>25.708666666666669</v>
      </c>
      <c r="F24" s="23">
        <v>22.579375000000002</v>
      </c>
      <c r="G24" s="24">
        <v>47.355625000000003</v>
      </c>
      <c r="H24" s="24">
        <v>58.147124999999996</v>
      </c>
      <c r="I24" s="24">
        <v>53.187500000000007</v>
      </c>
      <c r="J24" s="24">
        <v>52.126291666666667</v>
      </c>
      <c r="K24" s="24">
        <v>57.658583333333326</v>
      </c>
      <c r="L24" s="25">
        <v>52.716666666666676</v>
      </c>
      <c r="M24" s="82">
        <v>28.022399999999994</v>
      </c>
      <c r="N24" s="24">
        <v>40.649175000000007</v>
      </c>
      <c r="O24" s="24">
        <v>38.892524999999999</v>
      </c>
      <c r="P24" s="24">
        <v>41.02</v>
      </c>
      <c r="Q24" s="24">
        <v>29.666466666666668</v>
      </c>
      <c r="R24" s="24">
        <v>27.137366666666669</v>
      </c>
      <c r="S24" s="23">
        <v>27.845825000000001</v>
      </c>
      <c r="T24" s="24">
        <v>51.310349999999993</v>
      </c>
      <c r="U24" s="24">
        <v>52.246250000000003</v>
      </c>
      <c r="V24" s="24">
        <v>36.525125000000003</v>
      </c>
      <c r="W24" s="24">
        <v>23.114700000000003</v>
      </c>
      <c r="X24" s="25">
        <v>14.057691666666669</v>
      </c>
      <c r="Y24" s="26">
        <f t="shared" si="0"/>
        <v>892.26120833333323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111.88800000000001</v>
      </c>
      <c r="C25" s="28">
        <f t="shared" si="1"/>
        <v>198.48500000000001</v>
      </c>
      <c r="D25" s="28">
        <f t="shared" si="1"/>
        <v>242.42400000000001</v>
      </c>
      <c r="E25" s="29">
        <f>SUM(E18:E24)</f>
        <v>127.61350000000002</v>
      </c>
      <c r="F25" s="27">
        <f t="shared" ref="F25:H25" si="2">SUM(F18:F24)</f>
        <v>110.61750000000001</v>
      </c>
      <c r="G25" s="28">
        <f t="shared" si="2"/>
        <v>232.52250000000001</v>
      </c>
      <c r="H25" s="28">
        <f t="shared" si="2"/>
        <v>286.68849999999998</v>
      </c>
      <c r="I25" s="28">
        <f>SUM(I18:I24)</f>
        <v>262.85000000000002</v>
      </c>
      <c r="J25" s="28">
        <f t="shared" ref="J25:L25" si="3">SUM(J18:J24)</f>
        <v>256.55</v>
      </c>
      <c r="K25" s="28">
        <f t="shared" si="3"/>
        <v>284.47649999999999</v>
      </c>
      <c r="L25" s="29">
        <f t="shared" si="3"/>
        <v>260.68</v>
      </c>
      <c r="M25" s="84">
        <f>SUM(M18:M24)</f>
        <v>138.43199999999999</v>
      </c>
      <c r="N25" s="28">
        <f t="shared" ref="N25:R25" si="4">SUM(N18:N24)</f>
        <v>200.43450000000004</v>
      </c>
      <c r="O25" s="28">
        <f t="shared" si="4"/>
        <v>193.00050000000002</v>
      </c>
      <c r="P25" s="28">
        <f t="shared" si="4"/>
        <v>203.04900000000004</v>
      </c>
      <c r="Q25" s="28">
        <f t="shared" si="4"/>
        <v>145.87649999999999</v>
      </c>
      <c r="R25" s="28">
        <f t="shared" si="4"/>
        <v>133.084</v>
      </c>
      <c r="S25" s="27">
        <f>SUM(S18:S24)</f>
        <v>138.32</v>
      </c>
      <c r="T25" s="28">
        <f t="shared" ref="T25:X25" si="5">SUM(T18:T24)</f>
        <v>253.071</v>
      </c>
      <c r="U25" s="28">
        <f t="shared" si="5"/>
        <v>257.70150000000001</v>
      </c>
      <c r="V25" s="28">
        <f t="shared" si="5"/>
        <v>179.22450000000001</v>
      </c>
      <c r="W25" s="28">
        <f t="shared" si="5"/>
        <v>113.4</v>
      </c>
      <c r="X25" s="29">
        <f t="shared" si="5"/>
        <v>68.953500000000005</v>
      </c>
      <c r="Y25" s="26">
        <f t="shared" si="0"/>
        <v>4399.3424999999988</v>
      </c>
    </row>
    <row r="26" spans="1:30" s="2" customFormat="1" ht="36.75" customHeight="1" x14ac:dyDescent="0.25">
      <c r="A26" s="96" t="s">
        <v>20</v>
      </c>
      <c r="B26" s="30">
        <v>54</v>
      </c>
      <c r="C26" s="31">
        <v>53</v>
      </c>
      <c r="D26" s="31">
        <v>52</v>
      </c>
      <c r="E26" s="32">
        <v>50.5</v>
      </c>
      <c r="F26" s="30">
        <v>52.5</v>
      </c>
      <c r="G26" s="31">
        <v>51.5</v>
      </c>
      <c r="H26" s="31">
        <v>50.5</v>
      </c>
      <c r="I26" s="31">
        <v>50</v>
      </c>
      <c r="J26" s="31">
        <v>50</v>
      </c>
      <c r="K26" s="31">
        <v>49.5</v>
      </c>
      <c r="L26" s="32">
        <v>49</v>
      </c>
      <c r="M26" s="85">
        <v>51.5</v>
      </c>
      <c r="N26" s="31">
        <v>50.5</v>
      </c>
      <c r="O26" s="31">
        <v>49.5</v>
      </c>
      <c r="P26" s="31">
        <v>49.5</v>
      </c>
      <c r="Q26" s="31">
        <v>49.5</v>
      </c>
      <c r="R26" s="31">
        <v>49</v>
      </c>
      <c r="S26" s="30">
        <v>52</v>
      </c>
      <c r="T26" s="31">
        <v>51.5</v>
      </c>
      <c r="U26" s="31">
        <v>50.5</v>
      </c>
      <c r="V26" s="31">
        <v>50.5</v>
      </c>
      <c r="W26" s="31">
        <v>50</v>
      </c>
      <c r="X26" s="32">
        <v>49.5</v>
      </c>
      <c r="Y26" s="33">
        <f>+((Y25/Y27)/7)*1000</f>
        <v>50.585761429491292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666</v>
      </c>
      <c r="E27" s="36">
        <v>361</v>
      </c>
      <c r="F27" s="34">
        <v>301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6">
        <v>760</v>
      </c>
      <c r="M27" s="86">
        <v>384</v>
      </c>
      <c r="N27" s="35">
        <v>567</v>
      </c>
      <c r="O27" s="35">
        <v>557</v>
      </c>
      <c r="P27" s="35">
        <v>586</v>
      </c>
      <c r="Q27" s="35">
        <v>421</v>
      </c>
      <c r="R27" s="35">
        <v>388</v>
      </c>
      <c r="S27" s="34">
        <v>380</v>
      </c>
      <c r="T27" s="35">
        <v>702</v>
      </c>
      <c r="U27" s="35">
        <v>729</v>
      </c>
      <c r="V27" s="35">
        <v>507</v>
      </c>
      <c r="W27" s="35">
        <v>324</v>
      </c>
      <c r="X27" s="36">
        <v>199</v>
      </c>
      <c r="Y27" s="37">
        <f>SUM(B27:X27)</f>
        <v>12424</v>
      </c>
      <c r="Z27" s="2">
        <f>((Y25*1000)/Y27)/7</f>
        <v>50.585761429491299</v>
      </c>
    </row>
    <row r="28" spans="1:30" s="2" customFormat="1" ht="33" customHeight="1" x14ac:dyDescent="0.25">
      <c r="A28" s="98" t="s">
        <v>22</v>
      </c>
      <c r="B28" s="38">
        <f>((B27*B26)*7/1000-B18-B19)/3</f>
        <v>22.822000000000003</v>
      </c>
      <c r="C28" s="39">
        <f t="shared" ref="C28:X28" si="6">((C27*C26)*7/1000-C18-C19)/3</f>
        <v>40.296250000000001</v>
      </c>
      <c r="D28" s="39">
        <f t="shared" si="6"/>
        <v>49.175250000000005</v>
      </c>
      <c r="E28" s="40">
        <f t="shared" si="6"/>
        <v>25.708666666666669</v>
      </c>
      <c r="F28" s="38">
        <f t="shared" si="6"/>
        <v>22.579375000000002</v>
      </c>
      <c r="G28" s="39">
        <f t="shared" si="6"/>
        <v>47.355625000000003</v>
      </c>
      <c r="H28" s="39">
        <f t="shared" si="6"/>
        <v>58.147124999999996</v>
      </c>
      <c r="I28" s="39">
        <f t="shared" si="6"/>
        <v>53.187500000000007</v>
      </c>
      <c r="J28" s="39">
        <f t="shared" si="6"/>
        <v>52.126291666666667</v>
      </c>
      <c r="K28" s="39">
        <f t="shared" si="6"/>
        <v>57.658583333333326</v>
      </c>
      <c r="L28" s="40">
        <f t="shared" si="6"/>
        <v>52.716666666666676</v>
      </c>
      <c r="M28" s="87">
        <f t="shared" si="6"/>
        <v>28.022399999999994</v>
      </c>
      <c r="N28" s="39">
        <f t="shared" si="6"/>
        <v>40.649175000000007</v>
      </c>
      <c r="O28" s="39">
        <f t="shared" si="6"/>
        <v>38.892524999999999</v>
      </c>
      <c r="P28" s="39">
        <f t="shared" si="6"/>
        <v>41.02</v>
      </c>
      <c r="Q28" s="39">
        <f t="shared" si="6"/>
        <v>29.666466666666668</v>
      </c>
      <c r="R28" s="39">
        <f t="shared" si="6"/>
        <v>27.137366666666669</v>
      </c>
      <c r="S28" s="38">
        <f t="shared" si="6"/>
        <v>27.845825000000001</v>
      </c>
      <c r="T28" s="39">
        <f t="shared" si="6"/>
        <v>51.310349999999993</v>
      </c>
      <c r="U28" s="39">
        <f t="shared" si="6"/>
        <v>52.246250000000003</v>
      </c>
      <c r="V28" s="39">
        <f t="shared" si="6"/>
        <v>36.525125000000003</v>
      </c>
      <c r="W28" s="39">
        <f t="shared" si="6"/>
        <v>23.114700000000003</v>
      </c>
      <c r="X28" s="40">
        <f t="shared" si="6"/>
        <v>14.057691666666669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111.88800000000001</v>
      </c>
      <c r="C29" s="43">
        <f t="shared" si="7"/>
        <v>198.48500000000001</v>
      </c>
      <c r="D29" s="43">
        <f t="shared" si="7"/>
        <v>242.42400000000001</v>
      </c>
      <c r="E29" s="90">
        <f>((E27*E26)*7)/1000</f>
        <v>127.6135</v>
      </c>
      <c r="F29" s="42">
        <f>((F27*F26)*7)/1000</f>
        <v>110.61750000000001</v>
      </c>
      <c r="G29" s="43">
        <f t="shared" ref="G29:H29" si="8">((G27*G26)*7)/1000</f>
        <v>232.52250000000001</v>
      </c>
      <c r="H29" s="43">
        <f t="shared" si="8"/>
        <v>286.68849999999998</v>
      </c>
      <c r="I29" s="43">
        <f>((I27*I26)*7)/1000</f>
        <v>262.85000000000002</v>
      </c>
      <c r="J29" s="43">
        <f>((J27*J26)*7)/1000</f>
        <v>256.55</v>
      </c>
      <c r="K29" s="43">
        <f t="shared" ref="K29:L29" si="9">((K27*K26)*7)/1000</f>
        <v>284.47649999999999</v>
      </c>
      <c r="L29" s="90">
        <f t="shared" si="9"/>
        <v>260.68</v>
      </c>
      <c r="M29" s="88">
        <f>((M27*M26)*7)/1000</f>
        <v>138.43199999999999</v>
      </c>
      <c r="N29" s="43">
        <f>((N27*N26)*7)/1000</f>
        <v>200.43450000000001</v>
      </c>
      <c r="O29" s="43">
        <f>((O27*O26)*7)/1000</f>
        <v>193.00049999999999</v>
      </c>
      <c r="P29" s="43">
        <f t="shared" ref="P29:X29" si="10">((P27*P26)*7)/1000</f>
        <v>203.04900000000001</v>
      </c>
      <c r="Q29" s="43">
        <f t="shared" si="10"/>
        <v>145.87649999999999</v>
      </c>
      <c r="R29" s="43">
        <f t="shared" si="10"/>
        <v>133.084</v>
      </c>
      <c r="S29" s="44">
        <f t="shared" si="10"/>
        <v>138.32</v>
      </c>
      <c r="T29" s="45">
        <f t="shared" si="10"/>
        <v>253.071</v>
      </c>
      <c r="U29" s="45">
        <f t="shared" si="10"/>
        <v>257.70150000000001</v>
      </c>
      <c r="V29" s="45">
        <f t="shared" si="10"/>
        <v>179.22450000000001</v>
      </c>
      <c r="W29" s="45">
        <f t="shared" si="10"/>
        <v>113.4</v>
      </c>
      <c r="X29" s="46">
        <f t="shared" si="10"/>
        <v>68.953500000000005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54</v>
      </c>
      <c r="C30" s="49">
        <f t="shared" si="11"/>
        <v>53.000000000000007</v>
      </c>
      <c r="D30" s="49">
        <f t="shared" si="11"/>
        <v>52</v>
      </c>
      <c r="E30" s="50">
        <f>+(E25/E27)/7*1000</f>
        <v>50.5</v>
      </c>
      <c r="F30" s="48">
        <f t="shared" ref="F30:H30" si="12">+(F25/F27)/7*1000</f>
        <v>52.500000000000007</v>
      </c>
      <c r="G30" s="49">
        <f t="shared" si="12"/>
        <v>51.5</v>
      </c>
      <c r="H30" s="49">
        <f t="shared" si="12"/>
        <v>50.499999999999993</v>
      </c>
      <c r="I30" s="49">
        <f>+(I25/I27)/7*1000</f>
        <v>50</v>
      </c>
      <c r="J30" s="49">
        <f t="shared" ref="J30:L30" si="13">+(J25/J27)/7*1000</f>
        <v>50</v>
      </c>
      <c r="K30" s="49">
        <f t="shared" si="13"/>
        <v>49.499999999999993</v>
      </c>
      <c r="L30" s="50">
        <f t="shared" si="13"/>
        <v>49</v>
      </c>
      <c r="M30" s="89">
        <f>+(M25/M27)/7*1000</f>
        <v>51.5</v>
      </c>
      <c r="N30" s="49">
        <f t="shared" ref="N30:X30" si="14">+(N25/N27)/7*1000</f>
        <v>50.500000000000007</v>
      </c>
      <c r="O30" s="49">
        <f t="shared" si="14"/>
        <v>49.5</v>
      </c>
      <c r="P30" s="49">
        <f t="shared" si="14"/>
        <v>49.500000000000007</v>
      </c>
      <c r="Q30" s="49">
        <f t="shared" si="14"/>
        <v>49.499999999999993</v>
      </c>
      <c r="R30" s="49">
        <f t="shared" si="14"/>
        <v>49</v>
      </c>
      <c r="S30" s="48">
        <f t="shared" si="14"/>
        <v>52</v>
      </c>
      <c r="T30" s="49">
        <f t="shared" si="14"/>
        <v>51.5</v>
      </c>
      <c r="U30" s="49">
        <f t="shared" si="14"/>
        <v>50.5</v>
      </c>
      <c r="V30" s="49">
        <f t="shared" si="14"/>
        <v>50.5</v>
      </c>
      <c r="W30" s="49">
        <f t="shared" si="14"/>
        <v>50</v>
      </c>
      <c r="X30" s="50">
        <f t="shared" si="14"/>
        <v>49.5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28.5</v>
      </c>
      <c r="C39" s="82">
        <v>54</v>
      </c>
      <c r="D39" s="82">
        <v>66.599999999999994</v>
      </c>
      <c r="E39" s="82">
        <v>46.3</v>
      </c>
      <c r="F39" s="82">
        <v>54.8</v>
      </c>
      <c r="G39" s="82">
        <v>35.700000000000003</v>
      </c>
      <c r="H39" s="82"/>
      <c r="I39" s="104">
        <f t="shared" ref="I39:I46" si="15">SUM(B39:H39)</f>
        <v>285.89999999999998</v>
      </c>
      <c r="J39" s="2"/>
      <c r="K39" s="94" t="s">
        <v>13</v>
      </c>
      <c r="L39" s="82">
        <v>12.6</v>
      </c>
      <c r="M39" s="82">
        <v>18.100000000000001</v>
      </c>
      <c r="N39" s="82">
        <v>12.7</v>
      </c>
      <c r="O39" s="82"/>
      <c r="P39" s="82"/>
      <c r="Q39" s="104">
        <f t="shared" ref="Q39:Q46" si="16">SUM(L39:P39)</f>
        <v>43.400000000000006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30.633000000000003</v>
      </c>
      <c r="C40" s="82">
        <v>57.641874999999999</v>
      </c>
      <c r="D40" s="82">
        <v>69.667875000000009</v>
      </c>
      <c r="E40" s="82">
        <v>47.282750000000007</v>
      </c>
      <c r="F40" s="82">
        <v>56.035749999999993</v>
      </c>
      <c r="G40" s="82">
        <v>36.120000000000005</v>
      </c>
      <c r="H40" s="82"/>
      <c r="I40" s="104">
        <f t="shared" si="15"/>
        <v>297.38125000000002</v>
      </c>
      <c r="J40" s="2"/>
      <c r="K40" s="95" t="s">
        <v>14</v>
      </c>
      <c r="L40" s="82">
        <v>12.9</v>
      </c>
      <c r="M40" s="82">
        <v>18.399999999999999</v>
      </c>
      <c r="N40" s="82">
        <v>12.9</v>
      </c>
      <c r="O40" s="82"/>
      <c r="P40" s="82"/>
      <c r="Q40" s="104">
        <f t="shared" si="16"/>
        <v>44.199999999999996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31.066999999999997</v>
      </c>
      <c r="C42" s="82">
        <v>58.466708333333322</v>
      </c>
      <c r="D42" s="82">
        <v>71.704875000000001</v>
      </c>
      <c r="E42" s="82">
        <v>48.696749999999987</v>
      </c>
      <c r="F42" s="82">
        <v>56.873416666666664</v>
      </c>
      <c r="G42" s="82">
        <v>36.665999999999997</v>
      </c>
      <c r="H42" s="82"/>
      <c r="I42" s="104">
        <f t="shared" si="15"/>
        <v>303.47474999999997</v>
      </c>
      <c r="J42" s="2"/>
      <c r="K42" s="95" t="s">
        <v>16</v>
      </c>
      <c r="L42" s="82">
        <v>13</v>
      </c>
      <c r="M42" s="82">
        <v>18.7</v>
      </c>
      <c r="N42" s="82">
        <v>13.2</v>
      </c>
      <c r="O42" s="82"/>
      <c r="P42" s="82"/>
      <c r="Q42" s="104">
        <f t="shared" si="16"/>
        <v>44.9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31.066999999999997</v>
      </c>
      <c r="C43" s="82">
        <v>58.466708333333322</v>
      </c>
      <c r="D43" s="82">
        <v>71.704875000000001</v>
      </c>
      <c r="E43" s="82">
        <v>48.696749999999987</v>
      </c>
      <c r="F43" s="82">
        <v>56.873416666666664</v>
      </c>
      <c r="G43" s="82">
        <v>36.665999999999997</v>
      </c>
      <c r="H43" s="82"/>
      <c r="I43" s="104">
        <f t="shared" si="15"/>
        <v>303.47474999999997</v>
      </c>
      <c r="J43" s="2"/>
      <c r="K43" s="94" t="s">
        <v>17</v>
      </c>
      <c r="L43" s="82">
        <v>13</v>
      </c>
      <c r="M43" s="82">
        <v>18.7</v>
      </c>
      <c r="N43" s="82">
        <v>13.2</v>
      </c>
      <c r="O43" s="82"/>
      <c r="P43" s="82"/>
      <c r="Q43" s="104">
        <f t="shared" si="16"/>
        <v>44.9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31.066999999999997</v>
      </c>
      <c r="C45" s="82">
        <v>58.466708333333322</v>
      </c>
      <c r="D45" s="82">
        <v>71.704875000000001</v>
      </c>
      <c r="E45" s="82">
        <v>48.696749999999987</v>
      </c>
      <c r="F45" s="82">
        <v>56.873416666666664</v>
      </c>
      <c r="G45" s="82">
        <v>36.665999999999997</v>
      </c>
      <c r="H45" s="82"/>
      <c r="I45" s="104">
        <f t="shared" si="15"/>
        <v>303.47474999999997</v>
      </c>
      <c r="J45" s="2"/>
      <c r="K45" s="94" t="s">
        <v>19</v>
      </c>
      <c r="L45" s="82">
        <v>13.1</v>
      </c>
      <c r="M45" s="82">
        <v>18.7</v>
      </c>
      <c r="N45" s="82">
        <v>13.2</v>
      </c>
      <c r="O45" s="82"/>
      <c r="P45" s="82"/>
      <c r="Q45" s="104">
        <f t="shared" si="16"/>
        <v>45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152.334</v>
      </c>
      <c r="C46" s="28">
        <f t="shared" si="17"/>
        <v>287.04199999999997</v>
      </c>
      <c r="D46" s="28">
        <f t="shared" si="17"/>
        <v>351.38250000000005</v>
      </c>
      <c r="E46" s="28">
        <f t="shared" si="17"/>
        <v>239.67299999999994</v>
      </c>
      <c r="F46" s="28">
        <f t="shared" si="17"/>
        <v>281.45599999999996</v>
      </c>
      <c r="G46" s="28">
        <f t="shared" si="17"/>
        <v>181.81799999999998</v>
      </c>
      <c r="H46" s="28">
        <f t="shared" si="17"/>
        <v>0</v>
      </c>
      <c r="I46" s="104">
        <f t="shared" si="15"/>
        <v>1493.7054999999998</v>
      </c>
      <c r="K46" s="80" t="s">
        <v>11</v>
      </c>
      <c r="L46" s="84">
        <f>SUM(L39:L45)</f>
        <v>64.599999999999994</v>
      </c>
      <c r="M46" s="28">
        <f>SUM(M39:M45)</f>
        <v>92.600000000000009</v>
      </c>
      <c r="N46" s="28">
        <f>SUM(N39:N45)</f>
        <v>65.2</v>
      </c>
      <c r="O46" s="28">
        <f>SUM(O39:O45)</f>
        <v>0</v>
      </c>
      <c r="P46" s="28">
        <f>SUM(P39:P45)</f>
        <v>0</v>
      </c>
      <c r="Q46" s="104">
        <f t="shared" si="16"/>
        <v>222.39999999999998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58.5</v>
      </c>
      <c r="C47" s="31">
        <v>58</v>
      </c>
      <c r="D47" s="31">
        <v>57.5</v>
      </c>
      <c r="E47" s="31">
        <v>56.5</v>
      </c>
      <c r="F47" s="31">
        <v>56</v>
      </c>
      <c r="G47" s="31">
        <v>55.5</v>
      </c>
      <c r="H47" s="31"/>
      <c r="I47" s="105">
        <f>+((I46/I48)/7)*1000</f>
        <v>56.99425747863247</v>
      </c>
      <c r="K47" s="113" t="s">
        <v>20</v>
      </c>
      <c r="L47" s="85">
        <v>65.5</v>
      </c>
      <c r="M47" s="31">
        <v>65.5</v>
      </c>
      <c r="N47" s="31">
        <v>65.5</v>
      </c>
      <c r="O47" s="31"/>
      <c r="P47" s="31"/>
      <c r="Q47" s="105">
        <f>+((Q46/Q48)/7)*1000</f>
        <v>65.5081001472754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606</v>
      </c>
      <c r="F48" s="35">
        <v>718</v>
      </c>
      <c r="G48" s="35">
        <v>468</v>
      </c>
      <c r="H48" s="35"/>
      <c r="I48" s="106">
        <f>SUM(B48:H48)</f>
        <v>3744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31.066999999999997</v>
      </c>
      <c r="C49" s="39">
        <f t="shared" si="18"/>
        <v>58.466708333333322</v>
      </c>
      <c r="D49" s="39">
        <f t="shared" si="18"/>
        <v>71.704875000000001</v>
      </c>
      <c r="E49" s="39">
        <f t="shared" si="18"/>
        <v>48.696749999999987</v>
      </c>
      <c r="F49" s="39">
        <f t="shared" si="18"/>
        <v>56.873416666666664</v>
      </c>
      <c r="G49" s="39">
        <f t="shared" si="18"/>
        <v>36.665999999999997</v>
      </c>
      <c r="H49" s="39">
        <f t="shared" si="18"/>
        <v>0</v>
      </c>
      <c r="I49" s="107">
        <f>((I46*1000)/I48)/7</f>
        <v>56.99425747863247</v>
      </c>
      <c r="K49" s="98" t="s">
        <v>22</v>
      </c>
      <c r="L49" s="87">
        <f t="shared" ref="L49" si="19">((L48*L47)*7/1000-L39-L40)/3</f>
        <v>13.0495</v>
      </c>
      <c r="M49" s="39">
        <f t="shared" ref="M49" si="20">((M48*M47)*7/1000-M39-M40)/3</f>
        <v>18.705666666666666</v>
      </c>
      <c r="N49" s="39">
        <f t="shared" ref="N49" si="21">((N48*N47)*7/1000-N39-N40)/3</f>
        <v>13.168999999999999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65.5081001472754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152.334</v>
      </c>
      <c r="C50" s="43">
        <f t="shared" si="24"/>
        <v>287.04199999999997</v>
      </c>
      <c r="D50" s="43">
        <f t="shared" si="24"/>
        <v>351.38249999999999</v>
      </c>
      <c r="E50" s="43">
        <f t="shared" si="24"/>
        <v>239.673</v>
      </c>
      <c r="F50" s="43">
        <f t="shared" si="24"/>
        <v>281.45600000000002</v>
      </c>
      <c r="G50" s="43">
        <f t="shared" si="24"/>
        <v>181.81800000000001</v>
      </c>
      <c r="H50" s="43">
        <f t="shared" si="24"/>
        <v>0</v>
      </c>
      <c r="I50" s="90"/>
      <c r="K50" s="99" t="s">
        <v>23</v>
      </c>
      <c r="L50" s="88">
        <f>((L48*L47)*7)/1000</f>
        <v>64.648499999999999</v>
      </c>
      <c r="M50" s="43">
        <f>((M48*M47)*7)/1000</f>
        <v>92.617000000000004</v>
      </c>
      <c r="N50" s="43">
        <f>((N48*N47)*7)/1000</f>
        <v>65.106999999999999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58.5</v>
      </c>
      <c r="C51" s="49">
        <f t="shared" si="25"/>
        <v>57.999999999999993</v>
      </c>
      <c r="D51" s="49">
        <f t="shared" si="25"/>
        <v>57.500000000000007</v>
      </c>
      <c r="E51" s="49">
        <f t="shared" si="25"/>
        <v>56.499999999999986</v>
      </c>
      <c r="F51" s="49">
        <f t="shared" si="25"/>
        <v>55.999999999999993</v>
      </c>
      <c r="G51" s="49">
        <f t="shared" si="25"/>
        <v>55.499999999999993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65.450861195542046</v>
      </c>
      <c r="M51" s="49">
        <f>+(M46/M48)/7*1000</f>
        <v>65.487977369165492</v>
      </c>
      <c r="N51" s="49">
        <f>+(N46/N48)/7*1000</f>
        <v>65.593561368209251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15.3</v>
      </c>
      <c r="C58" s="82">
        <v>43.4</v>
      </c>
      <c r="D58" s="82">
        <v>33.299999999999997</v>
      </c>
      <c r="E58" s="82">
        <v>38</v>
      </c>
      <c r="F58" s="82">
        <v>32.6</v>
      </c>
      <c r="G58" s="82"/>
      <c r="H58" s="104">
        <f t="shared" ref="H58:H65" si="26">SUM(B58:G58)</f>
        <v>162.6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16.100000000000001</v>
      </c>
      <c r="C59" s="82">
        <v>45.7</v>
      </c>
      <c r="D59" s="82">
        <v>34.799999999999997</v>
      </c>
      <c r="E59" s="82">
        <v>39.799999999999997</v>
      </c>
      <c r="F59" s="82">
        <v>34.1</v>
      </c>
      <c r="G59" s="82"/>
      <c r="H59" s="104">
        <f t="shared" si="26"/>
        <v>170.49999999999997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16.100000000000001</v>
      </c>
      <c r="C61" s="82">
        <v>45.7</v>
      </c>
      <c r="D61" s="82">
        <v>34.799999999999997</v>
      </c>
      <c r="E61" s="82">
        <v>39.799999999999997</v>
      </c>
      <c r="F61" s="82">
        <v>34.1</v>
      </c>
      <c r="G61" s="82"/>
      <c r="H61" s="104">
        <f t="shared" si="26"/>
        <v>170.49999999999997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16.100000000000001</v>
      </c>
      <c r="C62" s="82">
        <v>45.7</v>
      </c>
      <c r="D62" s="82">
        <v>34.799999999999997</v>
      </c>
      <c r="E62" s="82">
        <v>39.799999999999997</v>
      </c>
      <c r="F62" s="82">
        <v>34.1</v>
      </c>
      <c r="G62" s="82"/>
      <c r="H62" s="104">
        <f t="shared" si="26"/>
        <v>170.49999999999997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16.2</v>
      </c>
      <c r="C64" s="82">
        <v>45.7</v>
      </c>
      <c r="D64" s="82">
        <v>34.9</v>
      </c>
      <c r="E64" s="82">
        <v>39.799999999999997</v>
      </c>
      <c r="F64" s="82">
        <v>34.1</v>
      </c>
      <c r="G64" s="82"/>
      <c r="H64" s="104">
        <f t="shared" si="26"/>
        <v>170.70000000000002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79.8</v>
      </c>
      <c r="C65" s="28">
        <f t="shared" si="27"/>
        <v>226.2</v>
      </c>
      <c r="D65" s="28">
        <f t="shared" si="27"/>
        <v>172.6</v>
      </c>
      <c r="E65" s="28">
        <f t="shared" si="27"/>
        <v>197.2</v>
      </c>
      <c r="F65" s="28">
        <f t="shared" si="27"/>
        <v>169</v>
      </c>
      <c r="G65" s="28">
        <f t="shared" si="27"/>
        <v>0</v>
      </c>
      <c r="H65" s="104">
        <f t="shared" si="26"/>
        <v>844.8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75</v>
      </c>
      <c r="C66" s="31">
        <v>75</v>
      </c>
      <c r="D66" s="31">
        <v>74.5</v>
      </c>
      <c r="E66" s="31">
        <v>74.5</v>
      </c>
      <c r="F66" s="31">
        <v>74.5</v>
      </c>
      <c r="G66" s="31"/>
      <c r="H66" s="105">
        <f>+((H65/H67)/7)*1000</f>
        <v>74.681753889674681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/>
      <c r="H67" s="115">
        <f>SUM(B67:G67)</f>
        <v>1616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8">((B67*B66)*7/1000-B58)/4</f>
        <v>16.125</v>
      </c>
      <c r="C68" s="39">
        <f t="shared" si="28"/>
        <v>45.71875</v>
      </c>
      <c r="D68" s="39">
        <f t="shared" si="28"/>
        <v>34.829125000000005</v>
      </c>
      <c r="E68" s="39">
        <f t="shared" si="28"/>
        <v>39.781750000000002</v>
      </c>
      <c r="F68" s="39">
        <f t="shared" si="28"/>
        <v>34.091500000000003</v>
      </c>
      <c r="G68" s="39">
        <f t="shared" si="28"/>
        <v>0</v>
      </c>
      <c r="H68" s="119">
        <f>((H65*1000)/H67)/7</f>
        <v>74.681753889674681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9">((B67*B66)*7)/1000</f>
        <v>79.8</v>
      </c>
      <c r="C69" s="43">
        <f t="shared" si="29"/>
        <v>226.27500000000001</v>
      </c>
      <c r="D69" s="43">
        <f t="shared" si="29"/>
        <v>172.6165</v>
      </c>
      <c r="E69" s="43">
        <f t="shared" si="29"/>
        <v>197.12700000000001</v>
      </c>
      <c r="F69" s="43">
        <f t="shared" si="29"/>
        <v>168.96600000000001</v>
      </c>
      <c r="G69" s="43">
        <f t="shared" si="29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0">+(B65/B67)/7*1000</f>
        <v>75</v>
      </c>
      <c r="C70" s="49">
        <f t="shared" si="30"/>
        <v>74.975140868412325</v>
      </c>
      <c r="D70" s="49">
        <f t="shared" si="30"/>
        <v>74.492878722485969</v>
      </c>
      <c r="E70" s="49">
        <f t="shared" si="30"/>
        <v>74.527588813303097</v>
      </c>
      <c r="F70" s="49">
        <f t="shared" si="30"/>
        <v>74.514991181657848</v>
      </c>
      <c r="G70" s="49" t="e">
        <f t="shared" si="30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B15:E15"/>
    <mergeCell ref="M15:R15"/>
    <mergeCell ref="S15:X15"/>
    <mergeCell ref="B36:H36"/>
    <mergeCell ref="L36:P36"/>
    <mergeCell ref="J54:K54"/>
    <mergeCell ref="B55:G55"/>
    <mergeCell ref="F15:L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39"/>
  <sheetViews>
    <sheetView zoomScale="30" zoomScaleNormal="30" workbookViewId="0">
      <selection activeCell="P32" sqref="P32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2"/>
      <c r="Z3" s="2"/>
      <c r="AA3" s="2"/>
      <c r="AB3" s="2"/>
      <c r="AC3" s="2"/>
      <c r="AD3" s="15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4" t="s">
        <v>1</v>
      </c>
      <c r="B9" s="154"/>
      <c r="C9" s="15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4"/>
      <c r="B10" s="154"/>
      <c r="C10" s="15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4" t="s">
        <v>4</v>
      </c>
      <c r="B11" s="154"/>
      <c r="C11" s="154"/>
      <c r="D11" s="1"/>
      <c r="E11" s="155">
        <v>1</v>
      </c>
      <c r="F11" s="1"/>
      <c r="G11" s="1"/>
      <c r="H11" s="1"/>
      <c r="I11" s="1"/>
      <c r="J11" s="1"/>
      <c r="K11" s="553" t="s">
        <v>62</v>
      </c>
      <c r="L11" s="553"/>
      <c r="M11" s="156"/>
      <c r="N11" s="15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4"/>
      <c r="B12" s="154"/>
      <c r="C12" s="154"/>
      <c r="D12" s="1"/>
      <c r="E12" s="5"/>
      <c r="F12" s="1"/>
      <c r="G12" s="1"/>
      <c r="H12" s="1"/>
      <c r="I12" s="1"/>
      <c r="J12" s="1"/>
      <c r="K12" s="156"/>
      <c r="L12" s="156"/>
      <c r="M12" s="156"/>
      <c r="N12" s="15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4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"/>
      <c r="X13" s="1"/>
      <c r="Y13" s="1"/>
    </row>
    <row r="14" spans="1:30" s="3" customFormat="1" ht="27" thickBot="1" x14ac:dyDescent="0.3">
      <c r="A14" s="15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22.822000000000003</v>
      </c>
      <c r="C18" s="24">
        <v>40.296250000000001</v>
      </c>
      <c r="D18" s="24">
        <v>49.175250000000005</v>
      </c>
      <c r="E18" s="25">
        <v>25.708666666666669</v>
      </c>
      <c r="F18" s="23">
        <v>22.579375000000002</v>
      </c>
      <c r="G18" s="24">
        <v>47.355625000000003</v>
      </c>
      <c r="H18" s="24">
        <v>58.147124999999996</v>
      </c>
      <c r="I18" s="24">
        <v>53.187500000000007</v>
      </c>
      <c r="J18" s="24">
        <v>52.126291666666667</v>
      </c>
      <c r="K18" s="24">
        <v>57.658583333333326</v>
      </c>
      <c r="L18" s="25">
        <v>52.716666666666676</v>
      </c>
      <c r="M18" s="82">
        <v>28.022399999999994</v>
      </c>
      <c r="N18" s="24">
        <v>40.649175000000007</v>
      </c>
      <c r="O18" s="24">
        <v>38.892524999999999</v>
      </c>
      <c r="P18" s="24">
        <v>41.02</v>
      </c>
      <c r="Q18" s="24">
        <v>29.666466666666668</v>
      </c>
      <c r="R18" s="24">
        <v>27.137366666666669</v>
      </c>
      <c r="S18" s="23">
        <v>27.845825000000001</v>
      </c>
      <c r="T18" s="24">
        <v>51.310349999999993</v>
      </c>
      <c r="U18" s="24">
        <v>52.246250000000003</v>
      </c>
      <c r="V18" s="24">
        <v>36.525125000000003</v>
      </c>
      <c r="W18" s="24">
        <v>23.114700000000003</v>
      </c>
      <c r="X18" s="25">
        <v>14.057691666666669</v>
      </c>
      <c r="Y18" s="26">
        <f t="shared" ref="Y18:Y25" si="0">SUM(B18:X18)</f>
        <v>892.26120833333323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51.035187499999999</v>
      </c>
      <c r="E19" s="25">
        <v>27.055583333333335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40.963868749999996</v>
      </c>
      <c r="P19" s="24">
        <v>43.070999999999998</v>
      </c>
      <c r="Q19" s="24">
        <v>30.894383333333334</v>
      </c>
      <c r="R19" s="24">
        <v>28.184158333333333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23.988824999999999</v>
      </c>
      <c r="X19" s="25">
        <v>14.594577083333334</v>
      </c>
      <c r="Y19" s="26">
        <f t="shared" si="0"/>
        <v>930.37282291666656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23.561499999999999</v>
      </c>
      <c r="C21" s="24">
        <v>41.887812499999995</v>
      </c>
      <c r="D21" s="24">
        <v>51.809854166666661</v>
      </c>
      <c r="E21" s="25">
        <v>27.476749999999999</v>
      </c>
      <c r="F21" s="23">
        <v>23.326406250000002</v>
      </c>
      <c r="G21" s="24">
        <v>49.019093749999996</v>
      </c>
      <c r="H21" s="24">
        <v>60.683468749999996</v>
      </c>
      <c r="I21" s="24">
        <v>55.609375</v>
      </c>
      <c r="J21" s="24">
        <v>54.312802083333331</v>
      </c>
      <c r="K21" s="24">
        <v>60.296354166666667</v>
      </c>
      <c r="L21" s="25">
        <v>55.315833333333337</v>
      </c>
      <c r="M21" s="82">
        <v>29.282399999999999</v>
      </c>
      <c r="N21" s="24">
        <v>42.334206249999994</v>
      </c>
      <c r="O21" s="24">
        <v>41.61370208333333</v>
      </c>
      <c r="P21" s="24">
        <v>43.070999999999998</v>
      </c>
      <c r="Q21" s="24">
        <v>30.894383333333334</v>
      </c>
      <c r="R21" s="24">
        <v>28.636825000000002</v>
      </c>
      <c r="S21" s="23">
        <v>29.185668750000001</v>
      </c>
      <c r="T21" s="24">
        <v>53.416912500000002</v>
      </c>
      <c r="U21" s="24">
        <v>54.460437500000005</v>
      </c>
      <c r="V21" s="24">
        <v>37.892968750000001</v>
      </c>
      <c r="W21" s="24">
        <v>23.988825000000002</v>
      </c>
      <c r="X21" s="25">
        <v>14.826743749999997</v>
      </c>
      <c r="Y21" s="26">
        <f t="shared" si="0"/>
        <v>932.90332291666664</v>
      </c>
      <c r="AA21" s="2"/>
      <c r="AB21" s="20"/>
    </row>
    <row r="22" spans="1:30" ht="39.950000000000003" customHeight="1" x14ac:dyDescent="0.25">
      <c r="A22" s="94" t="s">
        <v>17</v>
      </c>
      <c r="B22" s="23">
        <v>23.561499999999999</v>
      </c>
      <c r="C22" s="24">
        <v>41.887812499999995</v>
      </c>
      <c r="D22" s="24">
        <v>51.809854166666661</v>
      </c>
      <c r="E22" s="25">
        <v>27.476749999999999</v>
      </c>
      <c r="F22" s="23">
        <v>23.326406250000002</v>
      </c>
      <c r="G22" s="24">
        <v>49.019093749999996</v>
      </c>
      <c r="H22" s="24">
        <v>60.683468749999996</v>
      </c>
      <c r="I22" s="24">
        <v>55.609375</v>
      </c>
      <c r="J22" s="24">
        <v>54.312802083333331</v>
      </c>
      <c r="K22" s="24">
        <v>60.296354166666667</v>
      </c>
      <c r="L22" s="25">
        <v>55.315833333333337</v>
      </c>
      <c r="M22" s="82">
        <v>29.282399999999999</v>
      </c>
      <c r="N22" s="24">
        <v>42.334206249999994</v>
      </c>
      <c r="O22" s="24">
        <v>41.61370208333333</v>
      </c>
      <c r="P22" s="24">
        <v>43.070999999999998</v>
      </c>
      <c r="Q22" s="24">
        <v>30.894383333333334</v>
      </c>
      <c r="R22" s="24">
        <v>28.636825000000002</v>
      </c>
      <c r="S22" s="23">
        <v>29.185668750000001</v>
      </c>
      <c r="T22" s="24">
        <v>53.416912500000002</v>
      </c>
      <c r="U22" s="24">
        <v>54.460437500000005</v>
      </c>
      <c r="V22" s="24">
        <v>37.892968750000001</v>
      </c>
      <c r="W22" s="24">
        <v>23.988825000000002</v>
      </c>
      <c r="X22" s="25">
        <v>14.826743749999997</v>
      </c>
      <c r="Y22" s="26">
        <f t="shared" si="0"/>
        <v>932.90332291666664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23.561499999999999</v>
      </c>
      <c r="C24" s="24">
        <v>41.887812499999995</v>
      </c>
      <c r="D24" s="24">
        <v>51.809854166666661</v>
      </c>
      <c r="E24" s="25">
        <v>27.476749999999999</v>
      </c>
      <c r="F24" s="23">
        <v>23.326406250000002</v>
      </c>
      <c r="G24" s="24">
        <v>49.019093749999996</v>
      </c>
      <c r="H24" s="24">
        <v>60.683468749999996</v>
      </c>
      <c r="I24" s="24">
        <v>55.609375</v>
      </c>
      <c r="J24" s="24">
        <v>54.312802083333331</v>
      </c>
      <c r="K24" s="24">
        <v>60.296354166666667</v>
      </c>
      <c r="L24" s="25">
        <v>55.315833333333337</v>
      </c>
      <c r="M24" s="82">
        <v>29.282399999999999</v>
      </c>
      <c r="N24" s="24">
        <v>42.334206249999994</v>
      </c>
      <c r="O24" s="24">
        <v>41.61370208333333</v>
      </c>
      <c r="P24" s="24">
        <v>43.070999999999998</v>
      </c>
      <c r="Q24" s="24">
        <v>30.894383333333334</v>
      </c>
      <c r="R24" s="24">
        <v>28.636825000000002</v>
      </c>
      <c r="S24" s="23">
        <v>29.185668750000001</v>
      </c>
      <c r="T24" s="24">
        <v>53.416912500000002</v>
      </c>
      <c r="U24" s="24">
        <v>54.460437500000005</v>
      </c>
      <c r="V24" s="24">
        <v>37.892968750000001</v>
      </c>
      <c r="W24" s="24">
        <v>23.988825000000002</v>
      </c>
      <c r="X24" s="25">
        <v>14.826743749999997</v>
      </c>
      <c r="Y24" s="26">
        <f t="shared" si="0"/>
        <v>932.90332291666664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117.06799999999998</v>
      </c>
      <c r="C25" s="28">
        <f t="shared" si="1"/>
        <v>207.84749999999997</v>
      </c>
      <c r="D25" s="28">
        <f t="shared" si="1"/>
        <v>255.64000000000001</v>
      </c>
      <c r="E25" s="29">
        <f>SUM(E18:E24)</f>
        <v>135.19450000000001</v>
      </c>
      <c r="F25" s="27">
        <f t="shared" ref="F25:H25" si="2">SUM(F18:F24)</f>
        <v>115.88500000000002</v>
      </c>
      <c r="G25" s="28">
        <f t="shared" si="2"/>
        <v>243.43199999999999</v>
      </c>
      <c r="H25" s="28">
        <f t="shared" si="2"/>
        <v>300.88099999999997</v>
      </c>
      <c r="I25" s="28">
        <f>SUM(I18:I24)</f>
        <v>275.625</v>
      </c>
      <c r="J25" s="28">
        <f t="shared" ref="J25:L25" si="3">SUM(J18:J24)</f>
        <v>269.3775</v>
      </c>
      <c r="K25" s="28">
        <f t="shared" si="3"/>
        <v>298.84399999999999</v>
      </c>
      <c r="L25" s="29">
        <f t="shared" si="3"/>
        <v>273.98</v>
      </c>
      <c r="M25" s="84">
        <f>SUM(M18:M24)</f>
        <v>145.15199999999999</v>
      </c>
      <c r="N25" s="28">
        <f t="shared" ref="N25:R25" si="4">SUM(N18:N24)</f>
        <v>209.98599999999999</v>
      </c>
      <c r="O25" s="28">
        <f t="shared" si="4"/>
        <v>204.69749999999996</v>
      </c>
      <c r="P25" s="28">
        <f t="shared" si="4"/>
        <v>213.304</v>
      </c>
      <c r="Q25" s="28">
        <f t="shared" si="4"/>
        <v>153.244</v>
      </c>
      <c r="R25" s="28">
        <f t="shared" si="4"/>
        <v>141.232</v>
      </c>
      <c r="S25" s="27">
        <f>SUM(S18:S24)</f>
        <v>144.58850000000001</v>
      </c>
      <c r="T25" s="28">
        <f t="shared" ref="T25:X25" si="5">SUM(T18:T24)</f>
        <v>264.97800000000001</v>
      </c>
      <c r="U25" s="28">
        <f t="shared" si="5"/>
        <v>270.08800000000002</v>
      </c>
      <c r="V25" s="28">
        <f t="shared" si="5"/>
        <v>188.09699999999998</v>
      </c>
      <c r="W25" s="28">
        <f t="shared" si="5"/>
        <v>119.07000000000002</v>
      </c>
      <c r="X25" s="29">
        <f t="shared" si="5"/>
        <v>73.132499999999993</v>
      </c>
      <c r="Y25" s="26">
        <f t="shared" si="0"/>
        <v>4621.3439999999991</v>
      </c>
    </row>
    <row r="26" spans="1:30" s="2" customFormat="1" ht="36.75" customHeight="1" x14ac:dyDescent="0.25">
      <c r="A26" s="96" t="s">
        <v>20</v>
      </c>
      <c r="B26" s="30">
        <v>56.5</v>
      </c>
      <c r="C26" s="31">
        <v>55.5</v>
      </c>
      <c r="D26" s="31">
        <v>55</v>
      </c>
      <c r="E26" s="32">
        <v>53.5</v>
      </c>
      <c r="F26" s="30">
        <v>55</v>
      </c>
      <c r="G26" s="31">
        <v>54</v>
      </c>
      <c r="H26" s="31">
        <v>53</v>
      </c>
      <c r="I26" s="31">
        <v>52.5</v>
      </c>
      <c r="J26" s="31">
        <v>52.5</v>
      </c>
      <c r="K26" s="31">
        <v>52</v>
      </c>
      <c r="L26" s="32">
        <v>51.5</v>
      </c>
      <c r="M26" s="85">
        <v>54</v>
      </c>
      <c r="N26" s="31">
        <v>53</v>
      </c>
      <c r="O26" s="31">
        <v>52.5</v>
      </c>
      <c r="P26" s="31">
        <v>52</v>
      </c>
      <c r="Q26" s="31">
        <v>52</v>
      </c>
      <c r="R26" s="31">
        <v>52</v>
      </c>
      <c r="S26" s="30">
        <v>54.5</v>
      </c>
      <c r="T26" s="31">
        <v>54</v>
      </c>
      <c r="U26" s="31">
        <v>53</v>
      </c>
      <c r="V26" s="31">
        <v>53</v>
      </c>
      <c r="W26" s="31">
        <v>52.5</v>
      </c>
      <c r="X26" s="32">
        <v>52.5</v>
      </c>
      <c r="Y26" s="33">
        <f>+((Y25/Y27)/7)*1000</f>
        <v>53.172680412371122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664</v>
      </c>
      <c r="E27" s="36">
        <v>361</v>
      </c>
      <c r="F27" s="34">
        <v>301</v>
      </c>
      <c r="G27" s="35">
        <v>644</v>
      </c>
      <c r="H27" s="35">
        <v>811</v>
      </c>
      <c r="I27" s="35">
        <v>750</v>
      </c>
      <c r="J27" s="35">
        <v>733</v>
      </c>
      <c r="K27" s="35">
        <v>821</v>
      </c>
      <c r="L27" s="36">
        <v>760</v>
      </c>
      <c r="M27" s="86">
        <v>384</v>
      </c>
      <c r="N27" s="35">
        <v>566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12416</v>
      </c>
      <c r="Z27" s="2">
        <f>((Y25*1000)/Y27)/7</f>
        <v>53.172680412371122</v>
      </c>
    </row>
    <row r="28" spans="1:30" s="2" customFormat="1" ht="33" customHeight="1" x14ac:dyDescent="0.25">
      <c r="A28" s="98" t="s">
        <v>22</v>
      </c>
      <c r="B28" s="38">
        <f>((B27*B26)*7/1000-B18-B19)/3</f>
        <v>23.561499999999999</v>
      </c>
      <c r="C28" s="39">
        <f t="shared" ref="C28:X28" si="6">((C27*C26)*7/1000-C18-C19)/3</f>
        <v>41.887812499999995</v>
      </c>
      <c r="D28" s="39">
        <f t="shared" si="6"/>
        <v>51.809854166666661</v>
      </c>
      <c r="E28" s="40">
        <f t="shared" si="6"/>
        <v>27.476749999999999</v>
      </c>
      <c r="F28" s="38">
        <f t="shared" si="6"/>
        <v>23.326406250000002</v>
      </c>
      <c r="G28" s="39">
        <f t="shared" si="6"/>
        <v>49.019093749999996</v>
      </c>
      <c r="H28" s="39">
        <f t="shared" si="6"/>
        <v>60.683468749999996</v>
      </c>
      <c r="I28" s="39">
        <f t="shared" si="6"/>
        <v>55.609375</v>
      </c>
      <c r="J28" s="39">
        <f t="shared" si="6"/>
        <v>54.312802083333331</v>
      </c>
      <c r="K28" s="39">
        <f t="shared" si="6"/>
        <v>60.296354166666667</v>
      </c>
      <c r="L28" s="40">
        <f t="shared" si="6"/>
        <v>55.315833333333337</v>
      </c>
      <c r="M28" s="87">
        <f t="shared" si="6"/>
        <v>29.282399999999999</v>
      </c>
      <c r="N28" s="39">
        <f t="shared" si="6"/>
        <v>42.334206249999994</v>
      </c>
      <c r="O28" s="39">
        <f t="shared" si="6"/>
        <v>41.61370208333333</v>
      </c>
      <c r="P28" s="39">
        <f t="shared" si="6"/>
        <v>43.070999999999998</v>
      </c>
      <c r="Q28" s="39">
        <f t="shared" si="6"/>
        <v>30.894383333333334</v>
      </c>
      <c r="R28" s="39">
        <f t="shared" si="6"/>
        <v>28.636825000000002</v>
      </c>
      <c r="S28" s="38">
        <f t="shared" si="6"/>
        <v>29.185668750000001</v>
      </c>
      <c r="T28" s="39">
        <f t="shared" si="6"/>
        <v>53.416912500000002</v>
      </c>
      <c r="U28" s="39">
        <f t="shared" si="6"/>
        <v>54.460437500000005</v>
      </c>
      <c r="V28" s="39">
        <f t="shared" si="6"/>
        <v>37.892968750000001</v>
      </c>
      <c r="W28" s="39">
        <f t="shared" si="6"/>
        <v>23.988825000000002</v>
      </c>
      <c r="X28" s="40">
        <f t="shared" si="6"/>
        <v>14.826743749999997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117.068</v>
      </c>
      <c r="C29" s="43">
        <f t="shared" si="7"/>
        <v>207.8475</v>
      </c>
      <c r="D29" s="43">
        <f t="shared" si="7"/>
        <v>255.64</v>
      </c>
      <c r="E29" s="90">
        <f>((E27*E26)*7)/1000</f>
        <v>135.19450000000001</v>
      </c>
      <c r="F29" s="42">
        <f>((F27*F26)*7)/1000</f>
        <v>115.88500000000001</v>
      </c>
      <c r="G29" s="43">
        <f t="shared" ref="G29:H29" si="8">((G27*G26)*7)/1000</f>
        <v>243.43199999999999</v>
      </c>
      <c r="H29" s="43">
        <f t="shared" si="8"/>
        <v>300.88099999999997</v>
      </c>
      <c r="I29" s="43">
        <f>((I27*I26)*7)/1000</f>
        <v>275.625</v>
      </c>
      <c r="J29" s="43">
        <f>((J27*J26)*7)/1000</f>
        <v>269.3775</v>
      </c>
      <c r="K29" s="43">
        <f t="shared" ref="K29:L29" si="9">((K27*K26)*7)/1000</f>
        <v>298.84399999999999</v>
      </c>
      <c r="L29" s="90">
        <f t="shared" si="9"/>
        <v>273.98</v>
      </c>
      <c r="M29" s="88">
        <f>((M27*M26)*7)/1000</f>
        <v>145.15199999999999</v>
      </c>
      <c r="N29" s="43">
        <f>((N27*N26)*7)/1000</f>
        <v>209.98599999999999</v>
      </c>
      <c r="O29" s="43">
        <f>((O27*O26)*7)/1000</f>
        <v>204.69749999999999</v>
      </c>
      <c r="P29" s="43">
        <f t="shared" ref="P29:X29" si="10">((P27*P26)*7)/1000</f>
        <v>213.304</v>
      </c>
      <c r="Q29" s="43">
        <f t="shared" si="10"/>
        <v>153.244</v>
      </c>
      <c r="R29" s="43">
        <f t="shared" si="10"/>
        <v>141.232</v>
      </c>
      <c r="S29" s="44">
        <f t="shared" si="10"/>
        <v>144.58850000000001</v>
      </c>
      <c r="T29" s="45">
        <f t="shared" si="10"/>
        <v>264.97800000000001</v>
      </c>
      <c r="U29" s="45">
        <f t="shared" si="10"/>
        <v>270.08800000000002</v>
      </c>
      <c r="V29" s="45">
        <f t="shared" si="10"/>
        <v>188.09700000000001</v>
      </c>
      <c r="W29" s="45">
        <f t="shared" si="10"/>
        <v>119.07</v>
      </c>
      <c r="X29" s="46">
        <f t="shared" si="10"/>
        <v>73.132499999999993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56.499999999999993</v>
      </c>
      <c r="C30" s="49">
        <f t="shared" si="11"/>
        <v>55.499999999999993</v>
      </c>
      <c r="D30" s="49">
        <f t="shared" si="11"/>
        <v>55</v>
      </c>
      <c r="E30" s="50">
        <f>+(E25/E27)/7*1000</f>
        <v>53.5</v>
      </c>
      <c r="F30" s="48">
        <f t="shared" ref="F30:H30" si="12">+(F25/F27)/7*1000</f>
        <v>55.000000000000007</v>
      </c>
      <c r="G30" s="49">
        <f t="shared" si="12"/>
        <v>54</v>
      </c>
      <c r="H30" s="49">
        <f t="shared" si="12"/>
        <v>52.999999999999993</v>
      </c>
      <c r="I30" s="49">
        <f>+(I25/I27)/7*1000</f>
        <v>52.5</v>
      </c>
      <c r="J30" s="49">
        <f t="shared" ref="J30:L30" si="13">+(J25/J27)/7*1000</f>
        <v>52.5</v>
      </c>
      <c r="K30" s="49">
        <f t="shared" si="13"/>
        <v>52</v>
      </c>
      <c r="L30" s="50">
        <f t="shared" si="13"/>
        <v>51.500000000000007</v>
      </c>
      <c r="M30" s="89">
        <f>+(M25/M27)/7*1000</f>
        <v>53.999999999999993</v>
      </c>
      <c r="N30" s="49">
        <f t="shared" ref="N30:X30" si="14">+(N25/N27)/7*1000</f>
        <v>53</v>
      </c>
      <c r="O30" s="49">
        <f t="shared" si="14"/>
        <v>52.499999999999993</v>
      </c>
      <c r="P30" s="49">
        <f t="shared" si="14"/>
        <v>52</v>
      </c>
      <c r="Q30" s="49">
        <f t="shared" si="14"/>
        <v>52</v>
      </c>
      <c r="R30" s="49">
        <f t="shared" si="14"/>
        <v>52</v>
      </c>
      <c r="S30" s="48">
        <f t="shared" si="14"/>
        <v>54.5</v>
      </c>
      <c r="T30" s="49">
        <f t="shared" si="14"/>
        <v>54</v>
      </c>
      <c r="U30" s="49">
        <f t="shared" si="14"/>
        <v>53.000000000000007</v>
      </c>
      <c r="V30" s="49">
        <f t="shared" si="14"/>
        <v>52.999999999999993</v>
      </c>
      <c r="W30" s="49">
        <f t="shared" si="14"/>
        <v>52.500000000000007</v>
      </c>
      <c r="X30" s="50">
        <f t="shared" si="14"/>
        <v>52.5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31.066999999999997</v>
      </c>
      <c r="C39" s="82">
        <v>58.466708333333322</v>
      </c>
      <c r="D39" s="82">
        <v>71.704875000000001</v>
      </c>
      <c r="E39" s="82">
        <v>48.696749999999987</v>
      </c>
      <c r="F39" s="82">
        <v>56.873416666666664</v>
      </c>
      <c r="G39" s="82">
        <v>36.665999999999997</v>
      </c>
      <c r="H39" s="82"/>
      <c r="I39" s="104">
        <f t="shared" ref="I39:I46" si="15">SUM(B39:H39)</f>
        <v>303.47474999999997</v>
      </c>
      <c r="J39" s="2"/>
      <c r="K39" s="94" t="s">
        <v>13</v>
      </c>
      <c r="L39" s="82">
        <v>13.1</v>
      </c>
      <c r="M39" s="82">
        <v>18.7</v>
      </c>
      <c r="N39" s="82">
        <v>13.2</v>
      </c>
      <c r="O39" s="82"/>
      <c r="P39" s="82"/>
      <c r="Q39" s="104">
        <f t="shared" ref="Q39:Q46" si="16">SUM(L39:P39)</f>
        <v>45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13.2</v>
      </c>
      <c r="M40" s="82">
        <v>19</v>
      </c>
      <c r="N40" s="82">
        <v>13.3</v>
      </c>
      <c r="O40" s="82"/>
      <c r="P40" s="82"/>
      <c r="Q40" s="104">
        <f t="shared" si="16"/>
        <v>45.5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33.246249999999996</v>
      </c>
      <c r="C42" s="82">
        <v>62.092822916666677</v>
      </c>
      <c r="D42" s="82">
        <v>75.053031249999989</v>
      </c>
      <c r="E42" s="82">
        <v>51.245812500000007</v>
      </c>
      <c r="F42" s="82">
        <v>60.543395833333342</v>
      </c>
      <c r="G42" s="82">
        <v>38.744999999999997</v>
      </c>
      <c r="H42" s="82"/>
      <c r="I42" s="104">
        <f t="shared" si="15"/>
        <v>320.92631250000005</v>
      </c>
      <c r="J42" s="2"/>
      <c r="K42" s="95" t="s">
        <v>16</v>
      </c>
      <c r="L42" s="82">
        <v>13.2</v>
      </c>
      <c r="M42" s="82">
        <v>19</v>
      </c>
      <c r="N42" s="82">
        <v>13.3</v>
      </c>
      <c r="O42" s="82"/>
      <c r="P42" s="82"/>
      <c r="Q42" s="104">
        <f t="shared" si="16"/>
        <v>45.5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33.246249999999996</v>
      </c>
      <c r="C43" s="82">
        <v>62.092822916666677</v>
      </c>
      <c r="D43" s="82">
        <v>75.053031249999989</v>
      </c>
      <c r="E43" s="82">
        <v>51.245812500000007</v>
      </c>
      <c r="F43" s="82">
        <v>60.543395833333342</v>
      </c>
      <c r="G43" s="82">
        <v>38.744999999999997</v>
      </c>
      <c r="H43" s="82"/>
      <c r="I43" s="104">
        <f t="shared" si="15"/>
        <v>320.92631250000005</v>
      </c>
      <c r="J43" s="2"/>
      <c r="K43" s="94" t="s">
        <v>17</v>
      </c>
      <c r="L43" s="82">
        <v>13.3</v>
      </c>
      <c r="M43" s="82">
        <v>19</v>
      </c>
      <c r="N43" s="82">
        <v>13.4</v>
      </c>
      <c r="O43" s="82"/>
      <c r="P43" s="82"/>
      <c r="Q43" s="104">
        <f t="shared" si="16"/>
        <v>45.699999999999996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33.246249999999996</v>
      </c>
      <c r="C45" s="82">
        <v>62.092822916666677</v>
      </c>
      <c r="D45" s="82">
        <v>75.053031249999989</v>
      </c>
      <c r="E45" s="82">
        <v>51.245812500000007</v>
      </c>
      <c r="F45" s="82">
        <v>60.543395833333342</v>
      </c>
      <c r="G45" s="82">
        <v>38.744999999999997</v>
      </c>
      <c r="H45" s="82"/>
      <c r="I45" s="104">
        <f t="shared" si="15"/>
        <v>320.92631250000005</v>
      </c>
      <c r="J45" s="2"/>
      <c r="K45" s="94" t="s">
        <v>19</v>
      </c>
      <c r="L45" s="82">
        <v>13.3</v>
      </c>
      <c r="M45" s="82">
        <v>19</v>
      </c>
      <c r="N45" s="82">
        <v>13.4</v>
      </c>
      <c r="O45" s="82"/>
      <c r="P45" s="82"/>
      <c r="Q45" s="104">
        <f t="shared" si="16"/>
        <v>45.699999999999996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164.05199999999999</v>
      </c>
      <c r="C46" s="28">
        <f t="shared" si="17"/>
        <v>306.83800000000002</v>
      </c>
      <c r="D46" s="28">
        <f t="shared" si="17"/>
        <v>371.91699999999997</v>
      </c>
      <c r="E46" s="28">
        <f t="shared" si="17"/>
        <v>253.68</v>
      </c>
      <c r="F46" s="28">
        <f t="shared" si="17"/>
        <v>299.04700000000003</v>
      </c>
      <c r="G46" s="28">
        <f t="shared" si="17"/>
        <v>191.64600000000002</v>
      </c>
      <c r="H46" s="28">
        <f t="shared" si="17"/>
        <v>0</v>
      </c>
      <c r="I46" s="104">
        <f t="shared" si="15"/>
        <v>1587.18</v>
      </c>
      <c r="K46" s="80" t="s">
        <v>11</v>
      </c>
      <c r="L46" s="84">
        <f>SUM(L39:L45)</f>
        <v>66.099999999999994</v>
      </c>
      <c r="M46" s="28">
        <f>SUM(M39:M45)</f>
        <v>94.7</v>
      </c>
      <c r="N46" s="28">
        <f>SUM(N39:N45)</f>
        <v>66.599999999999994</v>
      </c>
      <c r="O46" s="28">
        <f>SUM(O39:O45)</f>
        <v>0</v>
      </c>
      <c r="P46" s="28">
        <f>SUM(P39:P45)</f>
        <v>0</v>
      </c>
      <c r="Q46" s="104">
        <f t="shared" si="16"/>
        <v>227.4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63</v>
      </c>
      <c r="C47" s="31">
        <v>62</v>
      </c>
      <c r="D47" s="31">
        <v>61</v>
      </c>
      <c r="E47" s="31">
        <v>60</v>
      </c>
      <c r="F47" s="31">
        <v>59.5</v>
      </c>
      <c r="G47" s="31">
        <v>58.5</v>
      </c>
      <c r="H47" s="31"/>
      <c r="I47" s="105">
        <f>+((I46/I48)/7)*1000</f>
        <v>60.625668449197867</v>
      </c>
      <c r="K47" s="113" t="s">
        <v>20</v>
      </c>
      <c r="L47" s="85">
        <v>67</v>
      </c>
      <c r="M47" s="31">
        <v>67</v>
      </c>
      <c r="N47" s="31">
        <v>67</v>
      </c>
      <c r="O47" s="31"/>
      <c r="P47" s="31"/>
      <c r="Q47" s="105">
        <f>+((Q46/Q48)/7)*1000</f>
        <v>66.980854197349046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((B48*B47)*7/1000-B39)/4</f>
        <v>33.246249999999996</v>
      </c>
      <c r="C49" s="39">
        <f t="shared" si="18"/>
        <v>62.092822916666677</v>
      </c>
      <c r="D49" s="39">
        <f t="shared" si="18"/>
        <v>75.053031249999989</v>
      </c>
      <c r="E49" s="39">
        <f t="shared" si="18"/>
        <v>51.245812500000007</v>
      </c>
      <c r="F49" s="39">
        <f t="shared" si="18"/>
        <v>60.543395833333342</v>
      </c>
      <c r="G49" s="39">
        <f t="shared" si="18"/>
        <v>38.744999999999997</v>
      </c>
      <c r="H49" s="39">
        <f t="shared" si="18"/>
        <v>0</v>
      </c>
      <c r="I49" s="107">
        <f>((I46*1000)/I48)/7</f>
        <v>60.62566844919786</v>
      </c>
      <c r="K49" s="98" t="s">
        <v>22</v>
      </c>
      <c r="L49" s="87">
        <f t="shared" ref="L49" si="19">((L48*L47)*7/1000-L39)/4</f>
        <v>13.257250000000001</v>
      </c>
      <c r="M49" s="39">
        <f t="shared" ref="M49" si="20">((M48*M47)*7/1000-M39)/4</f>
        <v>19.009499999999999</v>
      </c>
      <c r="N49" s="39">
        <f t="shared" ref="N49" si="21">((N48*N47)*7/1000-N39)/4</f>
        <v>13.349499999999999</v>
      </c>
      <c r="O49" s="39">
        <f t="shared" ref="O49" si="22">((O48*O47)*7/1000-O39)/4</f>
        <v>0</v>
      </c>
      <c r="P49" s="39">
        <f t="shared" ref="P49" si="23">((P48*P47)*7/1000-P39)/4</f>
        <v>0</v>
      </c>
      <c r="Q49" s="116">
        <f>((Q46*1000)/Q48)/7</f>
        <v>66.980854197349046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164.05199999999999</v>
      </c>
      <c r="C50" s="43">
        <f t="shared" si="24"/>
        <v>306.83800000000002</v>
      </c>
      <c r="D50" s="43">
        <f t="shared" si="24"/>
        <v>371.91699999999997</v>
      </c>
      <c r="E50" s="43">
        <f t="shared" si="24"/>
        <v>253.68</v>
      </c>
      <c r="F50" s="43">
        <f t="shared" si="24"/>
        <v>299.04700000000003</v>
      </c>
      <c r="G50" s="43">
        <f t="shared" si="24"/>
        <v>191.64599999999999</v>
      </c>
      <c r="H50" s="43">
        <f t="shared" si="24"/>
        <v>0</v>
      </c>
      <c r="I50" s="90"/>
      <c r="K50" s="99" t="s">
        <v>23</v>
      </c>
      <c r="L50" s="88">
        <f>((L48*L47)*7)/1000</f>
        <v>66.129000000000005</v>
      </c>
      <c r="M50" s="43">
        <f>((M48*M47)*7)/1000</f>
        <v>94.738</v>
      </c>
      <c r="N50" s="43">
        <f>((N48*N47)*7)/1000</f>
        <v>66.597999999999999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63</v>
      </c>
      <c r="C51" s="49">
        <f t="shared" si="25"/>
        <v>62.000000000000007</v>
      </c>
      <c r="D51" s="49">
        <f t="shared" si="25"/>
        <v>61</v>
      </c>
      <c r="E51" s="49">
        <f t="shared" si="25"/>
        <v>60</v>
      </c>
      <c r="F51" s="49">
        <f t="shared" si="25"/>
        <v>59.500000000000007</v>
      </c>
      <c r="G51" s="49">
        <f t="shared" si="25"/>
        <v>58.5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66.97061803444781</v>
      </c>
      <c r="M51" s="49">
        <f>+(M46/M48)/7*1000</f>
        <v>66.97312588401698</v>
      </c>
      <c r="N51" s="49">
        <f>+(N46/N48)/7*1000</f>
        <v>67.002012072434596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16.2</v>
      </c>
      <c r="C58" s="82">
        <v>45.7</v>
      </c>
      <c r="D58" s="82">
        <v>34.9</v>
      </c>
      <c r="E58" s="82">
        <v>39.799999999999997</v>
      </c>
      <c r="F58" s="82">
        <v>34.1</v>
      </c>
      <c r="G58" s="82"/>
      <c r="H58" s="104">
        <f t="shared" ref="H58:H65" si="26">SUM(B58:G58)</f>
        <v>170.70000000000002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46.1</v>
      </c>
      <c r="D59" s="82">
        <v>35.1</v>
      </c>
      <c r="E59" s="82">
        <v>40.299999999999997</v>
      </c>
      <c r="F59" s="82">
        <v>34.5</v>
      </c>
      <c r="G59" s="82"/>
      <c r="H59" s="104">
        <f t="shared" si="26"/>
        <v>172.3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16.3</v>
      </c>
      <c r="C61" s="82">
        <v>46.1</v>
      </c>
      <c r="D61" s="82">
        <v>35.200000000000003</v>
      </c>
      <c r="E61" s="82">
        <v>40.299999999999997</v>
      </c>
      <c r="F61" s="82">
        <v>34.6</v>
      </c>
      <c r="G61" s="82"/>
      <c r="H61" s="104">
        <f t="shared" si="26"/>
        <v>172.5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16.3</v>
      </c>
      <c r="C62" s="82">
        <v>46.1</v>
      </c>
      <c r="D62" s="82">
        <v>35.200000000000003</v>
      </c>
      <c r="E62" s="82">
        <v>40.299999999999997</v>
      </c>
      <c r="F62" s="82">
        <v>34.6</v>
      </c>
      <c r="G62" s="82"/>
      <c r="H62" s="104">
        <f t="shared" si="26"/>
        <v>172.5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16.3</v>
      </c>
      <c r="C64" s="82">
        <v>46.2</v>
      </c>
      <c r="D64" s="82">
        <v>35.200000000000003</v>
      </c>
      <c r="E64" s="82">
        <v>40.299999999999997</v>
      </c>
      <c r="F64" s="82">
        <v>34.6</v>
      </c>
      <c r="G64" s="82"/>
      <c r="H64" s="104">
        <f t="shared" si="26"/>
        <v>172.6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81.399999999999991</v>
      </c>
      <c r="C65" s="28">
        <f t="shared" si="27"/>
        <v>230.2</v>
      </c>
      <c r="D65" s="28">
        <f t="shared" si="27"/>
        <v>175.60000000000002</v>
      </c>
      <c r="E65" s="28">
        <f t="shared" si="27"/>
        <v>201</v>
      </c>
      <c r="F65" s="28">
        <f t="shared" si="27"/>
        <v>172.39999999999998</v>
      </c>
      <c r="G65" s="28">
        <f t="shared" si="27"/>
        <v>0</v>
      </c>
      <c r="H65" s="104">
        <f t="shared" si="26"/>
        <v>860.6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76.5</v>
      </c>
      <c r="C66" s="31">
        <v>76.5</v>
      </c>
      <c r="D66" s="31">
        <v>76</v>
      </c>
      <c r="E66" s="31">
        <v>76</v>
      </c>
      <c r="F66" s="31">
        <v>76</v>
      </c>
      <c r="G66" s="31"/>
      <c r="H66" s="105">
        <f>+((H65/H67)/7)*1000</f>
        <v>76.172773942290675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330</v>
      </c>
      <c r="E67" s="67">
        <v>378</v>
      </c>
      <c r="F67" s="67">
        <v>324</v>
      </c>
      <c r="G67" s="67"/>
      <c r="H67" s="115">
        <f>SUM(B67:G67)</f>
        <v>1614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((B67*B66)*7/1000-B58)/4</f>
        <v>16.298999999999999</v>
      </c>
      <c r="C68" s="39">
        <f t="shared" ref="C68" si="29">((C67*C66)*7/1000-C58)/4</f>
        <v>46.141249999999999</v>
      </c>
      <c r="D68" s="39">
        <f t="shared" ref="D68" si="30">((D67*D66)*7/1000-D58)/4</f>
        <v>35.164999999999999</v>
      </c>
      <c r="E68" s="39">
        <f t="shared" ref="E68" si="31">((E67*E66)*7/1000-E58)/4</f>
        <v>40.323999999999998</v>
      </c>
      <c r="F68" s="39">
        <f t="shared" ref="F68" si="32">((F67*F66)*7/1000-F58)/4</f>
        <v>34.567</v>
      </c>
      <c r="G68" s="39">
        <f t="shared" ref="G68" si="33">((G67*G66)*7/1000-G58)/4</f>
        <v>0</v>
      </c>
      <c r="H68" s="119">
        <f>((H65*1000)/H67)/7</f>
        <v>76.172773942290661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81.396000000000001</v>
      </c>
      <c r="C69" s="43">
        <f t="shared" si="34"/>
        <v>230.26499999999999</v>
      </c>
      <c r="D69" s="43">
        <f t="shared" si="34"/>
        <v>175.56</v>
      </c>
      <c r="E69" s="43">
        <f t="shared" si="34"/>
        <v>201.096</v>
      </c>
      <c r="F69" s="43">
        <f t="shared" si="34"/>
        <v>172.36799999999999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76.503759398496229</v>
      </c>
      <c r="C70" s="49">
        <f t="shared" si="35"/>
        <v>76.478405315614609</v>
      </c>
      <c r="D70" s="49">
        <f t="shared" si="35"/>
        <v>76.01731601731602</v>
      </c>
      <c r="E70" s="49">
        <f t="shared" si="35"/>
        <v>75.963718820861686</v>
      </c>
      <c r="F70" s="49">
        <f t="shared" si="35"/>
        <v>76.01410934744267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39"/>
  <sheetViews>
    <sheetView topLeftCell="A39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2"/>
      <c r="Z3" s="2"/>
      <c r="AA3" s="2"/>
      <c r="AB3" s="2"/>
      <c r="AC3" s="2"/>
      <c r="AD3" s="15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7" t="s">
        <v>1</v>
      </c>
      <c r="B9" s="157"/>
      <c r="C9" s="15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7"/>
      <c r="B10" s="157"/>
      <c r="C10" s="15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7" t="s">
        <v>4</v>
      </c>
      <c r="B11" s="157"/>
      <c r="C11" s="157"/>
      <c r="D11" s="1"/>
      <c r="E11" s="158">
        <v>1</v>
      </c>
      <c r="F11" s="1"/>
      <c r="G11" s="1"/>
      <c r="H11" s="1"/>
      <c r="I11" s="1"/>
      <c r="J11" s="1"/>
      <c r="K11" s="553" t="s">
        <v>63</v>
      </c>
      <c r="L11" s="553"/>
      <c r="M11" s="159"/>
      <c r="N11" s="15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7"/>
      <c r="B12" s="157"/>
      <c r="C12" s="157"/>
      <c r="D12" s="1"/>
      <c r="E12" s="5"/>
      <c r="F12" s="1"/>
      <c r="G12" s="1"/>
      <c r="H12" s="1"/>
      <c r="I12" s="1"/>
      <c r="J12" s="1"/>
      <c r="K12" s="159"/>
      <c r="L12" s="159"/>
      <c r="M12" s="159"/>
      <c r="N12" s="15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7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"/>
      <c r="X13" s="1"/>
      <c r="Y13" s="1"/>
    </row>
    <row r="14" spans="1:30" s="3" customFormat="1" ht="27" thickBot="1" x14ac:dyDescent="0.3">
      <c r="A14" s="15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23.561499999999999</v>
      </c>
      <c r="C18" s="24">
        <v>41.887812499999995</v>
      </c>
      <c r="D18" s="24">
        <v>51.809854166666661</v>
      </c>
      <c r="E18" s="25">
        <v>27.476749999999999</v>
      </c>
      <c r="F18" s="23">
        <v>23.326406250000002</v>
      </c>
      <c r="G18" s="24">
        <v>49.019093749999996</v>
      </c>
      <c r="H18" s="24">
        <v>60.683468749999996</v>
      </c>
      <c r="I18" s="24">
        <v>55.609375</v>
      </c>
      <c r="J18" s="24">
        <v>54.312802083333331</v>
      </c>
      <c r="K18" s="24">
        <v>60.296354166666667</v>
      </c>
      <c r="L18" s="25">
        <v>55.315833333333337</v>
      </c>
      <c r="M18" s="82">
        <v>29.282399999999999</v>
      </c>
      <c r="N18" s="24">
        <v>42.334206249999994</v>
      </c>
      <c r="O18" s="24">
        <v>41.61370208333333</v>
      </c>
      <c r="P18" s="24">
        <v>43.070999999999998</v>
      </c>
      <c r="Q18" s="24">
        <v>30.894383333333334</v>
      </c>
      <c r="R18" s="24">
        <v>28.636825000000002</v>
      </c>
      <c r="S18" s="23">
        <v>29.185668750000001</v>
      </c>
      <c r="T18" s="24">
        <v>53.416912500000002</v>
      </c>
      <c r="U18" s="24">
        <v>54.460437500000005</v>
      </c>
      <c r="V18" s="24">
        <v>37.892968750000001</v>
      </c>
      <c r="W18" s="24">
        <v>23.988825000000002</v>
      </c>
      <c r="X18" s="25">
        <v>14.826743749999997</v>
      </c>
      <c r="Y18" s="26">
        <f t="shared" ref="Y18:Y25" si="0">SUM(B18:X18)</f>
        <v>932.90332291666664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51.809854166666661</v>
      </c>
      <c r="E19" s="25">
        <v>27.476749999999999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41.61370208333333</v>
      </c>
      <c r="P19" s="24">
        <v>43.070999999999998</v>
      </c>
      <c r="Q19" s="24">
        <v>30.894383333333334</v>
      </c>
      <c r="R19" s="24">
        <v>28.636825000000002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23.988825000000002</v>
      </c>
      <c r="X19" s="25">
        <v>14.826743749999997</v>
      </c>
      <c r="Y19" s="26">
        <f t="shared" si="0"/>
        <v>932.90332291666664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24.559833333333334</v>
      </c>
      <c r="C21" s="24">
        <v>44.478125000000006</v>
      </c>
      <c r="D21" s="24">
        <v>53.772097222222214</v>
      </c>
      <c r="E21" s="25">
        <v>28.431666666666672</v>
      </c>
      <c r="F21" s="23">
        <v>24.482062499999998</v>
      </c>
      <c r="G21" s="24">
        <v>51.208604166666667</v>
      </c>
      <c r="H21" s="24">
        <v>63.622687500000005</v>
      </c>
      <c r="I21" s="24">
        <v>58.302083333333336</v>
      </c>
      <c r="J21" s="24">
        <v>57.004631944444441</v>
      </c>
      <c r="K21" s="24">
        <v>63.122430555555546</v>
      </c>
      <c r="L21" s="25">
        <v>57.996111111111112</v>
      </c>
      <c r="M21" s="82">
        <v>30.523733333333336</v>
      </c>
      <c r="N21" s="24">
        <v>44.28552916666667</v>
      </c>
      <c r="O21" s="24">
        <v>43.08936527777778</v>
      </c>
      <c r="P21" s="24">
        <v>45.122000000000007</v>
      </c>
      <c r="Q21" s="24">
        <v>31.958577777777776</v>
      </c>
      <c r="R21" s="24">
        <v>29.344116666666668</v>
      </c>
      <c r="S21" s="23">
        <v>30.507720833333327</v>
      </c>
      <c r="T21" s="24">
        <v>55.986058333333325</v>
      </c>
      <c r="U21" s="24">
        <v>57.119708333333314</v>
      </c>
      <c r="V21" s="24">
        <v>39.803020833333335</v>
      </c>
      <c r="W21" s="24">
        <v>24.831449999999993</v>
      </c>
      <c r="X21" s="25">
        <v>15.189504166666666</v>
      </c>
      <c r="Y21" s="26">
        <f t="shared" si="0"/>
        <v>974.74111805555549</v>
      </c>
      <c r="AA21" s="2"/>
      <c r="AB21" s="20"/>
    </row>
    <row r="22" spans="1:30" ht="39.950000000000003" customHeight="1" x14ac:dyDescent="0.25">
      <c r="A22" s="94" t="s">
        <v>17</v>
      </c>
      <c r="B22" s="23">
        <v>24.559833333333334</v>
      </c>
      <c r="C22" s="24">
        <v>44.478125000000006</v>
      </c>
      <c r="D22" s="24">
        <v>53.772097222222214</v>
      </c>
      <c r="E22" s="25">
        <v>28.431666666666672</v>
      </c>
      <c r="F22" s="23">
        <v>24.482062499999998</v>
      </c>
      <c r="G22" s="24">
        <v>51.208604166666667</v>
      </c>
      <c r="H22" s="24">
        <v>63.622687500000005</v>
      </c>
      <c r="I22" s="24">
        <v>58.302083333333336</v>
      </c>
      <c r="J22" s="24">
        <v>57.004631944444441</v>
      </c>
      <c r="K22" s="24">
        <v>63.122430555555546</v>
      </c>
      <c r="L22" s="25">
        <v>57.996111111111112</v>
      </c>
      <c r="M22" s="82">
        <v>30.523733333333336</v>
      </c>
      <c r="N22" s="24">
        <v>44.28552916666667</v>
      </c>
      <c r="O22" s="24">
        <v>43.08936527777778</v>
      </c>
      <c r="P22" s="24">
        <v>45.122000000000007</v>
      </c>
      <c r="Q22" s="24">
        <v>31.958577777777776</v>
      </c>
      <c r="R22" s="24">
        <v>29.344116666666668</v>
      </c>
      <c r="S22" s="23">
        <v>30.507720833333327</v>
      </c>
      <c r="T22" s="24">
        <v>55.986058333333325</v>
      </c>
      <c r="U22" s="24">
        <v>57.119708333333314</v>
      </c>
      <c r="V22" s="24">
        <v>39.803020833333335</v>
      </c>
      <c r="W22" s="24">
        <v>24.831449999999993</v>
      </c>
      <c r="X22" s="25">
        <v>15.189504166666666</v>
      </c>
      <c r="Y22" s="26">
        <f t="shared" si="0"/>
        <v>974.74111805555549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24.559833333333334</v>
      </c>
      <c r="C24" s="24">
        <v>44.478125000000006</v>
      </c>
      <c r="D24" s="24">
        <v>53.772097222222214</v>
      </c>
      <c r="E24" s="25">
        <v>28.431666666666672</v>
      </c>
      <c r="F24" s="23">
        <v>24.482062499999998</v>
      </c>
      <c r="G24" s="24">
        <v>51.208604166666667</v>
      </c>
      <c r="H24" s="24">
        <v>63.622687500000005</v>
      </c>
      <c r="I24" s="24">
        <v>58.302083333333336</v>
      </c>
      <c r="J24" s="24">
        <v>57.004631944444441</v>
      </c>
      <c r="K24" s="24">
        <v>63.122430555555546</v>
      </c>
      <c r="L24" s="25">
        <v>57.996111111111112</v>
      </c>
      <c r="M24" s="82">
        <v>30.523733333333336</v>
      </c>
      <c r="N24" s="24">
        <v>44.28552916666667</v>
      </c>
      <c r="O24" s="24">
        <v>43.08936527777778</v>
      </c>
      <c r="P24" s="24">
        <v>45.122000000000007</v>
      </c>
      <c r="Q24" s="24">
        <v>31.958577777777776</v>
      </c>
      <c r="R24" s="24">
        <v>29.344116666666668</v>
      </c>
      <c r="S24" s="23">
        <v>30.507720833333327</v>
      </c>
      <c r="T24" s="24">
        <v>55.986058333333325</v>
      </c>
      <c r="U24" s="24">
        <v>57.119708333333314</v>
      </c>
      <c r="V24" s="24">
        <v>39.803020833333335</v>
      </c>
      <c r="W24" s="24">
        <v>24.831449999999993</v>
      </c>
      <c r="X24" s="25">
        <v>15.189504166666666</v>
      </c>
      <c r="Y24" s="26">
        <f t="shared" si="0"/>
        <v>974.74111805555549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120.80249999999999</v>
      </c>
      <c r="C25" s="28">
        <f t="shared" si="1"/>
        <v>217.21</v>
      </c>
      <c r="D25" s="28">
        <f t="shared" si="1"/>
        <v>264.93599999999998</v>
      </c>
      <c r="E25" s="29">
        <f>SUM(E18:E24)</f>
        <v>140.24850000000001</v>
      </c>
      <c r="F25" s="27">
        <f t="shared" ref="F25:H25" si="2">SUM(F18:F24)</f>
        <v>120.09899999999999</v>
      </c>
      <c r="G25" s="28">
        <f t="shared" si="2"/>
        <v>251.66400000000002</v>
      </c>
      <c r="H25" s="28">
        <f t="shared" si="2"/>
        <v>312.23500000000001</v>
      </c>
      <c r="I25" s="28">
        <f>SUM(I18:I24)</f>
        <v>286.125</v>
      </c>
      <c r="J25" s="28">
        <f t="shared" ref="J25:L25" si="3">SUM(J18:J24)</f>
        <v>279.6395</v>
      </c>
      <c r="K25" s="28">
        <f t="shared" si="3"/>
        <v>309.95999999999998</v>
      </c>
      <c r="L25" s="29">
        <f t="shared" si="3"/>
        <v>284.62</v>
      </c>
      <c r="M25" s="84">
        <f>SUM(M18:M24)</f>
        <v>150.136</v>
      </c>
      <c r="N25" s="28">
        <f t="shared" ref="N25:R25" si="4">SUM(N18:N24)</f>
        <v>217.52499999999998</v>
      </c>
      <c r="O25" s="28">
        <f t="shared" si="4"/>
        <v>212.49549999999999</v>
      </c>
      <c r="P25" s="28">
        <f t="shared" si="4"/>
        <v>221.50800000000004</v>
      </c>
      <c r="Q25" s="28">
        <f t="shared" si="4"/>
        <v>157.6645</v>
      </c>
      <c r="R25" s="28">
        <f t="shared" si="4"/>
        <v>145.30600000000001</v>
      </c>
      <c r="S25" s="27">
        <f>SUM(S18:S24)</f>
        <v>149.89449999999999</v>
      </c>
      <c r="T25" s="28">
        <f t="shared" ref="T25:X25" si="5">SUM(T18:T24)</f>
        <v>274.79199999999997</v>
      </c>
      <c r="U25" s="28">
        <f t="shared" si="5"/>
        <v>280.27999999999997</v>
      </c>
      <c r="V25" s="28">
        <f t="shared" si="5"/>
        <v>195.19499999999999</v>
      </c>
      <c r="W25" s="28">
        <f t="shared" si="5"/>
        <v>122.47199999999998</v>
      </c>
      <c r="X25" s="29">
        <f t="shared" si="5"/>
        <v>75.221999999999994</v>
      </c>
      <c r="Y25" s="26">
        <f t="shared" si="0"/>
        <v>4790.0299999999988</v>
      </c>
    </row>
    <row r="26" spans="1:30" s="2" customFormat="1" ht="36.75" customHeight="1" x14ac:dyDescent="0.25">
      <c r="A26" s="96" t="s">
        <v>20</v>
      </c>
      <c r="B26" s="30">
        <v>58.5</v>
      </c>
      <c r="C26" s="31">
        <v>58</v>
      </c>
      <c r="D26" s="31">
        <v>57</v>
      </c>
      <c r="E26" s="32">
        <v>55.5</v>
      </c>
      <c r="F26" s="30">
        <v>57</v>
      </c>
      <c r="G26" s="31">
        <v>56</v>
      </c>
      <c r="H26" s="31">
        <v>55</v>
      </c>
      <c r="I26" s="31">
        <v>54.5</v>
      </c>
      <c r="J26" s="31">
        <v>54.5</v>
      </c>
      <c r="K26" s="31">
        <v>54</v>
      </c>
      <c r="L26" s="32">
        <v>53.5</v>
      </c>
      <c r="M26" s="85">
        <v>56</v>
      </c>
      <c r="N26" s="31">
        <v>55</v>
      </c>
      <c r="O26" s="31">
        <v>54.5</v>
      </c>
      <c r="P26" s="31">
        <v>54</v>
      </c>
      <c r="Q26" s="31">
        <v>53.5</v>
      </c>
      <c r="R26" s="31">
        <v>53.5</v>
      </c>
      <c r="S26" s="30">
        <v>56.5</v>
      </c>
      <c r="T26" s="31">
        <v>56</v>
      </c>
      <c r="U26" s="31">
        <v>55</v>
      </c>
      <c r="V26" s="31">
        <v>55</v>
      </c>
      <c r="W26" s="31">
        <v>54</v>
      </c>
      <c r="X26" s="32">
        <v>54</v>
      </c>
      <c r="Y26" s="33">
        <f>+((Y25/Y27)/7)*1000</f>
        <v>55.140209508460899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361</v>
      </c>
      <c r="F27" s="34">
        <v>301</v>
      </c>
      <c r="G27" s="35">
        <v>642</v>
      </c>
      <c r="H27" s="35">
        <v>811</v>
      </c>
      <c r="I27" s="35">
        <v>750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12410</v>
      </c>
      <c r="Z27" s="2">
        <f>((Y25*1000)/Y27)/7</f>
        <v>55.140209508460906</v>
      </c>
    </row>
    <row r="28" spans="1:30" s="2" customFormat="1" ht="33" customHeight="1" x14ac:dyDescent="0.25">
      <c r="A28" s="98" t="s">
        <v>22</v>
      </c>
      <c r="B28" s="38">
        <f>((B27*B26)*7/1000-B18-B19)/3</f>
        <v>24.559833333333334</v>
      </c>
      <c r="C28" s="39">
        <f t="shared" ref="C28:X28" si="6">((C27*C26)*7/1000-C18-C19)/3</f>
        <v>44.478125000000006</v>
      </c>
      <c r="D28" s="39">
        <f t="shared" si="6"/>
        <v>53.772097222222214</v>
      </c>
      <c r="E28" s="40">
        <f t="shared" si="6"/>
        <v>28.431666666666672</v>
      </c>
      <c r="F28" s="38">
        <f t="shared" si="6"/>
        <v>24.482062499999998</v>
      </c>
      <c r="G28" s="39">
        <f t="shared" si="6"/>
        <v>51.208604166666667</v>
      </c>
      <c r="H28" s="39">
        <f t="shared" si="6"/>
        <v>63.622687500000005</v>
      </c>
      <c r="I28" s="39">
        <f t="shared" si="6"/>
        <v>58.302083333333336</v>
      </c>
      <c r="J28" s="39">
        <f t="shared" si="6"/>
        <v>57.004631944444441</v>
      </c>
      <c r="K28" s="39">
        <f t="shared" si="6"/>
        <v>63.122430555555546</v>
      </c>
      <c r="L28" s="40">
        <f t="shared" si="6"/>
        <v>57.996111111111112</v>
      </c>
      <c r="M28" s="87">
        <f t="shared" si="6"/>
        <v>30.523733333333336</v>
      </c>
      <c r="N28" s="39">
        <f t="shared" si="6"/>
        <v>44.28552916666667</v>
      </c>
      <c r="O28" s="39">
        <f t="shared" si="6"/>
        <v>43.08936527777778</v>
      </c>
      <c r="P28" s="39">
        <f t="shared" si="6"/>
        <v>45.122000000000007</v>
      </c>
      <c r="Q28" s="39">
        <f t="shared" si="6"/>
        <v>31.958577777777776</v>
      </c>
      <c r="R28" s="39">
        <f t="shared" si="6"/>
        <v>29.344116666666668</v>
      </c>
      <c r="S28" s="38">
        <f t="shared" si="6"/>
        <v>30.507720833333327</v>
      </c>
      <c r="T28" s="39">
        <f t="shared" si="6"/>
        <v>55.986058333333325</v>
      </c>
      <c r="U28" s="39">
        <f t="shared" si="6"/>
        <v>57.119708333333314</v>
      </c>
      <c r="V28" s="39">
        <f t="shared" si="6"/>
        <v>39.803020833333335</v>
      </c>
      <c r="W28" s="39">
        <f t="shared" si="6"/>
        <v>24.831449999999993</v>
      </c>
      <c r="X28" s="40">
        <f t="shared" si="6"/>
        <v>15.189504166666666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120.80249999999999</v>
      </c>
      <c r="C29" s="43">
        <f t="shared" si="7"/>
        <v>217.21</v>
      </c>
      <c r="D29" s="43">
        <f t="shared" si="7"/>
        <v>264.93599999999998</v>
      </c>
      <c r="E29" s="90">
        <f>((E27*E26)*7)/1000</f>
        <v>140.24850000000001</v>
      </c>
      <c r="F29" s="42">
        <f>((F27*F26)*7)/1000</f>
        <v>120.099</v>
      </c>
      <c r="G29" s="43">
        <f t="shared" ref="G29:H29" si="8">((G27*G26)*7)/1000</f>
        <v>251.66399999999999</v>
      </c>
      <c r="H29" s="43">
        <f t="shared" si="8"/>
        <v>312.23500000000001</v>
      </c>
      <c r="I29" s="43">
        <f>((I27*I26)*7)/1000</f>
        <v>286.125</v>
      </c>
      <c r="J29" s="43">
        <f>((J27*J26)*7)/1000</f>
        <v>279.6395</v>
      </c>
      <c r="K29" s="43">
        <f t="shared" ref="K29:L29" si="9">((K27*K26)*7)/1000</f>
        <v>309.95999999999998</v>
      </c>
      <c r="L29" s="90">
        <f t="shared" si="9"/>
        <v>284.62</v>
      </c>
      <c r="M29" s="88">
        <f>((M27*M26)*7)/1000</f>
        <v>150.136</v>
      </c>
      <c r="N29" s="43">
        <f>((N27*N26)*7)/1000</f>
        <v>217.52500000000001</v>
      </c>
      <c r="O29" s="43">
        <f>((O27*O26)*7)/1000</f>
        <v>212.49549999999999</v>
      </c>
      <c r="P29" s="43">
        <f t="shared" ref="P29:X29" si="10">((P27*P26)*7)/1000</f>
        <v>221.50800000000001</v>
      </c>
      <c r="Q29" s="43">
        <f t="shared" si="10"/>
        <v>157.6645</v>
      </c>
      <c r="R29" s="43">
        <f t="shared" si="10"/>
        <v>145.30600000000001</v>
      </c>
      <c r="S29" s="44">
        <f t="shared" si="10"/>
        <v>149.89449999999999</v>
      </c>
      <c r="T29" s="45">
        <f t="shared" si="10"/>
        <v>274.79199999999997</v>
      </c>
      <c r="U29" s="45">
        <f t="shared" si="10"/>
        <v>280.27999999999997</v>
      </c>
      <c r="V29" s="45">
        <f t="shared" si="10"/>
        <v>195.19499999999999</v>
      </c>
      <c r="W29" s="45">
        <f t="shared" si="10"/>
        <v>122.47199999999999</v>
      </c>
      <c r="X29" s="46">
        <f t="shared" si="10"/>
        <v>75.221999999999994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58.5</v>
      </c>
      <c r="C30" s="49">
        <f t="shared" si="11"/>
        <v>58</v>
      </c>
      <c r="D30" s="49">
        <f t="shared" si="11"/>
        <v>56.999999999999993</v>
      </c>
      <c r="E30" s="50">
        <f>+(E25/E27)/7*1000</f>
        <v>55.5</v>
      </c>
      <c r="F30" s="48">
        <f t="shared" ref="F30:H30" si="12">+(F25/F27)/7*1000</f>
        <v>56.999999999999993</v>
      </c>
      <c r="G30" s="49">
        <f t="shared" si="12"/>
        <v>56</v>
      </c>
      <c r="H30" s="49">
        <f t="shared" si="12"/>
        <v>55</v>
      </c>
      <c r="I30" s="49">
        <f>+(I25/I27)/7*1000</f>
        <v>54.5</v>
      </c>
      <c r="J30" s="49">
        <f t="shared" ref="J30:L30" si="13">+(J25/J27)/7*1000</f>
        <v>54.5</v>
      </c>
      <c r="K30" s="49">
        <f t="shared" si="13"/>
        <v>54</v>
      </c>
      <c r="L30" s="50">
        <f t="shared" si="13"/>
        <v>53.5</v>
      </c>
      <c r="M30" s="89">
        <f>+(M25/M27)/7*1000</f>
        <v>56</v>
      </c>
      <c r="N30" s="49">
        <f t="shared" ref="N30:X30" si="14">+(N25/N27)/7*1000</f>
        <v>54.999999999999993</v>
      </c>
      <c r="O30" s="49">
        <f t="shared" si="14"/>
        <v>54.5</v>
      </c>
      <c r="P30" s="49">
        <f t="shared" si="14"/>
        <v>54.000000000000007</v>
      </c>
      <c r="Q30" s="49">
        <f t="shared" si="14"/>
        <v>53.5</v>
      </c>
      <c r="R30" s="49">
        <f t="shared" si="14"/>
        <v>53.500000000000007</v>
      </c>
      <c r="S30" s="48">
        <f t="shared" si="14"/>
        <v>56.499999999999993</v>
      </c>
      <c r="T30" s="49">
        <f t="shared" si="14"/>
        <v>55.999999999999993</v>
      </c>
      <c r="U30" s="49">
        <f t="shared" si="14"/>
        <v>54.999999999999993</v>
      </c>
      <c r="V30" s="49">
        <f t="shared" si="14"/>
        <v>55</v>
      </c>
      <c r="W30" s="49">
        <f t="shared" si="14"/>
        <v>53.999999999999993</v>
      </c>
      <c r="X30" s="50">
        <f t="shared" si="14"/>
        <v>53.999999999999993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33.246249999999996</v>
      </c>
      <c r="C39" s="82">
        <v>62.092822916666677</v>
      </c>
      <c r="D39" s="82">
        <v>75.053031249999989</v>
      </c>
      <c r="E39" s="82">
        <v>51.245812500000007</v>
      </c>
      <c r="F39" s="82">
        <v>60.543395833333342</v>
      </c>
      <c r="G39" s="82">
        <v>38.744999999999997</v>
      </c>
      <c r="H39" s="82"/>
      <c r="I39" s="104">
        <f t="shared" ref="I39:I46" si="15">SUM(B39:H39)</f>
        <v>320.92631250000005</v>
      </c>
      <c r="J39" s="2"/>
      <c r="K39" s="94" t="s">
        <v>13</v>
      </c>
      <c r="L39" s="82">
        <v>13.3</v>
      </c>
      <c r="M39" s="82">
        <v>19</v>
      </c>
      <c r="N39" s="82">
        <v>13.4</v>
      </c>
      <c r="O39" s="82"/>
      <c r="P39" s="82"/>
      <c r="Q39" s="104">
        <f t="shared" ref="Q39:Q46" si="16">SUM(L39:P39)</f>
        <v>45.699999999999996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13.3</v>
      </c>
      <c r="M40" s="82">
        <v>19</v>
      </c>
      <c r="N40" s="82">
        <v>13.4</v>
      </c>
      <c r="O40" s="82"/>
      <c r="P40" s="82"/>
      <c r="Q40" s="104">
        <f t="shared" si="16"/>
        <v>45.699999999999996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34.255833333333328</v>
      </c>
      <c r="C42" s="82">
        <v>64.183451388888884</v>
      </c>
      <c r="D42" s="82">
        <v>78.001645833333328</v>
      </c>
      <c r="E42" s="82">
        <v>53.214791666666677</v>
      </c>
      <c r="F42" s="82">
        <v>62.670736111111104</v>
      </c>
      <c r="G42" s="82">
        <v>40.235999999999997</v>
      </c>
      <c r="H42" s="82"/>
      <c r="I42" s="104">
        <f t="shared" si="15"/>
        <v>332.56245833333332</v>
      </c>
      <c r="J42" s="2"/>
      <c r="K42" s="95" t="s">
        <v>16</v>
      </c>
      <c r="L42" s="82">
        <v>13.7</v>
      </c>
      <c r="M42" s="82">
        <v>19.600000000000001</v>
      </c>
      <c r="N42" s="82">
        <v>13.8</v>
      </c>
      <c r="O42" s="82"/>
      <c r="P42" s="82"/>
      <c r="Q42" s="104">
        <f t="shared" si="16"/>
        <v>47.099999999999994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34.255833333333328</v>
      </c>
      <c r="C43" s="82">
        <v>64.183451388888884</v>
      </c>
      <c r="D43" s="82">
        <v>78.001645833333328</v>
      </c>
      <c r="E43" s="82">
        <v>53.214791666666677</v>
      </c>
      <c r="F43" s="82">
        <v>62.670736111111104</v>
      </c>
      <c r="G43" s="82">
        <v>40.235999999999997</v>
      </c>
      <c r="H43" s="82"/>
      <c r="I43" s="104">
        <f t="shared" si="15"/>
        <v>332.56245833333332</v>
      </c>
      <c r="J43" s="2"/>
      <c r="K43" s="94" t="s">
        <v>17</v>
      </c>
      <c r="L43" s="82">
        <v>13.7</v>
      </c>
      <c r="M43" s="82">
        <v>19.600000000000001</v>
      </c>
      <c r="N43" s="82">
        <v>13.8</v>
      </c>
      <c r="O43" s="82"/>
      <c r="P43" s="82"/>
      <c r="Q43" s="104">
        <f t="shared" si="16"/>
        <v>47.099999999999994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34.255833333333328</v>
      </c>
      <c r="C45" s="82">
        <v>64.183451388888884</v>
      </c>
      <c r="D45" s="82">
        <v>78.001645833333328</v>
      </c>
      <c r="E45" s="82">
        <v>53.214791666666677</v>
      </c>
      <c r="F45" s="82">
        <v>62.670736111111104</v>
      </c>
      <c r="G45" s="82">
        <v>40.235999999999997</v>
      </c>
      <c r="H45" s="82"/>
      <c r="I45" s="104">
        <f t="shared" si="15"/>
        <v>332.56245833333332</v>
      </c>
      <c r="J45" s="2"/>
      <c r="K45" s="94" t="s">
        <v>19</v>
      </c>
      <c r="L45" s="82">
        <v>13.7</v>
      </c>
      <c r="M45" s="82">
        <v>19.600000000000001</v>
      </c>
      <c r="N45" s="82">
        <v>13.8</v>
      </c>
      <c r="O45" s="82"/>
      <c r="P45" s="82"/>
      <c r="Q45" s="104">
        <f t="shared" si="16"/>
        <v>47.099999999999994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169.26</v>
      </c>
      <c r="C46" s="28">
        <f t="shared" si="17"/>
        <v>316.73600000000005</v>
      </c>
      <c r="D46" s="28">
        <f t="shared" si="17"/>
        <v>384.11099999999999</v>
      </c>
      <c r="E46" s="28">
        <f t="shared" si="17"/>
        <v>262.13600000000002</v>
      </c>
      <c r="F46" s="28">
        <f t="shared" si="17"/>
        <v>309.09899999999999</v>
      </c>
      <c r="G46" s="28">
        <f t="shared" si="17"/>
        <v>198.19799999999998</v>
      </c>
      <c r="H46" s="28">
        <f t="shared" si="17"/>
        <v>0</v>
      </c>
      <c r="I46" s="104">
        <f t="shared" si="15"/>
        <v>1639.54</v>
      </c>
      <c r="K46" s="80" t="s">
        <v>11</v>
      </c>
      <c r="L46" s="84">
        <f>SUM(L39:L45)</f>
        <v>67.7</v>
      </c>
      <c r="M46" s="28">
        <f>SUM(M39:M45)</f>
        <v>96.800000000000011</v>
      </c>
      <c r="N46" s="28">
        <f>SUM(N39:N45)</f>
        <v>68.2</v>
      </c>
      <c r="O46" s="28">
        <f>SUM(O39:O45)</f>
        <v>0</v>
      </c>
      <c r="P46" s="28">
        <f>SUM(P39:P45)</f>
        <v>0</v>
      </c>
      <c r="Q46" s="104">
        <f t="shared" si="16"/>
        <v>232.7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65</v>
      </c>
      <c r="C47" s="31">
        <v>64</v>
      </c>
      <c r="D47" s="31">
        <v>63</v>
      </c>
      <c r="E47" s="31">
        <v>62</v>
      </c>
      <c r="F47" s="31">
        <v>61.5</v>
      </c>
      <c r="G47" s="31">
        <v>60.5</v>
      </c>
      <c r="H47" s="31"/>
      <c r="I47" s="105">
        <f>+((I46/I48)/7)*1000</f>
        <v>62.625668449197853</v>
      </c>
      <c r="K47" s="113" t="s">
        <v>20</v>
      </c>
      <c r="L47" s="85">
        <v>68.5</v>
      </c>
      <c r="M47" s="31">
        <v>68.5</v>
      </c>
      <c r="N47" s="31">
        <v>68.5</v>
      </c>
      <c r="O47" s="31"/>
      <c r="P47" s="31"/>
      <c r="Q47" s="105">
        <f>+((Q46/Q48)/7)*1000</f>
        <v>68.541973490427097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34.255833333333328</v>
      </c>
      <c r="C49" s="39">
        <f t="shared" si="18"/>
        <v>64.183451388888884</v>
      </c>
      <c r="D49" s="39">
        <f t="shared" si="18"/>
        <v>78.001645833333328</v>
      </c>
      <c r="E49" s="39">
        <f t="shared" si="18"/>
        <v>53.214791666666677</v>
      </c>
      <c r="F49" s="39">
        <f t="shared" si="18"/>
        <v>62.670736111111104</v>
      </c>
      <c r="G49" s="39">
        <f t="shared" si="18"/>
        <v>40.235999999999997</v>
      </c>
      <c r="H49" s="39">
        <f t="shared" si="18"/>
        <v>0</v>
      </c>
      <c r="I49" s="107">
        <f>((I46*1000)/I48)/7</f>
        <v>62.62566844919786</v>
      </c>
      <c r="K49" s="98" t="s">
        <v>22</v>
      </c>
      <c r="L49" s="87">
        <f t="shared" ref="L49" si="19">((L48*L47)*7/1000-L39-L40)/3</f>
        <v>13.669833333333335</v>
      </c>
      <c r="M49" s="39">
        <f t="shared" ref="M49" si="20">((M48*M47)*7/1000-M39-M40)/3</f>
        <v>19.619666666666664</v>
      </c>
      <c r="N49" s="39">
        <f t="shared" ref="N49" si="21">((N48*N47)*7/1000-N39-N40)/3</f>
        <v>13.763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68.541973490427097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169.26</v>
      </c>
      <c r="C50" s="43">
        <f t="shared" si="24"/>
        <v>316.73599999999999</v>
      </c>
      <c r="D50" s="43">
        <f t="shared" si="24"/>
        <v>384.11099999999999</v>
      </c>
      <c r="E50" s="43">
        <f t="shared" si="24"/>
        <v>262.13600000000002</v>
      </c>
      <c r="F50" s="43">
        <f t="shared" si="24"/>
        <v>309.09899999999999</v>
      </c>
      <c r="G50" s="43">
        <f t="shared" si="24"/>
        <v>198.19800000000001</v>
      </c>
      <c r="H50" s="43">
        <f t="shared" si="24"/>
        <v>0</v>
      </c>
      <c r="I50" s="90"/>
      <c r="K50" s="99" t="s">
        <v>23</v>
      </c>
      <c r="L50" s="88">
        <f>((L48*L47)*7)/1000</f>
        <v>67.609499999999997</v>
      </c>
      <c r="M50" s="43">
        <f>((M48*M47)*7)/1000</f>
        <v>96.858999999999995</v>
      </c>
      <c r="N50" s="43">
        <f>((N48*N47)*7)/1000</f>
        <v>68.088999999999999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64.999999999999986</v>
      </c>
      <c r="C51" s="49">
        <f t="shared" si="25"/>
        <v>64.000000000000014</v>
      </c>
      <c r="D51" s="49">
        <f t="shared" si="25"/>
        <v>63</v>
      </c>
      <c r="E51" s="49">
        <f t="shared" si="25"/>
        <v>62.000000000000007</v>
      </c>
      <c r="F51" s="49">
        <f t="shared" si="25"/>
        <v>61.5</v>
      </c>
      <c r="G51" s="49">
        <f t="shared" si="25"/>
        <v>60.499999999999993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68.591691995947315</v>
      </c>
      <c r="M51" s="49">
        <f>+(M46/M48)/7*1000</f>
        <v>68.458274398868468</v>
      </c>
      <c r="N51" s="49">
        <f>+(N46/N48)/7*1000</f>
        <v>68.611670020120727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16.3</v>
      </c>
      <c r="C58" s="82">
        <v>46.2</v>
      </c>
      <c r="D58" s="82">
        <v>35.200000000000003</v>
      </c>
      <c r="E58" s="82">
        <v>40.299999999999997</v>
      </c>
      <c r="F58" s="82">
        <v>34.6</v>
      </c>
      <c r="G58" s="82"/>
      <c r="H58" s="104">
        <f t="shared" ref="H58:H65" si="26">SUM(B58:G58)</f>
        <v>172.6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46.2</v>
      </c>
      <c r="D59" s="82">
        <v>35.200000000000003</v>
      </c>
      <c r="E59" s="82">
        <v>40.299999999999997</v>
      </c>
      <c r="F59" s="82">
        <v>34.6</v>
      </c>
      <c r="G59" s="82"/>
      <c r="H59" s="104">
        <f t="shared" si="26"/>
        <v>172.6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16.600000000000001</v>
      </c>
      <c r="C61" s="82">
        <v>47</v>
      </c>
      <c r="D61" s="82">
        <v>35.6</v>
      </c>
      <c r="E61" s="82">
        <v>41</v>
      </c>
      <c r="F61" s="82">
        <v>35.1</v>
      </c>
      <c r="G61" s="82"/>
      <c r="H61" s="104">
        <f t="shared" si="26"/>
        <v>175.29999999999998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16.600000000000001</v>
      </c>
      <c r="C62" s="82">
        <v>47</v>
      </c>
      <c r="D62" s="82">
        <v>35.6</v>
      </c>
      <c r="E62" s="82">
        <v>41</v>
      </c>
      <c r="F62" s="82">
        <v>35.1</v>
      </c>
      <c r="G62" s="82"/>
      <c r="H62" s="104">
        <f t="shared" si="26"/>
        <v>175.29999999999998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16.7</v>
      </c>
      <c r="C64" s="82">
        <v>47</v>
      </c>
      <c r="D64" s="82">
        <v>35.700000000000003</v>
      </c>
      <c r="E64" s="82">
        <v>41.1</v>
      </c>
      <c r="F64" s="82">
        <v>35.200000000000003</v>
      </c>
      <c r="G64" s="82"/>
      <c r="H64" s="104">
        <f t="shared" si="26"/>
        <v>175.7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82.500000000000014</v>
      </c>
      <c r="C65" s="28">
        <f t="shared" si="27"/>
        <v>233.4</v>
      </c>
      <c r="D65" s="28">
        <f t="shared" si="27"/>
        <v>177.3</v>
      </c>
      <c r="E65" s="28">
        <f t="shared" si="27"/>
        <v>203.7</v>
      </c>
      <c r="F65" s="28">
        <f t="shared" si="27"/>
        <v>174.60000000000002</v>
      </c>
      <c r="G65" s="28">
        <f t="shared" si="27"/>
        <v>0</v>
      </c>
      <c r="H65" s="104">
        <f t="shared" si="26"/>
        <v>871.50000000000011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77.5</v>
      </c>
      <c r="C66" s="31">
        <v>77.5</v>
      </c>
      <c r="D66" s="31">
        <v>77</v>
      </c>
      <c r="E66" s="31">
        <v>77</v>
      </c>
      <c r="F66" s="31">
        <v>77</v>
      </c>
      <c r="G66" s="31"/>
      <c r="H66" s="105">
        <f>+((H65/H67)/7)*1000</f>
        <v>77.185368877867333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((B67*B66)*7/1000-B58-B59)/3</f>
        <v>16.62</v>
      </c>
      <c r="C68" s="39">
        <f t="shared" ref="C68" si="29">((C67*C66)*7/1000-C58-C59)/3</f>
        <v>46.958333333333336</v>
      </c>
      <c r="D68" s="39">
        <f t="shared" ref="D68" si="30">((D67*D66)*7/1000-D58-D59)/3</f>
        <v>35.643666666666654</v>
      </c>
      <c r="E68" s="39">
        <f t="shared" ref="E68" si="31">((E67*E66)*7/1000-E58-E59)/3</f>
        <v>41.047333333333334</v>
      </c>
      <c r="F68" s="39">
        <f t="shared" ref="F68" si="32">((F67*F66)*7/1000-F58-F59)/3</f>
        <v>35.145333333333333</v>
      </c>
      <c r="G68" s="39">
        <f t="shared" ref="G68" si="33">((G67*G66)*7/1000-G58-G59)/3</f>
        <v>0</v>
      </c>
      <c r="H68" s="119">
        <f>((H65*1000)/H67)/7</f>
        <v>77.185368877867333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82.46</v>
      </c>
      <c r="C69" s="43">
        <f t="shared" si="34"/>
        <v>233.27500000000001</v>
      </c>
      <c r="D69" s="43">
        <f t="shared" si="34"/>
        <v>177.33099999999999</v>
      </c>
      <c r="E69" s="43">
        <f t="shared" si="34"/>
        <v>203.74199999999999</v>
      </c>
      <c r="F69" s="43">
        <f t="shared" si="34"/>
        <v>174.636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77.537593984962413</v>
      </c>
      <c r="C70" s="49">
        <f t="shared" si="35"/>
        <v>77.541528239202663</v>
      </c>
      <c r="D70" s="49">
        <f t="shared" si="35"/>
        <v>76.986539296569703</v>
      </c>
      <c r="E70" s="49">
        <f t="shared" si="35"/>
        <v>76.984126984126974</v>
      </c>
      <c r="F70" s="49">
        <f t="shared" si="35"/>
        <v>76.984126984127002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39"/>
  <sheetViews>
    <sheetView topLeftCell="A29"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2"/>
      <c r="Z3" s="2"/>
      <c r="AA3" s="2"/>
      <c r="AB3" s="2"/>
      <c r="AC3" s="2"/>
      <c r="AD3" s="16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0" t="s">
        <v>1</v>
      </c>
      <c r="B9" s="160"/>
      <c r="C9" s="16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0"/>
      <c r="B10" s="160"/>
      <c r="C10" s="16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0" t="s">
        <v>4</v>
      </c>
      <c r="B11" s="160"/>
      <c r="C11" s="160"/>
      <c r="D11" s="1"/>
      <c r="E11" s="161">
        <v>1</v>
      </c>
      <c r="F11" s="1"/>
      <c r="G11" s="1"/>
      <c r="H11" s="1"/>
      <c r="I11" s="1"/>
      <c r="J11" s="1"/>
      <c r="K11" s="553" t="s">
        <v>63</v>
      </c>
      <c r="L11" s="553"/>
      <c r="M11" s="162"/>
      <c r="N11" s="16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0"/>
      <c r="B12" s="160"/>
      <c r="C12" s="160"/>
      <c r="D12" s="1"/>
      <c r="E12" s="5"/>
      <c r="F12" s="1"/>
      <c r="G12" s="1"/>
      <c r="H12" s="1"/>
      <c r="I12" s="1"/>
      <c r="J12" s="1"/>
      <c r="K12" s="162"/>
      <c r="L12" s="162"/>
      <c r="M12" s="162"/>
      <c r="N12" s="16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"/>
      <c r="X13" s="1"/>
      <c r="Y13" s="1"/>
    </row>
    <row r="14" spans="1:30" s="3" customFormat="1" ht="27" thickBot="1" x14ac:dyDescent="0.3">
      <c r="A14" s="16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24.559833333333334</v>
      </c>
      <c r="C18" s="24">
        <v>44.478125000000006</v>
      </c>
      <c r="D18" s="24">
        <v>53.772097222222214</v>
      </c>
      <c r="E18" s="25">
        <v>28.431666666666672</v>
      </c>
      <c r="F18" s="23">
        <v>24.482062499999998</v>
      </c>
      <c r="G18" s="24">
        <v>51.208604166666667</v>
      </c>
      <c r="H18" s="24">
        <v>63.622687500000005</v>
      </c>
      <c r="I18" s="24">
        <v>58.302083333333336</v>
      </c>
      <c r="J18" s="24">
        <v>57.004631944444441</v>
      </c>
      <c r="K18" s="24">
        <v>63.122430555555546</v>
      </c>
      <c r="L18" s="25">
        <v>57.996111111111112</v>
      </c>
      <c r="M18" s="82">
        <v>30.523733333333336</v>
      </c>
      <c r="N18" s="24">
        <v>44.28552916666667</v>
      </c>
      <c r="O18" s="24">
        <v>43.08936527777778</v>
      </c>
      <c r="P18" s="24">
        <v>45.122000000000007</v>
      </c>
      <c r="Q18" s="24">
        <v>31.958577777777776</v>
      </c>
      <c r="R18" s="24">
        <v>29.344116666666668</v>
      </c>
      <c r="S18" s="23">
        <v>30.507720833333327</v>
      </c>
      <c r="T18" s="24">
        <v>55.986058333333325</v>
      </c>
      <c r="U18" s="24">
        <v>57.119708333333314</v>
      </c>
      <c r="V18" s="24">
        <v>39.803020833333335</v>
      </c>
      <c r="W18" s="24">
        <v>24.831449999999993</v>
      </c>
      <c r="X18" s="25">
        <v>15.189504166666666</v>
      </c>
      <c r="Y18" s="26">
        <f t="shared" ref="Y18:Y25" si="0">SUM(B18:X18)</f>
        <v>974.74111805555549</v>
      </c>
      <c r="AA18" s="2"/>
      <c r="AB18" s="20"/>
    </row>
    <row r="19" spans="1:30" ht="39.950000000000003" customHeight="1" x14ac:dyDescent="0.25">
      <c r="A19" s="95" t="s">
        <v>14</v>
      </c>
      <c r="B19" s="23">
        <v>24.559833333333334</v>
      </c>
      <c r="C19" s="24">
        <v>44.478125000000006</v>
      </c>
      <c r="D19" s="24">
        <v>53.772097222222214</v>
      </c>
      <c r="E19" s="25">
        <v>28.431666666666672</v>
      </c>
      <c r="F19" s="23">
        <v>24.482062499999998</v>
      </c>
      <c r="G19" s="24">
        <v>51.208604166666667</v>
      </c>
      <c r="H19" s="24">
        <v>63.622687500000005</v>
      </c>
      <c r="I19" s="24">
        <v>58.302083333333336</v>
      </c>
      <c r="J19" s="24">
        <v>57.004631944444441</v>
      </c>
      <c r="K19" s="24">
        <v>63.122430555555546</v>
      </c>
      <c r="L19" s="25">
        <v>57.996111111111112</v>
      </c>
      <c r="M19" s="82">
        <v>30.523733333333336</v>
      </c>
      <c r="N19" s="24">
        <v>44.28552916666667</v>
      </c>
      <c r="O19" s="24">
        <v>43.08936527777778</v>
      </c>
      <c r="P19" s="24">
        <v>45.122000000000007</v>
      </c>
      <c r="Q19" s="24">
        <v>31.958577777777776</v>
      </c>
      <c r="R19" s="24">
        <v>29.344116666666668</v>
      </c>
      <c r="S19" s="23">
        <v>30.507720833333327</v>
      </c>
      <c r="T19" s="24">
        <v>55.986058333333325</v>
      </c>
      <c r="U19" s="24">
        <v>57.119708333333314</v>
      </c>
      <c r="V19" s="24">
        <v>39.803020833333335</v>
      </c>
      <c r="W19" s="24">
        <v>24.831449999999993</v>
      </c>
      <c r="X19" s="25">
        <v>15.189504166666666</v>
      </c>
      <c r="Y19" s="26">
        <f t="shared" si="0"/>
        <v>974.74111805555549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25.615111111111116</v>
      </c>
      <c r="C21" s="24">
        <v>46.496249999999996</v>
      </c>
      <c r="D21" s="24">
        <v>57.111935185185189</v>
      </c>
      <c r="E21" s="25">
        <v>29.765555555555551</v>
      </c>
      <c r="F21" s="23">
        <v>26.169791666666669</v>
      </c>
      <c r="G21" s="24">
        <v>54.242930555555553</v>
      </c>
      <c r="H21" s="24">
        <v>67.204875000000001</v>
      </c>
      <c r="I21" s="24">
        <v>61.622777777777777</v>
      </c>
      <c r="J21" s="24">
        <v>60.341078703703715</v>
      </c>
      <c r="K21" s="24">
        <v>66.02171296296298</v>
      </c>
      <c r="L21" s="25">
        <v>60.642592592592599</v>
      </c>
      <c r="M21" s="82">
        <v>32.824011111111112</v>
      </c>
      <c r="N21" s="24">
        <v>46.93964722222222</v>
      </c>
      <c r="O21" s="24">
        <v>45.354756481481481</v>
      </c>
      <c r="P21" s="24">
        <v>47.172999999999995</v>
      </c>
      <c r="Q21" s="24">
        <v>33.704948148148155</v>
      </c>
      <c r="R21" s="24">
        <v>31.588588888888893</v>
      </c>
      <c r="S21" s="23">
        <v>32.140519444444458</v>
      </c>
      <c r="T21" s="24">
        <v>59.180294444444449</v>
      </c>
      <c r="U21" s="24">
        <v>60.442861111111121</v>
      </c>
      <c r="V21" s="24">
        <v>42.078652777777783</v>
      </c>
      <c r="W21" s="24">
        <v>26.537700000000012</v>
      </c>
      <c r="X21" s="25">
        <v>16.340663888888887</v>
      </c>
      <c r="Y21" s="26">
        <f t="shared" si="0"/>
        <v>1029.5402546296295</v>
      </c>
      <c r="AA21" s="2"/>
      <c r="AB21" s="20"/>
    </row>
    <row r="22" spans="1:30" ht="39.950000000000003" customHeight="1" x14ac:dyDescent="0.25">
      <c r="A22" s="94" t="s">
        <v>17</v>
      </c>
      <c r="B22" s="23">
        <v>25.615111111111116</v>
      </c>
      <c r="C22" s="24">
        <v>46.496249999999996</v>
      </c>
      <c r="D22" s="24">
        <v>57.111935185185189</v>
      </c>
      <c r="E22" s="25">
        <v>29.765555555555551</v>
      </c>
      <c r="F22" s="23">
        <v>26.169791666666669</v>
      </c>
      <c r="G22" s="24">
        <v>54.242930555555553</v>
      </c>
      <c r="H22" s="24">
        <v>67.204875000000001</v>
      </c>
      <c r="I22" s="24">
        <v>61.622777777777777</v>
      </c>
      <c r="J22" s="24">
        <v>60.341078703703715</v>
      </c>
      <c r="K22" s="24">
        <v>66.02171296296298</v>
      </c>
      <c r="L22" s="25">
        <v>60.642592592592599</v>
      </c>
      <c r="M22" s="82">
        <v>32.824011111111112</v>
      </c>
      <c r="N22" s="24">
        <v>46.93964722222222</v>
      </c>
      <c r="O22" s="24">
        <v>45.354756481481481</v>
      </c>
      <c r="P22" s="24">
        <v>47.172999999999995</v>
      </c>
      <c r="Q22" s="24">
        <v>33.704948148148155</v>
      </c>
      <c r="R22" s="24">
        <v>31.588588888888893</v>
      </c>
      <c r="S22" s="23">
        <v>32.140519444444458</v>
      </c>
      <c r="T22" s="24">
        <v>59.180294444444449</v>
      </c>
      <c r="U22" s="24">
        <v>60.442861111111121</v>
      </c>
      <c r="V22" s="24">
        <v>42.078652777777783</v>
      </c>
      <c r="W22" s="24">
        <v>26.537700000000012</v>
      </c>
      <c r="X22" s="25">
        <v>16.340663888888887</v>
      </c>
      <c r="Y22" s="26">
        <f t="shared" si="0"/>
        <v>1029.5402546296295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25.615111111111116</v>
      </c>
      <c r="C24" s="24">
        <v>46.496249999999996</v>
      </c>
      <c r="D24" s="24">
        <v>57.111935185185189</v>
      </c>
      <c r="E24" s="25">
        <v>29.765555555555551</v>
      </c>
      <c r="F24" s="23">
        <v>26.169791666666669</v>
      </c>
      <c r="G24" s="24">
        <v>54.242930555555553</v>
      </c>
      <c r="H24" s="24">
        <v>67.204875000000001</v>
      </c>
      <c r="I24" s="24">
        <v>61.622777777777777</v>
      </c>
      <c r="J24" s="24">
        <v>60.341078703703715</v>
      </c>
      <c r="K24" s="24">
        <v>66.02171296296298</v>
      </c>
      <c r="L24" s="25">
        <v>60.642592592592599</v>
      </c>
      <c r="M24" s="82">
        <v>32.824011111111112</v>
      </c>
      <c r="N24" s="24">
        <v>46.93964722222222</v>
      </c>
      <c r="O24" s="24">
        <v>45.354756481481481</v>
      </c>
      <c r="P24" s="24">
        <v>47.172999999999995</v>
      </c>
      <c r="Q24" s="24">
        <v>33.704948148148155</v>
      </c>
      <c r="R24" s="24">
        <v>31.588588888888893</v>
      </c>
      <c r="S24" s="23">
        <v>32.140519444444458</v>
      </c>
      <c r="T24" s="24">
        <v>59.180294444444449</v>
      </c>
      <c r="U24" s="24">
        <v>60.442861111111121</v>
      </c>
      <c r="V24" s="24">
        <v>42.078652777777783</v>
      </c>
      <c r="W24" s="24">
        <v>26.537700000000012</v>
      </c>
      <c r="X24" s="25">
        <v>16.340663888888887</v>
      </c>
      <c r="Y24" s="26">
        <f t="shared" si="0"/>
        <v>1029.5402546296295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125.96500000000002</v>
      </c>
      <c r="C25" s="28">
        <f t="shared" si="1"/>
        <v>228.44500000000002</v>
      </c>
      <c r="D25" s="28">
        <f t="shared" si="1"/>
        <v>278.88</v>
      </c>
      <c r="E25" s="29">
        <f>SUM(E18:E24)</f>
        <v>146.16</v>
      </c>
      <c r="F25" s="27">
        <f t="shared" ref="F25:H25" si="2">SUM(F18:F24)</f>
        <v>127.4735</v>
      </c>
      <c r="G25" s="28">
        <f t="shared" si="2"/>
        <v>265.14600000000002</v>
      </c>
      <c r="H25" s="28">
        <f t="shared" si="2"/>
        <v>328.86</v>
      </c>
      <c r="I25" s="28">
        <f>SUM(I18:I24)</f>
        <v>301.47250000000003</v>
      </c>
      <c r="J25" s="28">
        <f t="shared" ref="J25:L25" si="3">SUM(J18:J24)</f>
        <v>295.03250000000003</v>
      </c>
      <c r="K25" s="28">
        <f t="shared" si="3"/>
        <v>324.31</v>
      </c>
      <c r="L25" s="29">
        <f t="shared" si="3"/>
        <v>297.92</v>
      </c>
      <c r="M25" s="84">
        <f>SUM(M18:M24)</f>
        <v>159.51949999999999</v>
      </c>
      <c r="N25" s="28">
        <f t="shared" ref="N25:R25" si="4">SUM(N18:N24)</f>
        <v>229.39</v>
      </c>
      <c r="O25" s="28">
        <f t="shared" si="4"/>
        <v>222.24299999999999</v>
      </c>
      <c r="P25" s="28">
        <f t="shared" si="4"/>
        <v>231.76300000000001</v>
      </c>
      <c r="Q25" s="28">
        <f t="shared" si="4"/>
        <v>165.03200000000004</v>
      </c>
      <c r="R25" s="28">
        <f t="shared" si="4"/>
        <v>153.45400000000001</v>
      </c>
      <c r="S25" s="27">
        <f>SUM(S18:S24)</f>
        <v>157.43700000000004</v>
      </c>
      <c r="T25" s="28">
        <f t="shared" ref="T25:X25" si="5">SUM(T18:T24)</f>
        <v>289.51299999999998</v>
      </c>
      <c r="U25" s="28">
        <f t="shared" si="5"/>
        <v>295.56799999999998</v>
      </c>
      <c r="V25" s="28">
        <f t="shared" si="5"/>
        <v>205.84200000000004</v>
      </c>
      <c r="W25" s="28">
        <f t="shared" si="5"/>
        <v>129.27600000000001</v>
      </c>
      <c r="X25" s="29">
        <f t="shared" si="5"/>
        <v>79.400999999999982</v>
      </c>
      <c r="Y25" s="26">
        <f t="shared" si="0"/>
        <v>5038.1029999999992</v>
      </c>
    </row>
    <row r="26" spans="1:30" s="2" customFormat="1" ht="36.75" customHeight="1" x14ac:dyDescent="0.25">
      <c r="A26" s="96" t="s">
        <v>20</v>
      </c>
      <c r="B26" s="30">
        <v>61</v>
      </c>
      <c r="C26" s="31">
        <v>61</v>
      </c>
      <c r="D26" s="31">
        <v>60</v>
      </c>
      <c r="E26" s="32">
        <v>58</v>
      </c>
      <c r="F26" s="30">
        <v>60.5</v>
      </c>
      <c r="G26" s="31">
        <v>59</v>
      </c>
      <c r="H26" s="31">
        <v>58</v>
      </c>
      <c r="I26" s="31">
        <v>57.5</v>
      </c>
      <c r="J26" s="31">
        <v>57.5</v>
      </c>
      <c r="K26" s="31">
        <v>56.5</v>
      </c>
      <c r="L26" s="32">
        <v>56</v>
      </c>
      <c r="M26" s="85">
        <v>59.5</v>
      </c>
      <c r="N26" s="31">
        <v>58</v>
      </c>
      <c r="O26" s="31">
        <v>57</v>
      </c>
      <c r="P26" s="31">
        <v>56.5</v>
      </c>
      <c r="Q26" s="31">
        <v>56</v>
      </c>
      <c r="R26" s="31">
        <v>56.5</v>
      </c>
      <c r="S26" s="30">
        <v>59.5</v>
      </c>
      <c r="T26" s="31">
        <v>59</v>
      </c>
      <c r="U26" s="31">
        <v>58</v>
      </c>
      <c r="V26" s="31">
        <v>58</v>
      </c>
      <c r="W26" s="31">
        <v>57</v>
      </c>
      <c r="X26" s="32">
        <v>57</v>
      </c>
      <c r="Y26" s="33">
        <f>+((Y25/Y27)/7)*1000</f>
        <v>58.014589714654186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360</v>
      </c>
      <c r="F27" s="34">
        <v>301</v>
      </c>
      <c r="G27" s="35">
        <v>642</v>
      </c>
      <c r="H27" s="35">
        <v>810</v>
      </c>
      <c r="I27" s="35">
        <v>749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378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12406</v>
      </c>
      <c r="Z27" s="2">
        <f>((Y25*1000)/Y27)/7</f>
        <v>58.014589714654186</v>
      </c>
    </row>
    <row r="28" spans="1:30" s="2" customFormat="1" ht="33" customHeight="1" x14ac:dyDescent="0.25">
      <c r="A28" s="98" t="s">
        <v>22</v>
      </c>
      <c r="B28" s="38">
        <f>((B27*B26)*7/1000-B18-B19)/3</f>
        <v>25.615111111111116</v>
      </c>
      <c r="C28" s="39">
        <f t="shared" ref="C28:X28" si="6">((C27*C26)*7/1000-C18-C19)/3</f>
        <v>46.496249999999996</v>
      </c>
      <c r="D28" s="39">
        <f t="shared" si="6"/>
        <v>57.111935185185189</v>
      </c>
      <c r="E28" s="40">
        <f t="shared" si="6"/>
        <v>29.765555555555551</v>
      </c>
      <c r="F28" s="38">
        <f t="shared" si="6"/>
        <v>26.169791666666669</v>
      </c>
      <c r="G28" s="39">
        <f t="shared" si="6"/>
        <v>54.242930555555553</v>
      </c>
      <c r="H28" s="39">
        <f t="shared" si="6"/>
        <v>67.204875000000001</v>
      </c>
      <c r="I28" s="39">
        <f t="shared" si="6"/>
        <v>61.622777777777777</v>
      </c>
      <c r="J28" s="39">
        <f t="shared" si="6"/>
        <v>60.341078703703715</v>
      </c>
      <c r="K28" s="39">
        <f t="shared" si="6"/>
        <v>66.02171296296298</v>
      </c>
      <c r="L28" s="40">
        <f t="shared" si="6"/>
        <v>60.642592592592599</v>
      </c>
      <c r="M28" s="87">
        <f t="shared" si="6"/>
        <v>32.824011111111112</v>
      </c>
      <c r="N28" s="39">
        <f t="shared" si="6"/>
        <v>46.93964722222222</v>
      </c>
      <c r="O28" s="39">
        <f t="shared" si="6"/>
        <v>45.354756481481481</v>
      </c>
      <c r="P28" s="39">
        <f t="shared" si="6"/>
        <v>47.172999999999995</v>
      </c>
      <c r="Q28" s="39">
        <f t="shared" si="6"/>
        <v>33.704948148148155</v>
      </c>
      <c r="R28" s="39">
        <f t="shared" si="6"/>
        <v>31.588588888888893</v>
      </c>
      <c r="S28" s="38">
        <f t="shared" si="6"/>
        <v>32.140519444444458</v>
      </c>
      <c r="T28" s="39">
        <f t="shared" si="6"/>
        <v>59.180294444444449</v>
      </c>
      <c r="U28" s="39">
        <f t="shared" si="6"/>
        <v>60.442861111111121</v>
      </c>
      <c r="V28" s="39">
        <f t="shared" si="6"/>
        <v>42.078652777777783</v>
      </c>
      <c r="W28" s="39">
        <f t="shared" si="6"/>
        <v>26.537700000000012</v>
      </c>
      <c r="X28" s="40">
        <f t="shared" si="6"/>
        <v>16.340663888888887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125.965</v>
      </c>
      <c r="C29" s="43">
        <f t="shared" si="7"/>
        <v>228.44499999999999</v>
      </c>
      <c r="D29" s="43">
        <f t="shared" si="7"/>
        <v>278.88</v>
      </c>
      <c r="E29" s="90">
        <f>((E27*E26)*7)/1000</f>
        <v>146.16</v>
      </c>
      <c r="F29" s="42">
        <f>((F27*F26)*7)/1000</f>
        <v>127.4735</v>
      </c>
      <c r="G29" s="43">
        <f t="shared" ref="G29:H29" si="8">((G27*G26)*7)/1000</f>
        <v>265.14600000000002</v>
      </c>
      <c r="H29" s="43">
        <f t="shared" si="8"/>
        <v>328.86</v>
      </c>
      <c r="I29" s="43">
        <f>((I27*I26)*7)/1000</f>
        <v>301.47250000000003</v>
      </c>
      <c r="J29" s="43">
        <f>((J27*J26)*7)/1000</f>
        <v>295.03250000000003</v>
      </c>
      <c r="K29" s="43">
        <f t="shared" ref="K29:L29" si="9">((K27*K26)*7)/1000</f>
        <v>324.31</v>
      </c>
      <c r="L29" s="90">
        <f t="shared" si="9"/>
        <v>297.92</v>
      </c>
      <c r="M29" s="88">
        <f>((M27*M26)*7)/1000</f>
        <v>159.51949999999999</v>
      </c>
      <c r="N29" s="43">
        <f>((N27*N26)*7)/1000</f>
        <v>229.39</v>
      </c>
      <c r="O29" s="43">
        <f>((O27*O26)*7)/1000</f>
        <v>222.24299999999999</v>
      </c>
      <c r="P29" s="43">
        <f t="shared" ref="P29:X29" si="10">((P27*P26)*7)/1000</f>
        <v>231.76300000000001</v>
      </c>
      <c r="Q29" s="43">
        <f t="shared" si="10"/>
        <v>165.03200000000001</v>
      </c>
      <c r="R29" s="43">
        <f t="shared" si="10"/>
        <v>153.45400000000001</v>
      </c>
      <c r="S29" s="44">
        <f t="shared" si="10"/>
        <v>157.43700000000001</v>
      </c>
      <c r="T29" s="45">
        <f t="shared" si="10"/>
        <v>289.51299999999998</v>
      </c>
      <c r="U29" s="45">
        <f t="shared" si="10"/>
        <v>295.56799999999998</v>
      </c>
      <c r="V29" s="45">
        <f t="shared" si="10"/>
        <v>205.84200000000001</v>
      </c>
      <c r="W29" s="45">
        <f t="shared" si="10"/>
        <v>129.27600000000001</v>
      </c>
      <c r="X29" s="46">
        <f t="shared" si="10"/>
        <v>79.400999999999996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61.000000000000007</v>
      </c>
      <c r="C30" s="49">
        <f t="shared" si="11"/>
        <v>61.000000000000007</v>
      </c>
      <c r="D30" s="49">
        <f t="shared" si="11"/>
        <v>60</v>
      </c>
      <c r="E30" s="50">
        <f>+(E25/E27)/7*1000</f>
        <v>57.999999999999993</v>
      </c>
      <c r="F30" s="48">
        <f t="shared" ref="F30:H30" si="12">+(F25/F27)/7*1000</f>
        <v>60.5</v>
      </c>
      <c r="G30" s="49">
        <f t="shared" si="12"/>
        <v>59.000000000000007</v>
      </c>
      <c r="H30" s="49">
        <f t="shared" si="12"/>
        <v>58</v>
      </c>
      <c r="I30" s="49">
        <f>+(I25/I27)/7*1000</f>
        <v>57.5</v>
      </c>
      <c r="J30" s="49">
        <f t="shared" ref="J30:L30" si="13">+(J25/J27)/7*1000</f>
        <v>57.5</v>
      </c>
      <c r="K30" s="49">
        <f t="shared" si="13"/>
        <v>56.5</v>
      </c>
      <c r="L30" s="50">
        <f t="shared" si="13"/>
        <v>56</v>
      </c>
      <c r="M30" s="89">
        <f>+(M25/M27)/7*1000</f>
        <v>59.5</v>
      </c>
      <c r="N30" s="49">
        <f t="shared" ref="N30:X30" si="14">+(N25/N27)/7*1000</f>
        <v>57.999999999999993</v>
      </c>
      <c r="O30" s="49">
        <f t="shared" si="14"/>
        <v>56.999999999999993</v>
      </c>
      <c r="P30" s="49">
        <f t="shared" si="14"/>
        <v>56.5</v>
      </c>
      <c r="Q30" s="49">
        <f t="shared" si="14"/>
        <v>56.000000000000007</v>
      </c>
      <c r="R30" s="49">
        <f t="shared" si="14"/>
        <v>56.5</v>
      </c>
      <c r="S30" s="48">
        <f t="shared" si="14"/>
        <v>59.500000000000014</v>
      </c>
      <c r="T30" s="49">
        <f t="shared" si="14"/>
        <v>59</v>
      </c>
      <c r="U30" s="49">
        <f t="shared" si="14"/>
        <v>57.999999999999993</v>
      </c>
      <c r="V30" s="49">
        <f t="shared" si="14"/>
        <v>58.000000000000007</v>
      </c>
      <c r="W30" s="49">
        <f t="shared" si="14"/>
        <v>57</v>
      </c>
      <c r="X30" s="50">
        <f t="shared" si="14"/>
        <v>56.999999999999986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34.255833333333328</v>
      </c>
      <c r="C39" s="82">
        <v>64.183451388888884</v>
      </c>
      <c r="D39" s="82">
        <v>78.001645833333328</v>
      </c>
      <c r="E39" s="82">
        <v>53.214791666666677</v>
      </c>
      <c r="F39" s="82">
        <v>62.670736111111104</v>
      </c>
      <c r="G39" s="82">
        <v>40.235999999999997</v>
      </c>
      <c r="H39" s="82"/>
      <c r="I39" s="104">
        <f t="shared" ref="I39:I46" si="15">SUM(B39:H39)</f>
        <v>332.56245833333332</v>
      </c>
      <c r="J39" s="2"/>
      <c r="K39" s="94" t="s">
        <v>13</v>
      </c>
      <c r="L39" s="82">
        <v>13.7</v>
      </c>
      <c r="M39" s="82">
        <v>19.600000000000001</v>
      </c>
      <c r="N39" s="82">
        <v>13.8</v>
      </c>
      <c r="O39" s="82"/>
      <c r="P39" s="82"/>
      <c r="Q39" s="104">
        <f t="shared" ref="Q39:Q46" si="16">SUM(L39:P39)</f>
        <v>47.099999999999994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34.255833333333328</v>
      </c>
      <c r="C40" s="82">
        <v>64.183451388888884</v>
      </c>
      <c r="D40" s="82">
        <v>78.001645833333328</v>
      </c>
      <c r="E40" s="82">
        <v>53.214791666666677</v>
      </c>
      <c r="F40" s="82">
        <v>62.670736111111104</v>
      </c>
      <c r="G40" s="82">
        <v>40.235999999999997</v>
      </c>
      <c r="H40" s="82"/>
      <c r="I40" s="104">
        <f t="shared" si="15"/>
        <v>332.56245833333332</v>
      </c>
      <c r="J40" s="2"/>
      <c r="K40" s="95" t="s">
        <v>14</v>
      </c>
      <c r="L40" s="82">
        <v>13.7</v>
      </c>
      <c r="M40" s="82">
        <v>19.600000000000001</v>
      </c>
      <c r="N40" s="82">
        <v>13.8</v>
      </c>
      <c r="O40" s="82"/>
      <c r="P40" s="82"/>
      <c r="Q40" s="104">
        <f t="shared" si="16"/>
        <v>47.099999999999994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35.318777777777775</v>
      </c>
      <c r="C42" s="82">
        <v>66.913865740740732</v>
      </c>
      <c r="D42" s="82">
        <v>80.100569444444446</v>
      </c>
      <c r="E42" s="82">
        <v>54.720805555555536</v>
      </c>
      <c r="F42" s="82">
        <v>64.603175925925925</v>
      </c>
      <c r="G42" s="82">
        <v>41.426000000000009</v>
      </c>
      <c r="H42" s="82"/>
      <c r="I42" s="104">
        <f t="shared" si="15"/>
        <v>343.08319444444436</v>
      </c>
      <c r="J42" s="2"/>
      <c r="K42" s="95" t="s">
        <v>16</v>
      </c>
      <c r="L42" s="82">
        <v>14.2</v>
      </c>
      <c r="M42" s="82">
        <v>20.399999999999999</v>
      </c>
      <c r="N42" s="82">
        <v>14.3</v>
      </c>
      <c r="O42" s="82"/>
      <c r="P42" s="82"/>
      <c r="Q42" s="104">
        <f t="shared" si="16"/>
        <v>48.899999999999991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35.318777777777775</v>
      </c>
      <c r="C43" s="82">
        <v>66.913865740740732</v>
      </c>
      <c r="D43" s="82">
        <v>80.100569444444446</v>
      </c>
      <c r="E43" s="82">
        <v>54.720805555555536</v>
      </c>
      <c r="F43" s="82">
        <v>64.603175925925925</v>
      </c>
      <c r="G43" s="82">
        <v>41.426000000000009</v>
      </c>
      <c r="H43" s="82"/>
      <c r="I43" s="104">
        <f t="shared" si="15"/>
        <v>343.08319444444436</v>
      </c>
      <c r="J43" s="2"/>
      <c r="K43" s="94" t="s">
        <v>17</v>
      </c>
      <c r="L43" s="82">
        <v>14.2</v>
      </c>
      <c r="M43" s="82">
        <v>20.399999999999999</v>
      </c>
      <c r="N43" s="82">
        <v>14.3</v>
      </c>
      <c r="O43" s="82"/>
      <c r="P43" s="82"/>
      <c r="Q43" s="104">
        <f t="shared" si="16"/>
        <v>48.899999999999991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35.318777777777775</v>
      </c>
      <c r="C45" s="82">
        <v>66.913865740740732</v>
      </c>
      <c r="D45" s="82">
        <v>80.100569444444446</v>
      </c>
      <c r="E45" s="82">
        <v>54.720805555555536</v>
      </c>
      <c r="F45" s="82">
        <v>64.603175925925925</v>
      </c>
      <c r="G45" s="82">
        <v>41.426000000000009</v>
      </c>
      <c r="H45" s="82"/>
      <c r="I45" s="104">
        <f t="shared" si="15"/>
        <v>343.08319444444436</v>
      </c>
      <c r="J45" s="2"/>
      <c r="K45" s="94" t="s">
        <v>19</v>
      </c>
      <c r="L45" s="82">
        <v>14.3</v>
      </c>
      <c r="M45" s="82">
        <v>20.399999999999999</v>
      </c>
      <c r="N45" s="82">
        <v>14.4</v>
      </c>
      <c r="O45" s="82"/>
      <c r="P45" s="82"/>
      <c r="Q45" s="104">
        <f t="shared" si="16"/>
        <v>49.1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174.46799999999996</v>
      </c>
      <c r="C46" s="28">
        <f t="shared" si="17"/>
        <v>329.10849999999999</v>
      </c>
      <c r="D46" s="28">
        <f t="shared" si="17"/>
        <v>396.30499999999995</v>
      </c>
      <c r="E46" s="28">
        <f t="shared" si="17"/>
        <v>270.59199999999998</v>
      </c>
      <c r="F46" s="28">
        <f t="shared" si="17"/>
        <v>319.15100000000001</v>
      </c>
      <c r="G46" s="28">
        <f t="shared" si="17"/>
        <v>204.75000000000003</v>
      </c>
      <c r="H46" s="28">
        <f t="shared" si="17"/>
        <v>0</v>
      </c>
      <c r="I46" s="104">
        <f t="shared" si="15"/>
        <v>1694.3745000000001</v>
      </c>
      <c r="K46" s="80" t="s">
        <v>11</v>
      </c>
      <c r="L46" s="84">
        <f>SUM(L39:L45)</f>
        <v>70.099999999999994</v>
      </c>
      <c r="M46" s="28">
        <f>SUM(M39:M45)</f>
        <v>100.4</v>
      </c>
      <c r="N46" s="28">
        <f>SUM(N39:N45)</f>
        <v>70.600000000000009</v>
      </c>
      <c r="O46" s="28">
        <f>SUM(O39:O45)</f>
        <v>0</v>
      </c>
      <c r="P46" s="28">
        <f>SUM(P39:P45)</f>
        <v>0</v>
      </c>
      <c r="Q46" s="104">
        <f t="shared" si="16"/>
        <v>241.10000000000002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67</v>
      </c>
      <c r="C47" s="31">
        <v>66.5</v>
      </c>
      <c r="D47" s="31">
        <v>65</v>
      </c>
      <c r="E47" s="31">
        <v>64</v>
      </c>
      <c r="F47" s="31">
        <v>63.5</v>
      </c>
      <c r="G47" s="31">
        <v>62.5</v>
      </c>
      <c r="H47" s="31"/>
      <c r="I47" s="105">
        <f>+((I46/I48)/7)*1000</f>
        <v>64.7201871657754</v>
      </c>
      <c r="K47" s="113" t="s">
        <v>20</v>
      </c>
      <c r="L47" s="85">
        <v>71</v>
      </c>
      <c r="M47" s="31">
        <v>71</v>
      </c>
      <c r="N47" s="31">
        <v>71</v>
      </c>
      <c r="O47" s="31"/>
      <c r="P47" s="31"/>
      <c r="Q47" s="105">
        <f>+((Q46/Q48)/7)*1000</f>
        <v>71.016200294550814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35.318777777777775</v>
      </c>
      <c r="C49" s="39">
        <f t="shared" si="18"/>
        <v>66.913865740740732</v>
      </c>
      <c r="D49" s="39">
        <f t="shared" si="18"/>
        <v>80.100569444444446</v>
      </c>
      <c r="E49" s="39">
        <f t="shared" si="18"/>
        <v>54.720805555555536</v>
      </c>
      <c r="F49" s="39">
        <f t="shared" si="18"/>
        <v>64.603175925925925</v>
      </c>
      <c r="G49" s="39">
        <f t="shared" si="18"/>
        <v>41.426000000000009</v>
      </c>
      <c r="H49" s="39">
        <f t="shared" si="18"/>
        <v>0</v>
      </c>
      <c r="I49" s="107">
        <f>((I46*1000)/I48)/7</f>
        <v>64.720187165775414</v>
      </c>
      <c r="K49" s="98" t="s">
        <v>22</v>
      </c>
      <c r="L49" s="87">
        <f t="shared" ref="L49:P49" si="19">((L48*L47)*7/1000-L39-L40)/3</f>
        <v>14.225666666666664</v>
      </c>
      <c r="M49" s="39">
        <f t="shared" si="19"/>
        <v>20.398000000000003</v>
      </c>
      <c r="N49" s="39">
        <f t="shared" si="19"/>
        <v>14.324666666666667</v>
      </c>
      <c r="O49" s="39">
        <f t="shared" si="19"/>
        <v>0</v>
      </c>
      <c r="P49" s="39">
        <f t="shared" si="19"/>
        <v>0</v>
      </c>
      <c r="Q49" s="116">
        <f>((Q46*1000)/Q48)/7</f>
        <v>71.016200294550814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174.46799999999999</v>
      </c>
      <c r="C50" s="43">
        <f t="shared" si="20"/>
        <v>329.10849999999999</v>
      </c>
      <c r="D50" s="43">
        <f t="shared" si="20"/>
        <v>396.30500000000001</v>
      </c>
      <c r="E50" s="43">
        <f t="shared" si="20"/>
        <v>270.59199999999998</v>
      </c>
      <c r="F50" s="43">
        <f t="shared" si="20"/>
        <v>319.15100000000001</v>
      </c>
      <c r="G50" s="43">
        <f t="shared" si="20"/>
        <v>204.75</v>
      </c>
      <c r="H50" s="43">
        <f t="shared" si="20"/>
        <v>0</v>
      </c>
      <c r="I50" s="90"/>
      <c r="K50" s="99" t="s">
        <v>23</v>
      </c>
      <c r="L50" s="88">
        <f>((L48*L47)*7)/1000</f>
        <v>70.076999999999998</v>
      </c>
      <c r="M50" s="43">
        <f>((M48*M47)*7)/1000</f>
        <v>100.39400000000001</v>
      </c>
      <c r="N50" s="43">
        <f>((N48*N47)*7)/1000</f>
        <v>70.573999999999998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66.999999999999986</v>
      </c>
      <c r="C51" s="49">
        <f t="shared" si="21"/>
        <v>66.499999999999986</v>
      </c>
      <c r="D51" s="49">
        <f t="shared" si="21"/>
        <v>64.999999999999986</v>
      </c>
      <c r="E51" s="49">
        <f t="shared" si="21"/>
        <v>63.999999999999986</v>
      </c>
      <c r="F51" s="49">
        <f t="shared" si="21"/>
        <v>63.5</v>
      </c>
      <c r="G51" s="49">
        <f t="shared" si="21"/>
        <v>62.500000000000014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71.023302938196551</v>
      </c>
      <c r="M51" s="49">
        <f>+(M46/M48)/7*1000</f>
        <v>71.004243281471005</v>
      </c>
      <c r="N51" s="49">
        <f>+(N46/N48)/7*1000</f>
        <v>71.026156941649901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16.7</v>
      </c>
      <c r="C58" s="82">
        <v>47</v>
      </c>
      <c r="D58" s="82">
        <v>35.700000000000003</v>
      </c>
      <c r="E58" s="82">
        <v>41.1</v>
      </c>
      <c r="F58" s="82">
        <v>35.200000000000003</v>
      </c>
      <c r="G58" s="82"/>
      <c r="H58" s="104">
        <f t="shared" ref="H58:H65" si="22">SUM(B58:G58)</f>
        <v>175.7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16.7</v>
      </c>
      <c r="C59" s="82">
        <v>47</v>
      </c>
      <c r="D59" s="82">
        <v>35.700000000000003</v>
      </c>
      <c r="E59" s="82">
        <v>41.1</v>
      </c>
      <c r="F59" s="82">
        <v>35.200000000000003</v>
      </c>
      <c r="G59" s="82"/>
      <c r="H59" s="104">
        <f t="shared" si="22"/>
        <v>175.7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</v>
      </c>
      <c r="C61" s="82">
        <v>48.4</v>
      </c>
      <c r="D61" s="82">
        <v>36.799999999999997</v>
      </c>
      <c r="E61" s="82">
        <v>42.3</v>
      </c>
      <c r="F61" s="82">
        <v>36.299999999999997</v>
      </c>
      <c r="G61" s="82"/>
      <c r="H61" s="104">
        <f t="shared" si="22"/>
        <v>180.8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17.100000000000001</v>
      </c>
      <c r="C62" s="82">
        <v>48.4</v>
      </c>
      <c r="D62" s="82">
        <v>36.799999999999997</v>
      </c>
      <c r="E62" s="82">
        <v>42.3</v>
      </c>
      <c r="F62" s="82">
        <v>36.299999999999997</v>
      </c>
      <c r="G62" s="82"/>
      <c r="H62" s="104">
        <f t="shared" si="22"/>
        <v>180.89999999999998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17.100000000000001</v>
      </c>
      <c r="C64" s="82">
        <v>48.4</v>
      </c>
      <c r="D64" s="82">
        <v>36.9</v>
      </c>
      <c r="E64" s="82">
        <v>42.3</v>
      </c>
      <c r="F64" s="82">
        <v>36.200000000000003</v>
      </c>
      <c r="G64" s="82"/>
      <c r="H64" s="104">
        <f t="shared" si="22"/>
        <v>180.89999999999998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84.6</v>
      </c>
      <c r="C65" s="28">
        <f t="shared" si="23"/>
        <v>239.20000000000002</v>
      </c>
      <c r="D65" s="28">
        <f t="shared" si="23"/>
        <v>181.9</v>
      </c>
      <c r="E65" s="28">
        <f t="shared" si="23"/>
        <v>209.10000000000002</v>
      </c>
      <c r="F65" s="28">
        <f t="shared" si="23"/>
        <v>179.2</v>
      </c>
      <c r="G65" s="28">
        <f t="shared" si="23"/>
        <v>0</v>
      </c>
      <c r="H65" s="104">
        <f t="shared" si="22"/>
        <v>894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79.5</v>
      </c>
      <c r="C66" s="31">
        <v>79.5</v>
      </c>
      <c r="D66" s="31">
        <v>79</v>
      </c>
      <c r="E66" s="31">
        <v>79</v>
      </c>
      <c r="F66" s="31">
        <v>79</v>
      </c>
      <c r="G66" s="31"/>
      <c r="H66" s="105">
        <f>+((H65/H67)/7)*1000</f>
        <v>79.178106456469749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17.062666666666662</v>
      </c>
      <c r="C68" s="39">
        <f t="shared" si="24"/>
        <v>48.431666666666665</v>
      </c>
      <c r="D68" s="39">
        <f t="shared" si="24"/>
        <v>36.845666666666673</v>
      </c>
      <c r="E68" s="39">
        <f t="shared" si="24"/>
        <v>42.277999999999999</v>
      </c>
      <c r="F68" s="39">
        <f t="shared" si="24"/>
        <v>36.257333333333328</v>
      </c>
      <c r="G68" s="39">
        <f t="shared" si="24"/>
        <v>0</v>
      </c>
      <c r="H68" s="119">
        <f>((H65*1000)/H67)/7</f>
        <v>79.178106456469763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84.587999999999994</v>
      </c>
      <c r="C69" s="43">
        <f t="shared" si="25"/>
        <v>239.29499999999999</v>
      </c>
      <c r="D69" s="43">
        <f t="shared" si="25"/>
        <v>181.93700000000001</v>
      </c>
      <c r="E69" s="43">
        <f t="shared" si="25"/>
        <v>209.03399999999999</v>
      </c>
      <c r="F69" s="43">
        <f t="shared" si="25"/>
        <v>179.172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79.511278195488728</v>
      </c>
      <c r="C70" s="49">
        <f t="shared" si="26"/>
        <v>79.468438538205987</v>
      </c>
      <c r="D70" s="49">
        <f t="shared" si="26"/>
        <v>78.98393399913158</v>
      </c>
      <c r="E70" s="49">
        <f t="shared" si="26"/>
        <v>79.024943310657591</v>
      </c>
      <c r="F70" s="49">
        <f t="shared" si="26"/>
        <v>79.012345679012341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39"/>
  <sheetViews>
    <sheetView topLeftCell="A23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2"/>
      <c r="Z3" s="2"/>
      <c r="AA3" s="2"/>
      <c r="AB3" s="2"/>
      <c r="AC3" s="2"/>
      <c r="AD3" s="16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3" t="s">
        <v>1</v>
      </c>
      <c r="B9" s="163"/>
      <c r="C9" s="16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3"/>
      <c r="B10" s="163"/>
      <c r="C10" s="16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3" t="s">
        <v>4</v>
      </c>
      <c r="B11" s="163"/>
      <c r="C11" s="163"/>
      <c r="D11" s="1"/>
      <c r="E11" s="164">
        <v>1</v>
      </c>
      <c r="F11" s="1"/>
      <c r="G11" s="1"/>
      <c r="H11" s="1"/>
      <c r="I11" s="1"/>
      <c r="J11" s="1"/>
      <c r="K11" s="553" t="s">
        <v>63</v>
      </c>
      <c r="L11" s="553"/>
      <c r="M11" s="165"/>
      <c r="N11" s="16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3"/>
      <c r="B12" s="163"/>
      <c r="C12" s="163"/>
      <c r="D12" s="1"/>
      <c r="E12" s="5"/>
      <c r="F12" s="1"/>
      <c r="G12" s="1"/>
      <c r="H12" s="1"/>
      <c r="I12" s="1"/>
      <c r="J12" s="1"/>
      <c r="K12" s="165"/>
      <c r="L12" s="165"/>
      <c r="M12" s="165"/>
      <c r="N12" s="16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3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"/>
      <c r="X13" s="1"/>
      <c r="Y13" s="1"/>
    </row>
    <row r="14" spans="1:30" s="3" customFormat="1" ht="27" thickBot="1" x14ac:dyDescent="0.3">
      <c r="A14" s="16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25.615111111111116</v>
      </c>
      <c r="C18" s="24">
        <v>46.496249999999996</v>
      </c>
      <c r="D18" s="24">
        <v>57.111935185185189</v>
      </c>
      <c r="E18" s="25">
        <v>29.765555555555551</v>
      </c>
      <c r="F18" s="23">
        <v>26.169791666666669</v>
      </c>
      <c r="G18" s="24">
        <v>54.242930555555553</v>
      </c>
      <c r="H18" s="24">
        <v>67.204875000000001</v>
      </c>
      <c r="I18" s="24">
        <v>61.622777777777777</v>
      </c>
      <c r="J18" s="24">
        <v>60.341078703703715</v>
      </c>
      <c r="K18" s="24">
        <v>66.02171296296298</v>
      </c>
      <c r="L18" s="25">
        <v>60.642592592592599</v>
      </c>
      <c r="M18" s="82">
        <v>32.824011111111112</v>
      </c>
      <c r="N18" s="24">
        <v>46.93964722222222</v>
      </c>
      <c r="O18" s="24">
        <v>45.354756481481481</v>
      </c>
      <c r="P18" s="24">
        <v>47.172999999999995</v>
      </c>
      <c r="Q18" s="24">
        <v>33.704948148148155</v>
      </c>
      <c r="R18" s="24">
        <v>31.588588888888893</v>
      </c>
      <c r="S18" s="23">
        <v>32.140519444444458</v>
      </c>
      <c r="T18" s="24">
        <v>59.180294444444449</v>
      </c>
      <c r="U18" s="24">
        <v>60.442861111111121</v>
      </c>
      <c r="V18" s="24">
        <v>42.078652777777783</v>
      </c>
      <c r="W18" s="24">
        <v>26.537700000000012</v>
      </c>
      <c r="X18" s="25">
        <v>16.340663888888887</v>
      </c>
      <c r="Y18" s="26">
        <f t="shared" ref="Y18:Y25" si="0">SUM(B18:X18)</f>
        <v>1029.5402546296295</v>
      </c>
      <c r="AA18" s="2"/>
      <c r="AB18" s="20"/>
    </row>
    <row r="19" spans="1:30" ht="39.950000000000003" customHeight="1" x14ac:dyDescent="0.25">
      <c r="A19" s="95" t="s">
        <v>14</v>
      </c>
      <c r="B19" s="23">
        <v>25.615111111111116</v>
      </c>
      <c r="C19" s="24">
        <v>46.496249999999996</v>
      </c>
      <c r="D19" s="24">
        <v>57.111935185185189</v>
      </c>
      <c r="E19" s="25">
        <v>29.765555555555551</v>
      </c>
      <c r="F19" s="23">
        <v>26.169791666666669</v>
      </c>
      <c r="G19" s="24">
        <v>54.242930555555553</v>
      </c>
      <c r="H19" s="24">
        <v>67.204875000000001</v>
      </c>
      <c r="I19" s="24">
        <v>61.622777777777777</v>
      </c>
      <c r="J19" s="24">
        <v>60.341078703703715</v>
      </c>
      <c r="K19" s="24">
        <v>66.02171296296298</v>
      </c>
      <c r="L19" s="25">
        <v>60.642592592592599</v>
      </c>
      <c r="M19" s="82">
        <v>32.824011111111112</v>
      </c>
      <c r="N19" s="24">
        <v>46.93964722222222</v>
      </c>
      <c r="O19" s="24">
        <v>45.354756481481481</v>
      </c>
      <c r="P19" s="24">
        <v>47.172999999999995</v>
      </c>
      <c r="Q19" s="24">
        <v>33.704948148148155</v>
      </c>
      <c r="R19" s="24">
        <v>31.588588888888893</v>
      </c>
      <c r="S19" s="23">
        <v>32.140519444444458</v>
      </c>
      <c r="T19" s="24">
        <v>59.180294444444449</v>
      </c>
      <c r="U19" s="24">
        <v>60.442861111111121</v>
      </c>
      <c r="V19" s="24">
        <v>42.078652777777783</v>
      </c>
      <c r="W19" s="24">
        <v>26.537700000000012</v>
      </c>
      <c r="X19" s="25">
        <v>16.340663888888887</v>
      </c>
      <c r="Y19" s="26">
        <f t="shared" si="0"/>
        <v>1029.5402546296295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27.320759259259251</v>
      </c>
      <c r="C21" s="24">
        <v>49.52</v>
      </c>
      <c r="D21" s="24">
        <v>59.533376543209876</v>
      </c>
      <c r="E21" s="25">
        <v>31.396296296296299</v>
      </c>
      <c r="F21" s="23">
        <v>27.353472222222223</v>
      </c>
      <c r="G21" s="24">
        <v>57.463046296296305</v>
      </c>
      <c r="H21" s="24">
        <v>71.144749999999988</v>
      </c>
      <c r="I21" s="24">
        <v>64.651981481481485</v>
      </c>
      <c r="J21" s="24">
        <v>64.102947530864185</v>
      </c>
      <c r="K21" s="24">
        <v>69.690024691358019</v>
      </c>
      <c r="L21" s="25">
        <v>65.08493827160494</v>
      </c>
      <c r="M21" s="82">
        <v>34.271325925925929</v>
      </c>
      <c r="N21" s="24">
        <v>49.125235185185183</v>
      </c>
      <c r="O21" s="24">
        <v>47.743495679012348</v>
      </c>
      <c r="P21" s="24">
        <v>49.907666666666664</v>
      </c>
      <c r="Q21" s="24">
        <v>35.487701234567886</v>
      </c>
      <c r="R21" s="24">
        <v>32.80827407407407</v>
      </c>
      <c r="S21" s="23">
        <v>34.138987037037026</v>
      </c>
      <c r="T21" s="24">
        <v>62.483970370370365</v>
      </c>
      <c r="U21" s="24">
        <v>64.172759259259252</v>
      </c>
      <c r="V21" s="24">
        <v>44.110564814814808</v>
      </c>
      <c r="W21" s="24">
        <v>27.668199999999995</v>
      </c>
      <c r="X21" s="25">
        <v>16.966224074074077</v>
      </c>
      <c r="Y21" s="26">
        <f t="shared" si="0"/>
        <v>1086.1459969135801</v>
      </c>
      <c r="AA21" s="2"/>
      <c r="AB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23">
        <v>27.353472222222223</v>
      </c>
      <c r="G22" s="24">
        <v>57.463046296296305</v>
      </c>
      <c r="H22" s="24">
        <v>71.144749999999988</v>
      </c>
      <c r="I22" s="24">
        <v>64.651981481481485</v>
      </c>
      <c r="J22" s="24">
        <v>64.102947530864185</v>
      </c>
      <c r="K22" s="24">
        <v>69.690024691358019</v>
      </c>
      <c r="L22" s="25">
        <v>65.08493827160494</v>
      </c>
      <c r="M22" s="82">
        <v>34.271325925925929</v>
      </c>
      <c r="N22" s="24">
        <v>49.125235185185183</v>
      </c>
      <c r="O22" s="24">
        <v>47.743495679012348</v>
      </c>
      <c r="P22" s="24">
        <v>49.907666666666664</v>
      </c>
      <c r="Q22" s="24">
        <v>35.487701234567886</v>
      </c>
      <c r="R22" s="24">
        <v>32.80827407407407</v>
      </c>
      <c r="S22" s="23">
        <v>34.138987037037026</v>
      </c>
      <c r="T22" s="24">
        <v>62.483970370370365</v>
      </c>
      <c r="U22" s="24">
        <v>64.172759259259252</v>
      </c>
      <c r="V22" s="24">
        <v>44.110564814814808</v>
      </c>
      <c r="W22" s="24">
        <v>27.668199999999995</v>
      </c>
      <c r="X22" s="25">
        <v>16.966224074074077</v>
      </c>
      <c r="Y22" s="26">
        <f t="shared" si="0"/>
        <v>918.37556481481465</v>
      </c>
      <c r="AA22" s="2"/>
      <c r="AB22" s="20"/>
    </row>
    <row r="23" spans="1:30" ht="39.950000000000003" customHeight="1" x14ac:dyDescent="0.25">
      <c r="A23" s="95" t="s">
        <v>18</v>
      </c>
      <c r="B23" s="23">
        <v>25.9</v>
      </c>
      <c r="C23" s="24">
        <v>53.6</v>
      </c>
      <c r="D23" s="24">
        <v>53.2</v>
      </c>
      <c r="E23" s="25">
        <v>35.1</v>
      </c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167.79999999999998</v>
      </c>
      <c r="AA23" s="2"/>
      <c r="AB23" s="20"/>
    </row>
    <row r="24" spans="1:30" ht="39.950000000000003" customHeight="1" x14ac:dyDescent="0.25">
      <c r="A24" s="94" t="s">
        <v>19</v>
      </c>
      <c r="B24" s="23">
        <v>25.9</v>
      </c>
      <c r="C24" s="24">
        <v>53.6</v>
      </c>
      <c r="D24" s="24">
        <v>53.2</v>
      </c>
      <c r="E24" s="25">
        <v>35.1</v>
      </c>
      <c r="F24" s="23">
        <v>20.8</v>
      </c>
      <c r="G24" s="24">
        <v>81.400000000000006</v>
      </c>
      <c r="H24" s="24">
        <v>62</v>
      </c>
      <c r="I24" s="24">
        <v>82.6</v>
      </c>
      <c r="J24" s="24">
        <v>63.4</v>
      </c>
      <c r="K24" s="24">
        <v>66.599999999999994</v>
      </c>
      <c r="L24" s="25">
        <v>42.7</v>
      </c>
      <c r="M24" s="82">
        <v>30.1</v>
      </c>
      <c r="N24" s="24">
        <v>47.2</v>
      </c>
      <c r="O24" s="24">
        <v>49.7</v>
      </c>
      <c r="P24" s="24">
        <v>37.799999999999997</v>
      </c>
      <c r="Q24" s="24">
        <v>45.3</v>
      </c>
      <c r="R24" s="24">
        <v>39.200000000000003</v>
      </c>
      <c r="S24" s="23">
        <v>24.3</v>
      </c>
      <c r="T24" s="24">
        <v>38.5</v>
      </c>
      <c r="U24" s="24">
        <v>53</v>
      </c>
      <c r="V24" s="24">
        <v>39</v>
      </c>
      <c r="W24" s="24">
        <v>46.3</v>
      </c>
      <c r="X24" s="25">
        <v>48.4</v>
      </c>
      <c r="Y24" s="26">
        <f t="shared" si="0"/>
        <v>1086.1000000000001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130.35098148148148</v>
      </c>
      <c r="C25" s="28">
        <f t="shared" si="1"/>
        <v>249.71249999999998</v>
      </c>
      <c r="D25" s="28">
        <f t="shared" si="1"/>
        <v>280.15724691358025</v>
      </c>
      <c r="E25" s="29">
        <f>SUM(E18:E24)</f>
        <v>161.12740740740739</v>
      </c>
      <c r="F25" s="27">
        <f t="shared" ref="F25:H25" si="2">SUM(F18:F24)</f>
        <v>127.84652777777778</v>
      </c>
      <c r="G25" s="28">
        <f t="shared" si="2"/>
        <v>304.81195370370369</v>
      </c>
      <c r="H25" s="28">
        <f t="shared" si="2"/>
        <v>338.69925000000001</v>
      </c>
      <c r="I25" s="28">
        <f>SUM(I18:I24)</f>
        <v>335.14951851851856</v>
      </c>
      <c r="J25" s="28">
        <f t="shared" ref="J25:L25" si="3">SUM(J18:J24)</f>
        <v>312.28805246913578</v>
      </c>
      <c r="K25" s="28">
        <f t="shared" si="3"/>
        <v>338.02347530864199</v>
      </c>
      <c r="L25" s="29">
        <f t="shared" si="3"/>
        <v>294.15506172839508</v>
      </c>
      <c r="M25" s="84">
        <f>SUM(M18:M24)</f>
        <v>164.29067407407408</v>
      </c>
      <c r="N25" s="28">
        <f t="shared" ref="N25:R25" si="4">SUM(N18:N24)</f>
        <v>239.32976481481478</v>
      </c>
      <c r="O25" s="28">
        <f t="shared" si="4"/>
        <v>235.89650432098767</v>
      </c>
      <c r="P25" s="28">
        <f t="shared" si="4"/>
        <v>231.9613333333333</v>
      </c>
      <c r="Q25" s="28">
        <f t="shared" si="4"/>
        <v>183.68529876543209</v>
      </c>
      <c r="R25" s="28">
        <f t="shared" si="4"/>
        <v>167.9937259259259</v>
      </c>
      <c r="S25" s="27">
        <f>SUM(S18:S24)</f>
        <v>156.85901296296299</v>
      </c>
      <c r="T25" s="28">
        <f t="shared" ref="T25:X25" si="5">SUM(T18:T24)</f>
        <v>281.82852962962966</v>
      </c>
      <c r="U25" s="28">
        <f t="shared" si="5"/>
        <v>302.23124074074076</v>
      </c>
      <c r="V25" s="28">
        <f t="shared" si="5"/>
        <v>211.37843518518517</v>
      </c>
      <c r="W25" s="28">
        <f t="shared" si="5"/>
        <v>154.71180000000001</v>
      </c>
      <c r="X25" s="29">
        <f t="shared" si="5"/>
        <v>115.01377592592593</v>
      </c>
      <c r="Y25" s="26">
        <f t="shared" si="0"/>
        <v>5317.5020709876553</v>
      </c>
    </row>
    <row r="26" spans="1:30" s="2" customFormat="1" ht="36.75" customHeight="1" x14ac:dyDescent="0.25">
      <c r="A26" s="96" t="s">
        <v>20</v>
      </c>
      <c r="B26" s="30">
        <v>64.5</v>
      </c>
      <c r="C26" s="31">
        <v>64.5</v>
      </c>
      <c r="D26" s="31">
        <v>63</v>
      </c>
      <c r="E26" s="32">
        <v>61</v>
      </c>
      <c r="F26" s="30">
        <v>64</v>
      </c>
      <c r="G26" s="31">
        <v>62.5</v>
      </c>
      <c r="H26" s="31">
        <v>61.5</v>
      </c>
      <c r="I26" s="31">
        <v>60.5</v>
      </c>
      <c r="J26" s="31">
        <v>61</v>
      </c>
      <c r="K26" s="31">
        <v>59.5</v>
      </c>
      <c r="L26" s="32">
        <v>59.5</v>
      </c>
      <c r="M26" s="85">
        <v>63</v>
      </c>
      <c r="N26" s="31">
        <v>61</v>
      </c>
      <c r="O26" s="31">
        <v>60</v>
      </c>
      <c r="P26" s="31">
        <v>59.5</v>
      </c>
      <c r="Q26" s="31">
        <v>59</v>
      </c>
      <c r="R26" s="31">
        <v>59.5</v>
      </c>
      <c r="S26" s="30">
        <v>63</v>
      </c>
      <c r="T26" s="31">
        <v>62.5</v>
      </c>
      <c r="U26" s="31">
        <v>61.5</v>
      </c>
      <c r="V26" s="31">
        <v>61</v>
      </c>
      <c r="W26" s="31">
        <v>60</v>
      </c>
      <c r="X26" s="32">
        <v>60</v>
      </c>
      <c r="Y26" s="33">
        <f>+((Y25/Y27)/7)*1000</f>
        <v>61.385305292786789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933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12375</v>
      </c>
      <c r="Z27" s="2">
        <f>((Y25*1000)/Y27)/7</f>
        <v>61.385305292786782</v>
      </c>
    </row>
    <row r="28" spans="1:30" s="2" customFormat="1" ht="33" customHeight="1" x14ac:dyDescent="0.25">
      <c r="A28" s="98" t="s">
        <v>22</v>
      </c>
      <c r="B28" s="38">
        <f>((B27*B26)*7/1000-B18-B19)/3</f>
        <v>25.364259259259253</v>
      </c>
      <c r="C28" s="39">
        <f t="shared" ref="C28:X28" si="6">((C27*C26)*7/1000-C18-C19)/3</f>
        <v>57.646999999999991</v>
      </c>
      <c r="D28" s="39">
        <f t="shared" si="6"/>
        <v>47.920376543209876</v>
      </c>
      <c r="E28" s="40">
        <f t="shared" si="6"/>
        <v>35.239296296296295</v>
      </c>
      <c r="F28" s="38">
        <f t="shared" si="6"/>
        <v>18.094805555555553</v>
      </c>
      <c r="G28" s="39">
        <f t="shared" si="6"/>
        <v>99.900546296296284</v>
      </c>
      <c r="H28" s="39">
        <f t="shared" si="6"/>
        <v>57.081749999999978</v>
      </c>
      <c r="I28" s="39">
        <f t="shared" si="6"/>
        <v>92.461814814814787</v>
      </c>
      <c r="J28" s="39">
        <f t="shared" si="6"/>
        <v>63.10661419753086</v>
      </c>
      <c r="K28" s="39">
        <f t="shared" si="6"/>
        <v>61.915358024691351</v>
      </c>
      <c r="L28" s="40">
        <f t="shared" si="6"/>
        <v>27.599938271604941</v>
      </c>
      <c r="M28" s="87">
        <f t="shared" si="6"/>
        <v>29.420325925925926</v>
      </c>
      <c r="N28" s="39">
        <f t="shared" si="6"/>
        <v>46.847901851851852</v>
      </c>
      <c r="O28" s="39">
        <f t="shared" si="6"/>
        <v>50.683495679012346</v>
      </c>
      <c r="P28" s="39">
        <f t="shared" si="6"/>
        <v>29.499166666666667</v>
      </c>
      <c r="Q28" s="39">
        <f t="shared" si="6"/>
        <v>50.08036790123456</v>
      </c>
      <c r="R28" s="39">
        <f t="shared" si="6"/>
        <v>41.971274074074074</v>
      </c>
      <c r="S28" s="38">
        <f t="shared" si="6"/>
        <v>18.997987037037028</v>
      </c>
      <c r="T28" s="39">
        <f t="shared" si="6"/>
        <v>24.275637037037029</v>
      </c>
      <c r="U28" s="39">
        <f t="shared" si="6"/>
        <v>46.091759259259256</v>
      </c>
      <c r="V28" s="39">
        <f t="shared" si="6"/>
        <v>34.858898148148143</v>
      </c>
      <c r="W28" s="39">
        <f t="shared" si="6"/>
        <v>55.808199999999999</v>
      </c>
      <c r="X28" s="40">
        <f t="shared" si="6"/>
        <v>65.966224074074077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127.32299999999999</v>
      </c>
      <c r="C29" s="43">
        <f t="shared" si="7"/>
        <v>265.93349999999998</v>
      </c>
      <c r="D29" s="43">
        <f t="shared" si="7"/>
        <v>257.98500000000001</v>
      </c>
      <c r="E29" s="90">
        <f>((E27*E26)*7)/1000</f>
        <v>165.249</v>
      </c>
      <c r="F29" s="42">
        <f>((F27*F26)*7)/1000</f>
        <v>106.624</v>
      </c>
      <c r="G29" s="43">
        <f t="shared" ref="G29:H29" si="8">((G27*G26)*7)/1000</f>
        <v>408.1875</v>
      </c>
      <c r="H29" s="43">
        <f t="shared" si="8"/>
        <v>305.65499999999997</v>
      </c>
      <c r="I29" s="43">
        <f>((I27*I26)*7)/1000</f>
        <v>400.63099999999997</v>
      </c>
      <c r="J29" s="43">
        <f>((J27*J26)*7)/1000</f>
        <v>310.00200000000001</v>
      </c>
      <c r="K29" s="43">
        <f t="shared" ref="K29:L29" si="9">((K27*K26)*7)/1000</f>
        <v>317.78949999999998</v>
      </c>
      <c r="L29" s="90">
        <f t="shared" si="9"/>
        <v>204.08500000000001</v>
      </c>
      <c r="M29" s="88">
        <f>((M27*M26)*7)/1000</f>
        <v>153.90899999999999</v>
      </c>
      <c r="N29" s="43">
        <f>((N27*N26)*7)/1000</f>
        <v>234.423</v>
      </c>
      <c r="O29" s="43">
        <f>((O27*O26)*7)/1000</f>
        <v>242.76</v>
      </c>
      <c r="P29" s="43">
        <f t="shared" ref="P29:X29" si="10">((P27*P26)*7)/1000</f>
        <v>182.84350000000001</v>
      </c>
      <c r="Q29" s="43">
        <f t="shared" si="10"/>
        <v>217.65100000000001</v>
      </c>
      <c r="R29" s="43">
        <f t="shared" si="10"/>
        <v>189.09100000000001</v>
      </c>
      <c r="S29" s="44">
        <f t="shared" si="10"/>
        <v>121.27500000000001</v>
      </c>
      <c r="T29" s="45">
        <f t="shared" si="10"/>
        <v>191.1875</v>
      </c>
      <c r="U29" s="45">
        <f t="shared" si="10"/>
        <v>259.161</v>
      </c>
      <c r="V29" s="45">
        <f t="shared" si="10"/>
        <v>188.73400000000001</v>
      </c>
      <c r="W29" s="45">
        <f t="shared" si="10"/>
        <v>220.5</v>
      </c>
      <c r="X29" s="46">
        <f t="shared" si="10"/>
        <v>230.58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66.033931854853847</v>
      </c>
      <c r="C30" s="49">
        <f t="shared" si="11"/>
        <v>60.565728838224587</v>
      </c>
      <c r="D30" s="49">
        <f t="shared" si="11"/>
        <v>68.414468110764417</v>
      </c>
      <c r="E30" s="50">
        <f>+(E25/E27)/7*1000</f>
        <v>59.47855570594588</v>
      </c>
      <c r="F30" s="48">
        <f t="shared" ref="F30:H30" si="12">+(F25/F27)/7*1000</f>
        <v>76.738612111511273</v>
      </c>
      <c r="G30" s="49">
        <f t="shared" si="12"/>
        <v>46.671559287046961</v>
      </c>
      <c r="H30" s="49">
        <f t="shared" si="12"/>
        <v>68.148742454728378</v>
      </c>
      <c r="I30" s="49">
        <f>+(I25/I27)/7*1000</f>
        <v>50.611524995245922</v>
      </c>
      <c r="J30" s="49">
        <f t="shared" ref="J30:L30" si="13">+(J25/J27)/7*1000</f>
        <v>61.449833228873629</v>
      </c>
      <c r="K30" s="49">
        <f t="shared" si="13"/>
        <v>63.288424510137055</v>
      </c>
      <c r="L30" s="50">
        <f t="shared" si="13"/>
        <v>85.75949321527554</v>
      </c>
      <c r="M30" s="89">
        <f>+(M25/M27)/7*1000</f>
        <v>67.249559588241539</v>
      </c>
      <c r="N30" s="49">
        <f t="shared" ref="N30:X30" si="14">+(N25/N27)/7*1000</f>
        <v>62.276805832634608</v>
      </c>
      <c r="O30" s="49">
        <f t="shared" si="14"/>
        <v>58.303634285958402</v>
      </c>
      <c r="P30" s="49">
        <f t="shared" si="14"/>
        <v>75.483675018982524</v>
      </c>
      <c r="Q30" s="49">
        <f t="shared" si="14"/>
        <v>49.792707716300377</v>
      </c>
      <c r="R30" s="49">
        <f t="shared" si="14"/>
        <v>52.86146190243106</v>
      </c>
      <c r="S30" s="48">
        <f t="shared" si="14"/>
        <v>81.485201539201555</v>
      </c>
      <c r="T30" s="49">
        <f t="shared" si="14"/>
        <v>92.130934824985175</v>
      </c>
      <c r="U30" s="49">
        <f t="shared" si="14"/>
        <v>71.720750057128782</v>
      </c>
      <c r="V30" s="49">
        <f t="shared" si="14"/>
        <v>68.318821973233725</v>
      </c>
      <c r="W30" s="49">
        <f t="shared" si="14"/>
        <v>42.098448979591844</v>
      </c>
      <c r="X30" s="50">
        <f t="shared" si="14"/>
        <v>29.928122801437922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26</v>
      </c>
      <c r="C39" s="82">
        <v>58.2</v>
      </c>
      <c r="D39" s="82">
        <v>66.900000000000006</v>
      </c>
      <c r="E39" s="82">
        <v>57.8</v>
      </c>
      <c r="F39" s="82">
        <v>66.7</v>
      </c>
      <c r="G39" s="82">
        <v>67.5</v>
      </c>
      <c r="H39" s="82"/>
      <c r="I39" s="104">
        <f t="shared" ref="I39:I46" si="15">SUM(B39:H39)</f>
        <v>343.1</v>
      </c>
      <c r="J39" s="2"/>
      <c r="K39" s="94" t="s">
        <v>13</v>
      </c>
      <c r="L39" s="82">
        <v>14.3</v>
      </c>
      <c r="M39" s="82">
        <v>20.399999999999999</v>
      </c>
      <c r="N39" s="82">
        <v>14.4</v>
      </c>
      <c r="O39" s="82"/>
      <c r="P39" s="82"/>
      <c r="Q39" s="104">
        <f t="shared" ref="Q39:Q46" si="16">SUM(L39:P39)</f>
        <v>49.1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26</v>
      </c>
      <c r="C40" s="82">
        <v>58.2</v>
      </c>
      <c r="D40" s="82">
        <v>66.900000000000006</v>
      </c>
      <c r="E40" s="82">
        <v>57.8</v>
      </c>
      <c r="F40" s="82">
        <v>66.7</v>
      </c>
      <c r="G40" s="82">
        <v>67.5</v>
      </c>
      <c r="H40" s="82"/>
      <c r="I40" s="104">
        <f t="shared" si="15"/>
        <v>343.1</v>
      </c>
      <c r="J40" s="2"/>
      <c r="K40" s="95" t="s">
        <v>14</v>
      </c>
      <c r="L40" s="82">
        <v>14.3</v>
      </c>
      <c r="M40" s="82">
        <v>20.399999999999999</v>
      </c>
      <c r="N40" s="82">
        <v>14.4</v>
      </c>
      <c r="O40" s="82"/>
      <c r="P40" s="82"/>
      <c r="Q40" s="104">
        <f t="shared" si="16"/>
        <v>49.1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28.889999999999997</v>
      </c>
      <c r="C42" s="82">
        <v>63.274000000000001</v>
      </c>
      <c r="D42" s="82">
        <v>70.060000000000016</v>
      </c>
      <c r="E42" s="82">
        <v>59.066499999999998</v>
      </c>
      <c r="F42" s="82">
        <v>68.184333333333328</v>
      </c>
      <c r="G42" s="82">
        <v>67.332499999999996</v>
      </c>
      <c r="H42" s="82"/>
      <c r="I42" s="104">
        <f t="shared" si="15"/>
        <v>356.8073333333333</v>
      </c>
      <c r="J42" s="2"/>
      <c r="K42" s="95" t="s">
        <v>16</v>
      </c>
      <c r="L42" s="82">
        <v>13</v>
      </c>
      <c r="M42" s="82">
        <v>15.9</v>
      </c>
      <c r="N42" s="82">
        <v>12.2</v>
      </c>
      <c r="O42" s="82">
        <v>9.9</v>
      </c>
      <c r="P42" s="82"/>
      <c r="Q42" s="104">
        <f t="shared" si="16"/>
        <v>50.999999999999993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28.889999999999997</v>
      </c>
      <c r="C43" s="82">
        <v>63.274000000000001</v>
      </c>
      <c r="D43" s="82">
        <v>70.060000000000016</v>
      </c>
      <c r="E43" s="82">
        <v>59.066499999999998</v>
      </c>
      <c r="F43" s="82">
        <v>68.184333333333328</v>
      </c>
      <c r="G43" s="82">
        <v>67.332499999999996</v>
      </c>
      <c r="H43" s="82"/>
      <c r="I43" s="104">
        <f t="shared" si="15"/>
        <v>356.8073333333333</v>
      </c>
      <c r="J43" s="2"/>
      <c r="K43" s="94" t="s">
        <v>17</v>
      </c>
      <c r="L43" s="82">
        <v>13</v>
      </c>
      <c r="M43" s="82">
        <v>15.9</v>
      </c>
      <c r="N43" s="82">
        <v>12.2</v>
      </c>
      <c r="O43" s="82">
        <v>9.6999999999999993</v>
      </c>
      <c r="P43" s="82"/>
      <c r="Q43" s="104">
        <f t="shared" si="16"/>
        <v>50.8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28.889999999999997</v>
      </c>
      <c r="C45" s="82">
        <v>63.274000000000001</v>
      </c>
      <c r="D45" s="82">
        <v>70.060000000000016</v>
      </c>
      <c r="E45" s="82">
        <v>59.066499999999998</v>
      </c>
      <c r="F45" s="82">
        <v>68.184333333333328</v>
      </c>
      <c r="G45" s="82">
        <v>67.332499999999996</v>
      </c>
      <c r="H45" s="82"/>
      <c r="I45" s="104">
        <f t="shared" si="15"/>
        <v>356.8073333333333</v>
      </c>
      <c r="J45" s="2"/>
      <c r="K45" s="94" t="s">
        <v>19</v>
      </c>
      <c r="L45" s="82">
        <v>13</v>
      </c>
      <c r="M45" s="82">
        <v>15.9</v>
      </c>
      <c r="N45" s="82">
        <v>12.2</v>
      </c>
      <c r="O45" s="82">
        <v>9.6</v>
      </c>
      <c r="P45" s="82"/>
      <c r="Q45" s="104">
        <f t="shared" si="16"/>
        <v>50.699999999999996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138.66999999999999</v>
      </c>
      <c r="C46" s="28">
        <f t="shared" si="17"/>
        <v>306.22199999999998</v>
      </c>
      <c r="D46" s="28">
        <f t="shared" si="17"/>
        <v>343.98</v>
      </c>
      <c r="E46" s="28">
        <f t="shared" si="17"/>
        <v>292.79949999999997</v>
      </c>
      <c r="F46" s="28">
        <f t="shared" si="17"/>
        <v>337.95299999999997</v>
      </c>
      <c r="G46" s="28">
        <f t="shared" si="17"/>
        <v>336.99749999999995</v>
      </c>
      <c r="H46" s="28">
        <f t="shared" si="17"/>
        <v>0</v>
      </c>
      <c r="I46" s="104">
        <f t="shared" si="15"/>
        <v>1756.6219999999998</v>
      </c>
      <c r="K46" s="80" t="s">
        <v>11</v>
      </c>
      <c r="L46" s="84">
        <f>SUM(L39:L45)</f>
        <v>67.599999999999994</v>
      </c>
      <c r="M46" s="28">
        <f>SUM(M39:M45)</f>
        <v>88.5</v>
      </c>
      <c r="N46" s="28">
        <f>SUM(N39:N45)</f>
        <v>65.400000000000006</v>
      </c>
      <c r="O46" s="28">
        <f>SUM(O39:O45)</f>
        <v>29.200000000000003</v>
      </c>
      <c r="P46" s="28">
        <f>SUM(P39:P45)</f>
        <v>0</v>
      </c>
      <c r="Q46" s="104">
        <f t="shared" si="16"/>
        <v>250.7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70</v>
      </c>
      <c r="C47" s="31">
        <v>69</v>
      </c>
      <c r="D47" s="31">
        <v>67.5</v>
      </c>
      <c r="E47" s="31">
        <v>66.5</v>
      </c>
      <c r="F47" s="31">
        <v>66.5</v>
      </c>
      <c r="G47" s="31">
        <v>65.5</v>
      </c>
      <c r="H47" s="31"/>
      <c r="I47" s="105">
        <f>+((I46/I48)/7)*1000</f>
        <v>67.187684069611777</v>
      </c>
      <c r="K47" s="113" t="s">
        <v>20</v>
      </c>
      <c r="L47" s="85">
        <v>74</v>
      </c>
      <c r="M47" s="31">
        <v>74</v>
      </c>
      <c r="N47" s="31">
        <v>74</v>
      </c>
      <c r="O47" s="31"/>
      <c r="P47" s="31"/>
      <c r="Q47" s="105">
        <f>+((Q46/Q48)/7)*1000</f>
        <v>73.996458087367188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728</v>
      </c>
      <c r="E48" s="35">
        <v>629</v>
      </c>
      <c r="F48" s="35">
        <v>726</v>
      </c>
      <c r="G48" s="35">
        <v>735</v>
      </c>
      <c r="H48" s="35"/>
      <c r="I48" s="106">
        <f>SUM(B48:H48)</f>
        <v>3735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>
        <v>94</v>
      </c>
      <c r="P48" s="67"/>
      <c r="Q48" s="115">
        <f>SUM(L48:P48)</f>
        <v>484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28.889999999999997</v>
      </c>
      <c r="C49" s="39">
        <f t="shared" si="18"/>
        <v>63.274000000000001</v>
      </c>
      <c r="D49" s="39">
        <f t="shared" si="18"/>
        <v>70.060000000000016</v>
      </c>
      <c r="E49" s="39">
        <f t="shared" si="18"/>
        <v>59.066499999999998</v>
      </c>
      <c r="F49" s="39">
        <f t="shared" si="18"/>
        <v>68.184333333333328</v>
      </c>
      <c r="G49" s="39">
        <f t="shared" si="18"/>
        <v>67.332499999999996</v>
      </c>
      <c r="H49" s="39">
        <f t="shared" si="18"/>
        <v>0</v>
      </c>
      <c r="I49" s="107">
        <f>((I46*1000)/I48)/7</f>
        <v>67.187684069611777</v>
      </c>
      <c r="K49" s="98" t="s">
        <v>22</v>
      </c>
      <c r="L49" s="87">
        <f t="shared" ref="L49:P49" si="19">((L48*L47)*7/1000-L39-L40)/3</f>
        <v>11.877333333333334</v>
      </c>
      <c r="M49" s="39">
        <f t="shared" si="19"/>
        <v>12.300000000000002</v>
      </c>
      <c r="N49" s="39">
        <f t="shared" si="19"/>
        <v>10.429333333333334</v>
      </c>
      <c r="O49" s="39">
        <f t="shared" si="19"/>
        <v>0</v>
      </c>
      <c r="P49" s="39">
        <f t="shared" si="19"/>
        <v>0</v>
      </c>
      <c r="Q49" s="116">
        <f>((Q46*1000)/Q48)/7</f>
        <v>73.996458087367174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138.66999999999999</v>
      </c>
      <c r="C50" s="43">
        <f t="shared" si="20"/>
        <v>306.22199999999998</v>
      </c>
      <c r="D50" s="43">
        <f t="shared" si="20"/>
        <v>343.98</v>
      </c>
      <c r="E50" s="43">
        <f t="shared" si="20"/>
        <v>292.79950000000002</v>
      </c>
      <c r="F50" s="43">
        <f t="shared" si="20"/>
        <v>337.95299999999997</v>
      </c>
      <c r="G50" s="43">
        <f t="shared" si="20"/>
        <v>336.9975</v>
      </c>
      <c r="H50" s="43">
        <f t="shared" si="20"/>
        <v>0</v>
      </c>
      <c r="I50" s="90"/>
      <c r="K50" s="99" t="s">
        <v>23</v>
      </c>
      <c r="L50" s="88">
        <f>((L48*L47)*7)/1000</f>
        <v>64.231999999999999</v>
      </c>
      <c r="M50" s="43">
        <f>((M48*M47)*7)/1000</f>
        <v>77.7</v>
      </c>
      <c r="N50" s="43">
        <f>((N48*N47)*7)/1000</f>
        <v>60.088000000000001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69.999999999999986</v>
      </c>
      <c r="C51" s="49">
        <f t="shared" si="21"/>
        <v>68.999999999999986</v>
      </c>
      <c r="D51" s="49">
        <f t="shared" si="21"/>
        <v>67.5</v>
      </c>
      <c r="E51" s="49">
        <f t="shared" si="21"/>
        <v>66.499999999999986</v>
      </c>
      <c r="F51" s="49">
        <f t="shared" si="21"/>
        <v>66.499999999999986</v>
      </c>
      <c r="G51" s="49">
        <f t="shared" si="21"/>
        <v>65.499999999999986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77.880184331797238</v>
      </c>
      <c r="M51" s="49">
        <f>+(M46/M48)/7*1000</f>
        <v>84.285714285714278</v>
      </c>
      <c r="N51" s="49">
        <f>+(N46/N48)/7*1000</f>
        <v>80.541871921182263</v>
      </c>
      <c r="O51" s="49">
        <f>+(O46/O48)/7*1000</f>
        <v>44.376899696048632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17.100000000000001</v>
      </c>
      <c r="C58" s="82">
        <v>48.4</v>
      </c>
      <c r="D58" s="82">
        <v>36.9</v>
      </c>
      <c r="E58" s="82">
        <v>42.3</v>
      </c>
      <c r="F58" s="82">
        <v>36.200000000000003</v>
      </c>
      <c r="G58" s="82"/>
      <c r="H58" s="104">
        <f t="shared" ref="H58:H65" si="22">SUM(B58:G58)</f>
        <v>180.89999999999998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17.100000000000001</v>
      </c>
      <c r="C59" s="82">
        <v>48.4</v>
      </c>
      <c r="D59" s="82">
        <v>36.9</v>
      </c>
      <c r="E59" s="82">
        <v>42.3</v>
      </c>
      <c r="F59" s="82">
        <v>36.200000000000003</v>
      </c>
      <c r="G59" s="82"/>
      <c r="H59" s="104">
        <f t="shared" si="22"/>
        <v>180.89999999999998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17.7</v>
      </c>
      <c r="C61" s="82">
        <v>49.5</v>
      </c>
      <c r="D61" s="82">
        <v>37.6</v>
      </c>
      <c r="E61" s="82">
        <v>42.9</v>
      </c>
      <c r="F61" s="82">
        <v>36.9</v>
      </c>
      <c r="G61" s="82"/>
      <c r="H61" s="104">
        <f t="shared" si="22"/>
        <v>184.60000000000002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/>
      <c r="C62" s="82"/>
      <c r="D62" s="82"/>
      <c r="E62" s="82"/>
      <c r="F62" s="82"/>
      <c r="G62" s="82"/>
      <c r="H62" s="104">
        <f t="shared" si="22"/>
        <v>0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28.4</v>
      </c>
      <c r="C63" s="82">
        <v>36</v>
      </c>
      <c r="D63" s="82">
        <v>32.1</v>
      </c>
      <c r="E63" s="82">
        <v>28.6</v>
      </c>
      <c r="F63" s="82">
        <v>24.2</v>
      </c>
      <c r="G63" s="82">
        <v>35.299999999999997</v>
      </c>
      <c r="H63" s="104">
        <f t="shared" si="22"/>
        <v>184.59999999999997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28.4</v>
      </c>
      <c r="C64" s="82">
        <v>36</v>
      </c>
      <c r="D64" s="82">
        <v>32.1</v>
      </c>
      <c r="E64" s="82">
        <v>28.6</v>
      </c>
      <c r="F64" s="82">
        <v>24.2</v>
      </c>
      <c r="G64" s="82">
        <v>35.299999999999997</v>
      </c>
      <c r="H64" s="104">
        <f t="shared" si="22"/>
        <v>184.59999999999997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108.70000000000002</v>
      </c>
      <c r="C65" s="28">
        <f t="shared" si="23"/>
        <v>218.3</v>
      </c>
      <c r="D65" s="28">
        <f t="shared" si="23"/>
        <v>175.6</v>
      </c>
      <c r="E65" s="28">
        <f t="shared" si="23"/>
        <v>184.7</v>
      </c>
      <c r="F65" s="28">
        <f t="shared" si="23"/>
        <v>157.69999999999999</v>
      </c>
      <c r="G65" s="28">
        <f t="shared" si="23"/>
        <v>70.599999999999994</v>
      </c>
      <c r="H65" s="104">
        <f t="shared" si="22"/>
        <v>915.6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82</v>
      </c>
      <c r="C66" s="31">
        <v>81.5</v>
      </c>
      <c r="D66" s="31">
        <v>81</v>
      </c>
      <c r="E66" s="31">
        <v>81</v>
      </c>
      <c r="F66" s="31">
        <v>81</v>
      </c>
      <c r="G66" s="31"/>
      <c r="H66" s="105">
        <f>+((H65/H67)/7)*1000</f>
        <v>81.444582814445823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313</v>
      </c>
      <c r="D67" s="67">
        <v>279</v>
      </c>
      <c r="E67" s="67">
        <v>249</v>
      </c>
      <c r="F67" s="67">
        <v>211</v>
      </c>
      <c r="G67" s="67">
        <v>307</v>
      </c>
      <c r="H67" s="115">
        <f>SUM(B67:G67)</f>
        <v>1606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35.859333333333332</v>
      </c>
      <c r="C68" s="39">
        <f t="shared" si="24"/>
        <v>27.255499999999994</v>
      </c>
      <c r="D68" s="39">
        <f t="shared" si="24"/>
        <v>28.131</v>
      </c>
      <c r="E68" s="39">
        <f t="shared" si="24"/>
        <v>18.861000000000001</v>
      </c>
      <c r="F68" s="39">
        <f t="shared" si="24"/>
        <v>15.745666666666665</v>
      </c>
      <c r="G68" s="39">
        <f t="shared" si="24"/>
        <v>0</v>
      </c>
      <c r="H68" s="119">
        <f>((H65*1000)/H67)/7</f>
        <v>81.444582814445837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141.77799999999999</v>
      </c>
      <c r="C69" s="43">
        <f t="shared" si="25"/>
        <v>178.56649999999999</v>
      </c>
      <c r="D69" s="43">
        <f t="shared" si="25"/>
        <v>158.19300000000001</v>
      </c>
      <c r="E69" s="43">
        <f t="shared" si="25"/>
        <v>141.18299999999999</v>
      </c>
      <c r="F69" s="43">
        <f t="shared" si="25"/>
        <v>119.637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62.868710237131296</v>
      </c>
      <c r="C70" s="49">
        <f t="shared" si="26"/>
        <v>99.634869922409877</v>
      </c>
      <c r="D70" s="49">
        <f t="shared" si="26"/>
        <v>89.912954429083456</v>
      </c>
      <c r="E70" s="49">
        <f t="shared" si="26"/>
        <v>105.9667240390132</v>
      </c>
      <c r="F70" s="49">
        <f t="shared" si="26"/>
        <v>106.77048070412999</v>
      </c>
      <c r="G70" s="49">
        <f t="shared" si="26"/>
        <v>32.852489530013955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2"/>
      <c r="Z3" s="2"/>
      <c r="AA3" s="2"/>
      <c r="AB3" s="2"/>
      <c r="AC3" s="2"/>
      <c r="AD3" s="16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6" t="s">
        <v>1</v>
      </c>
      <c r="B9" s="166"/>
      <c r="C9" s="166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6"/>
      <c r="B10" s="166"/>
      <c r="C10" s="16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6" t="s">
        <v>4</v>
      </c>
      <c r="B11" s="166"/>
      <c r="C11" s="166"/>
      <c r="D11" s="1"/>
      <c r="E11" s="167">
        <v>1</v>
      </c>
      <c r="F11" s="1"/>
      <c r="G11" s="1"/>
      <c r="H11" s="1"/>
      <c r="I11" s="1"/>
      <c r="J11" s="1"/>
      <c r="K11" s="553" t="s">
        <v>64</v>
      </c>
      <c r="L11" s="553"/>
      <c r="M11" s="168"/>
      <c r="N11" s="16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6"/>
      <c r="B12" s="166"/>
      <c r="C12" s="166"/>
      <c r="D12" s="1"/>
      <c r="E12" s="5"/>
      <c r="F12" s="1"/>
      <c r="G12" s="1"/>
      <c r="H12" s="1"/>
      <c r="I12" s="1"/>
      <c r="J12" s="1"/>
      <c r="K12" s="168"/>
      <c r="L12" s="168"/>
      <c r="M12" s="168"/>
      <c r="N12" s="16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"/>
      <c r="X13" s="1"/>
      <c r="Y13" s="1"/>
    </row>
    <row r="14" spans="1:30" s="3" customFormat="1" ht="27" thickBot="1" x14ac:dyDescent="0.3">
      <c r="A14" s="16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25.9</v>
      </c>
      <c r="C18" s="24">
        <v>53.6</v>
      </c>
      <c r="D18" s="24">
        <v>53.2</v>
      </c>
      <c r="E18" s="25">
        <v>35.1</v>
      </c>
      <c r="F18" s="23">
        <v>20.8</v>
      </c>
      <c r="G18" s="24">
        <v>81.400000000000006</v>
      </c>
      <c r="H18" s="24">
        <v>62</v>
      </c>
      <c r="I18" s="24">
        <v>82.6</v>
      </c>
      <c r="J18" s="24">
        <v>63.4</v>
      </c>
      <c r="K18" s="24">
        <v>66.599999999999994</v>
      </c>
      <c r="L18" s="25">
        <v>42.7</v>
      </c>
      <c r="M18" s="82">
        <v>30.1</v>
      </c>
      <c r="N18" s="24">
        <v>47.2</v>
      </c>
      <c r="O18" s="24">
        <v>49.7</v>
      </c>
      <c r="P18" s="24">
        <v>37.799999999999997</v>
      </c>
      <c r="Q18" s="24">
        <v>45.3</v>
      </c>
      <c r="R18" s="24">
        <v>39.200000000000003</v>
      </c>
      <c r="S18" s="23">
        <v>24.3</v>
      </c>
      <c r="T18" s="24">
        <v>38.5</v>
      </c>
      <c r="U18" s="24">
        <v>53</v>
      </c>
      <c r="V18" s="24">
        <v>39</v>
      </c>
      <c r="W18" s="24">
        <v>46.3</v>
      </c>
      <c r="X18" s="25">
        <v>48.4</v>
      </c>
      <c r="Y18" s="26">
        <f t="shared" ref="Y18:Y25" si="0">SUM(B18:X18)</f>
        <v>1086.1000000000001</v>
      </c>
      <c r="AA18" s="2"/>
      <c r="AB18" s="20"/>
    </row>
    <row r="19" spans="1:30" ht="39.950000000000003" customHeight="1" x14ac:dyDescent="0.25">
      <c r="A19" s="95" t="s">
        <v>14</v>
      </c>
      <c r="B19" s="23">
        <v>25.9</v>
      </c>
      <c r="C19" s="24">
        <v>53.6</v>
      </c>
      <c r="D19" s="24">
        <v>53.2</v>
      </c>
      <c r="E19" s="25">
        <v>35.1</v>
      </c>
      <c r="F19" s="23">
        <v>20.8</v>
      </c>
      <c r="G19" s="24">
        <v>81.400000000000006</v>
      </c>
      <c r="H19" s="24">
        <v>62</v>
      </c>
      <c r="I19" s="24">
        <v>82.6</v>
      </c>
      <c r="J19" s="24">
        <v>63.4</v>
      </c>
      <c r="K19" s="24">
        <v>66.599999999999994</v>
      </c>
      <c r="L19" s="25">
        <v>42.7</v>
      </c>
      <c r="M19" s="82">
        <v>30.1</v>
      </c>
      <c r="N19" s="24">
        <v>47.2</v>
      </c>
      <c r="O19" s="24">
        <v>49.7</v>
      </c>
      <c r="P19" s="24">
        <v>37.799999999999997</v>
      </c>
      <c r="Q19" s="24">
        <v>45.3</v>
      </c>
      <c r="R19" s="24">
        <v>39.200000000000003</v>
      </c>
      <c r="S19" s="23">
        <v>24.3</v>
      </c>
      <c r="T19" s="24">
        <v>38.5</v>
      </c>
      <c r="U19" s="24">
        <v>53</v>
      </c>
      <c r="V19" s="24">
        <v>39</v>
      </c>
      <c r="W19" s="24">
        <v>46.3</v>
      </c>
      <c r="X19" s="25">
        <v>48.4</v>
      </c>
      <c r="Y19" s="26">
        <f t="shared" si="0"/>
        <v>1086.1000000000001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29.12233333333333</v>
      </c>
      <c r="C21" s="24">
        <v>59.782833333333336</v>
      </c>
      <c r="D21" s="24">
        <v>58.035833333333336</v>
      </c>
      <c r="E21" s="25">
        <v>37.100999999999999</v>
      </c>
      <c r="F21" s="23">
        <v>24.451333333333334</v>
      </c>
      <c r="G21" s="24">
        <v>93.61066666666666</v>
      </c>
      <c r="H21" s="24">
        <v>69.663333333333341</v>
      </c>
      <c r="I21" s="24">
        <v>91.721000000000004</v>
      </c>
      <c r="J21" s="24">
        <v>69.537333333333336</v>
      </c>
      <c r="K21" s="24">
        <v>71.321666666666687</v>
      </c>
      <c r="L21" s="25">
        <v>44.706666666666671</v>
      </c>
      <c r="M21" s="82">
        <v>34.900833333333338</v>
      </c>
      <c r="N21" s="24">
        <v>53.719833333333348</v>
      </c>
      <c r="O21" s="24">
        <v>55.204333333333331</v>
      </c>
      <c r="P21" s="24">
        <v>41.381666666666668</v>
      </c>
      <c r="Q21" s="24">
        <v>49.113499999999988</v>
      </c>
      <c r="R21" s="24">
        <v>41.664000000000001</v>
      </c>
      <c r="S21" s="23">
        <v>28.074999999999999</v>
      </c>
      <c r="T21" s="24">
        <v>43.670666666666669</v>
      </c>
      <c r="U21" s="24">
        <v>58.779333333333341</v>
      </c>
      <c r="V21" s="24">
        <v>42.068000000000005</v>
      </c>
      <c r="W21" s="24">
        <v>48.758333333333326</v>
      </c>
      <c r="X21" s="25">
        <v>50.357833333333332</v>
      </c>
      <c r="Y21" s="26">
        <f t="shared" si="0"/>
        <v>1196.7473333333335</v>
      </c>
      <c r="AA21" s="2"/>
      <c r="AB21" s="20"/>
    </row>
    <row r="22" spans="1:30" ht="39.950000000000003" customHeight="1" x14ac:dyDescent="0.25">
      <c r="A22" s="94" t="s">
        <v>17</v>
      </c>
      <c r="B22" s="23">
        <v>29.12233333333333</v>
      </c>
      <c r="C22" s="24">
        <v>59.782833333333336</v>
      </c>
      <c r="D22" s="24">
        <v>58.035833333333336</v>
      </c>
      <c r="E22" s="25">
        <v>37.100999999999999</v>
      </c>
      <c r="F22" s="23">
        <v>24.451333333333334</v>
      </c>
      <c r="G22" s="24">
        <v>93.61066666666666</v>
      </c>
      <c r="H22" s="24">
        <v>69.663333333333341</v>
      </c>
      <c r="I22" s="24">
        <v>91.721000000000004</v>
      </c>
      <c r="J22" s="24">
        <v>69.537333333333336</v>
      </c>
      <c r="K22" s="24">
        <v>71.321666666666687</v>
      </c>
      <c r="L22" s="25">
        <v>44.706666666666671</v>
      </c>
      <c r="M22" s="82">
        <v>34.900833333333338</v>
      </c>
      <c r="N22" s="24">
        <v>53.719833333333348</v>
      </c>
      <c r="O22" s="24">
        <v>55.204333333333331</v>
      </c>
      <c r="P22" s="24">
        <v>41.381666666666668</v>
      </c>
      <c r="Q22" s="24">
        <v>49.113499999999988</v>
      </c>
      <c r="R22" s="24">
        <v>41.664000000000001</v>
      </c>
      <c r="S22" s="23">
        <v>28.074999999999999</v>
      </c>
      <c r="T22" s="24">
        <v>43.670666666666669</v>
      </c>
      <c r="U22" s="24">
        <v>58.779333333333341</v>
      </c>
      <c r="V22" s="24">
        <v>42.068000000000005</v>
      </c>
      <c r="W22" s="24">
        <v>48.758333333333326</v>
      </c>
      <c r="X22" s="25">
        <v>50.357833333333332</v>
      </c>
      <c r="Y22" s="26">
        <f t="shared" si="0"/>
        <v>1196.7473333333335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29.12233333333333</v>
      </c>
      <c r="C24" s="24">
        <v>59.782833333333336</v>
      </c>
      <c r="D24" s="24">
        <v>58.035833333333336</v>
      </c>
      <c r="E24" s="25">
        <v>37.100999999999999</v>
      </c>
      <c r="F24" s="23">
        <v>24.451333333333334</v>
      </c>
      <c r="G24" s="24">
        <v>93.61066666666666</v>
      </c>
      <c r="H24" s="24">
        <v>69.663333333333341</v>
      </c>
      <c r="I24" s="24">
        <v>91.721000000000004</v>
      </c>
      <c r="J24" s="24">
        <v>69.537333333333336</v>
      </c>
      <c r="K24" s="24">
        <v>71.321666666666687</v>
      </c>
      <c r="L24" s="25">
        <v>44.706666666666671</v>
      </c>
      <c r="M24" s="82">
        <v>34.900833333333338</v>
      </c>
      <c r="N24" s="24">
        <v>53.719833333333348</v>
      </c>
      <c r="O24" s="24">
        <v>55.204333333333331</v>
      </c>
      <c r="P24" s="24">
        <v>41.381666666666668</v>
      </c>
      <c r="Q24" s="24">
        <v>49.113499999999988</v>
      </c>
      <c r="R24" s="24">
        <v>41.664000000000001</v>
      </c>
      <c r="S24" s="23">
        <v>28.074999999999999</v>
      </c>
      <c r="T24" s="24">
        <v>43.670666666666669</v>
      </c>
      <c r="U24" s="24">
        <v>58.779333333333341</v>
      </c>
      <c r="V24" s="24">
        <v>42.068000000000005</v>
      </c>
      <c r="W24" s="24">
        <v>48.758333333333326</v>
      </c>
      <c r="X24" s="25">
        <v>50.357833333333332</v>
      </c>
      <c r="Y24" s="26">
        <f t="shared" si="0"/>
        <v>1196.7473333333335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139.16699999999997</v>
      </c>
      <c r="C25" s="28">
        <f t="shared" si="1"/>
        <v>286.54849999999999</v>
      </c>
      <c r="D25" s="28">
        <f t="shared" si="1"/>
        <v>280.50749999999999</v>
      </c>
      <c r="E25" s="29">
        <f>SUM(E18:E24)</f>
        <v>181.50299999999999</v>
      </c>
      <c r="F25" s="27">
        <f t="shared" ref="F25:H25" si="2">SUM(F18:F24)</f>
        <v>114.95400000000001</v>
      </c>
      <c r="G25" s="28">
        <f t="shared" si="2"/>
        <v>443.63199999999995</v>
      </c>
      <c r="H25" s="28">
        <f t="shared" si="2"/>
        <v>332.99000000000007</v>
      </c>
      <c r="I25" s="28">
        <f>SUM(I18:I24)</f>
        <v>440.363</v>
      </c>
      <c r="J25" s="28">
        <f t="shared" ref="J25:L25" si="3">SUM(J18:J24)</f>
        <v>335.41199999999998</v>
      </c>
      <c r="K25" s="28">
        <f t="shared" si="3"/>
        <v>347.16500000000008</v>
      </c>
      <c r="L25" s="29">
        <f t="shared" si="3"/>
        <v>219.52000000000004</v>
      </c>
      <c r="M25" s="84">
        <f>SUM(M18:M24)</f>
        <v>164.9025</v>
      </c>
      <c r="N25" s="28">
        <f t="shared" ref="N25:R25" si="4">SUM(N18:N24)</f>
        <v>255.55950000000007</v>
      </c>
      <c r="O25" s="28">
        <f t="shared" si="4"/>
        <v>265.01299999999998</v>
      </c>
      <c r="P25" s="28">
        <f t="shared" si="4"/>
        <v>199.74499999999998</v>
      </c>
      <c r="Q25" s="28">
        <f t="shared" si="4"/>
        <v>237.94049999999996</v>
      </c>
      <c r="R25" s="28">
        <f t="shared" si="4"/>
        <v>203.392</v>
      </c>
      <c r="S25" s="27">
        <f>SUM(S18:S24)</f>
        <v>132.82499999999999</v>
      </c>
      <c r="T25" s="28">
        <f t="shared" ref="T25:X25" si="5">SUM(T18:T24)</f>
        <v>208.01200000000003</v>
      </c>
      <c r="U25" s="28">
        <f t="shared" si="5"/>
        <v>282.33800000000002</v>
      </c>
      <c r="V25" s="28">
        <f t="shared" si="5"/>
        <v>204.20400000000004</v>
      </c>
      <c r="W25" s="28">
        <f t="shared" si="5"/>
        <v>238.87499999999997</v>
      </c>
      <c r="X25" s="29">
        <f t="shared" si="5"/>
        <v>247.87349999999998</v>
      </c>
      <c r="Y25" s="26">
        <f t="shared" si="0"/>
        <v>5762.4419999999982</v>
      </c>
    </row>
    <row r="26" spans="1:30" s="2" customFormat="1" ht="36.75" customHeight="1" x14ac:dyDescent="0.25">
      <c r="A26" s="96" t="s">
        <v>20</v>
      </c>
      <c r="B26" s="30">
        <v>70.5</v>
      </c>
      <c r="C26" s="31">
        <v>69.5</v>
      </c>
      <c r="D26" s="31">
        <v>68.5</v>
      </c>
      <c r="E26" s="32">
        <v>67</v>
      </c>
      <c r="F26" s="30">
        <v>69</v>
      </c>
      <c r="G26" s="31">
        <v>68</v>
      </c>
      <c r="H26" s="31">
        <v>67</v>
      </c>
      <c r="I26" s="31">
        <v>66.5</v>
      </c>
      <c r="J26" s="31">
        <v>66</v>
      </c>
      <c r="K26" s="31">
        <v>65</v>
      </c>
      <c r="L26" s="32">
        <v>64</v>
      </c>
      <c r="M26" s="85">
        <v>67.5</v>
      </c>
      <c r="N26" s="31">
        <v>66.5</v>
      </c>
      <c r="O26" s="31">
        <v>65.5</v>
      </c>
      <c r="P26" s="31">
        <v>65</v>
      </c>
      <c r="Q26" s="31">
        <v>64.5</v>
      </c>
      <c r="R26" s="31">
        <v>64</v>
      </c>
      <c r="S26" s="30">
        <v>69</v>
      </c>
      <c r="T26" s="31">
        <v>68</v>
      </c>
      <c r="U26" s="31">
        <v>67</v>
      </c>
      <c r="V26" s="31">
        <v>66</v>
      </c>
      <c r="W26" s="31">
        <v>65</v>
      </c>
      <c r="X26" s="32">
        <v>64.5</v>
      </c>
      <c r="Y26" s="33">
        <f>+((Y25/Y27)/7)*1000</f>
        <v>66.527072894779351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12374</v>
      </c>
      <c r="Z27" s="2">
        <f>((Y25*1000)/Y27)/7</f>
        <v>66.527072894779351</v>
      </c>
    </row>
    <row r="28" spans="1:30" s="2" customFormat="1" ht="33" customHeight="1" x14ac:dyDescent="0.25">
      <c r="A28" s="98" t="s">
        <v>22</v>
      </c>
      <c r="B28" s="38">
        <f>((B27*B26)*7/1000-B18-B19)/3</f>
        <v>29.12233333333333</v>
      </c>
      <c r="C28" s="39">
        <f t="shared" ref="C28:X28" si="6">((C27*C26)*7/1000-C18-C19)/3</f>
        <v>59.782833333333336</v>
      </c>
      <c r="D28" s="39">
        <f t="shared" si="6"/>
        <v>58.035833333333336</v>
      </c>
      <c r="E28" s="40">
        <f t="shared" si="6"/>
        <v>37.100999999999999</v>
      </c>
      <c r="F28" s="38">
        <f t="shared" si="6"/>
        <v>24.451333333333334</v>
      </c>
      <c r="G28" s="39">
        <f t="shared" si="6"/>
        <v>93.61066666666666</v>
      </c>
      <c r="H28" s="39">
        <f t="shared" si="6"/>
        <v>69.663333333333341</v>
      </c>
      <c r="I28" s="39">
        <f t="shared" si="6"/>
        <v>91.721000000000004</v>
      </c>
      <c r="J28" s="39">
        <f t="shared" si="6"/>
        <v>69.537333333333336</v>
      </c>
      <c r="K28" s="39">
        <f t="shared" si="6"/>
        <v>71.321666666666687</v>
      </c>
      <c r="L28" s="40">
        <f t="shared" si="6"/>
        <v>44.706666666666671</v>
      </c>
      <c r="M28" s="87">
        <f t="shared" si="6"/>
        <v>34.900833333333338</v>
      </c>
      <c r="N28" s="39">
        <f t="shared" si="6"/>
        <v>53.719833333333348</v>
      </c>
      <c r="O28" s="39">
        <f t="shared" si="6"/>
        <v>55.204333333333331</v>
      </c>
      <c r="P28" s="39">
        <f t="shared" si="6"/>
        <v>41.381666666666668</v>
      </c>
      <c r="Q28" s="39">
        <f t="shared" si="6"/>
        <v>49.113499999999988</v>
      </c>
      <c r="R28" s="39">
        <f t="shared" si="6"/>
        <v>41.664000000000001</v>
      </c>
      <c r="S28" s="38">
        <f t="shared" si="6"/>
        <v>28.074999999999999</v>
      </c>
      <c r="T28" s="39">
        <f t="shared" si="6"/>
        <v>43.670666666666669</v>
      </c>
      <c r="U28" s="39">
        <f t="shared" si="6"/>
        <v>58.779333333333341</v>
      </c>
      <c r="V28" s="39">
        <f t="shared" si="6"/>
        <v>42.068000000000005</v>
      </c>
      <c r="W28" s="39">
        <f t="shared" si="6"/>
        <v>48.758333333333326</v>
      </c>
      <c r="X28" s="40">
        <f t="shared" si="6"/>
        <v>50.357833333333332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139.167</v>
      </c>
      <c r="C29" s="43">
        <f t="shared" si="7"/>
        <v>286.54849999999999</v>
      </c>
      <c r="D29" s="43">
        <f t="shared" si="7"/>
        <v>280.50749999999999</v>
      </c>
      <c r="E29" s="90">
        <f>((E27*E26)*7)/1000</f>
        <v>181.50299999999999</v>
      </c>
      <c r="F29" s="42">
        <f>((F27*F26)*7)/1000</f>
        <v>114.95399999999999</v>
      </c>
      <c r="G29" s="43">
        <f t="shared" ref="G29:H29" si="8">((G27*G26)*7)/1000</f>
        <v>443.63200000000001</v>
      </c>
      <c r="H29" s="43">
        <f t="shared" si="8"/>
        <v>332.99</v>
      </c>
      <c r="I29" s="43">
        <f>((I27*I26)*7)/1000</f>
        <v>440.363</v>
      </c>
      <c r="J29" s="43">
        <f>((J27*J26)*7)/1000</f>
        <v>335.41199999999998</v>
      </c>
      <c r="K29" s="43">
        <f t="shared" ref="K29:L29" si="9">((K27*K26)*7)/1000</f>
        <v>347.16500000000002</v>
      </c>
      <c r="L29" s="90">
        <f t="shared" si="9"/>
        <v>219.52</v>
      </c>
      <c r="M29" s="88">
        <f>((M27*M26)*7)/1000</f>
        <v>164.9025</v>
      </c>
      <c r="N29" s="43">
        <f>((N27*N26)*7)/1000</f>
        <v>255.55950000000001</v>
      </c>
      <c r="O29" s="43">
        <f>((O27*O26)*7)/1000</f>
        <v>265.01299999999998</v>
      </c>
      <c r="P29" s="43">
        <f t="shared" ref="P29:X29" si="10">((P27*P26)*7)/1000</f>
        <v>199.745</v>
      </c>
      <c r="Q29" s="43">
        <f t="shared" si="10"/>
        <v>237.94049999999999</v>
      </c>
      <c r="R29" s="43">
        <f t="shared" si="10"/>
        <v>203.392</v>
      </c>
      <c r="S29" s="44">
        <f t="shared" si="10"/>
        <v>132.82499999999999</v>
      </c>
      <c r="T29" s="45">
        <f t="shared" si="10"/>
        <v>208.012</v>
      </c>
      <c r="U29" s="45">
        <f t="shared" si="10"/>
        <v>282.33800000000002</v>
      </c>
      <c r="V29" s="45">
        <f t="shared" si="10"/>
        <v>204.20400000000001</v>
      </c>
      <c r="W29" s="45">
        <f t="shared" si="10"/>
        <v>238.875</v>
      </c>
      <c r="X29" s="46">
        <f t="shared" si="10"/>
        <v>247.87350000000001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70.499999999999986</v>
      </c>
      <c r="C30" s="49">
        <f t="shared" si="11"/>
        <v>69.499999999999986</v>
      </c>
      <c r="D30" s="49">
        <f t="shared" si="11"/>
        <v>68.499999999999986</v>
      </c>
      <c r="E30" s="50">
        <f>+(E25/E27)/7*1000</f>
        <v>66.999999999999986</v>
      </c>
      <c r="F30" s="48">
        <f t="shared" ref="F30:H30" si="12">+(F25/F27)/7*1000</f>
        <v>69</v>
      </c>
      <c r="G30" s="49">
        <f t="shared" si="12"/>
        <v>67.999999999999986</v>
      </c>
      <c r="H30" s="49">
        <f t="shared" si="12"/>
        <v>67.000000000000014</v>
      </c>
      <c r="I30" s="49">
        <f>+(I25/I27)/7*1000</f>
        <v>66.5</v>
      </c>
      <c r="J30" s="49">
        <f t="shared" ref="J30:L30" si="13">+(J25/J27)/7*1000</f>
        <v>65.999999999999986</v>
      </c>
      <c r="K30" s="49">
        <f t="shared" si="13"/>
        <v>65.000000000000014</v>
      </c>
      <c r="L30" s="50">
        <f t="shared" si="13"/>
        <v>64.000000000000014</v>
      </c>
      <c r="M30" s="89">
        <f>+(M25/M27)/7*1000</f>
        <v>67.5</v>
      </c>
      <c r="N30" s="49">
        <f t="shared" ref="N30:X30" si="14">+(N25/N27)/7*1000</f>
        <v>66.500000000000014</v>
      </c>
      <c r="O30" s="49">
        <f t="shared" si="14"/>
        <v>65.499999999999986</v>
      </c>
      <c r="P30" s="49">
        <f t="shared" si="14"/>
        <v>64.999999999999986</v>
      </c>
      <c r="Q30" s="49">
        <f t="shared" si="14"/>
        <v>64.499999999999986</v>
      </c>
      <c r="R30" s="49">
        <f t="shared" si="14"/>
        <v>64</v>
      </c>
      <c r="S30" s="48">
        <f t="shared" si="14"/>
        <v>68.999999999999986</v>
      </c>
      <c r="T30" s="49">
        <f t="shared" si="14"/>
        <v>68.000000000000014</v>
      </c>
      <c r="U30" s="49">
        <f t="shared" si="14"/>
        <v>67</v>
      </c>
      <c r="V30" s="49">
        <f t="shared" si="14"/>
        <v>66.000000000000014</v>
      </c>
      <c r="W30" s="49">
        <f t="shared" si="14"/>
        <v>64.999999999999986</v>
      </c>
      <c r="X30" s="50">
        <f t="shared" si="14"/>
        <v>64.499999999999986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28.889999999999997</v>
      </c>
      <c r="C39" s="82">
        <v>63.274000000000001</v>
      </c>
      <c r="D39" s="82">
        <v>70.060000000000016</v>
      </c>
      <c r="E39" s="82">
        <v>59.066499999999998</v>
      </c>
      <c r="F39" s="82">
        <v>68.184333333333328</v>
      </c>
      <c r="G39" s="82">
        <v>67.332499999999996</v>
      </c>
      <c r="H39" s="82"/>
      <c r="I39" s="104">
        <f t="shared" ref="I39:I46" si="15">SUM(B39:H39)</f>
        <v>356.8073333333333</v>
      </c>
      <c r="J39" s="2"/>
      <c r="K39" s="94" t="s">
        <v>13</v>
      </c>
      <c r="L39" s="82">
        <v>13</v>
      </c>
      <c r="M39" s="82">
        <v>15.9</v>
      </c>
      <c r="N39" s="82">
        <v>12.2</v>
      </c>
      <c r="O39" s="82"/>
      <c r="P39" s="82"/>
      <c r="Q39" s="104">
        <f t="shared" ref="Q39:Q46" si="16">SUM(L39:P39)</f>
        <v>41.099999999999994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28.889999999999997</v>
      </c>
      <c r="C40" s="82">
        <v>63.274000000000001</v>
      </c>
      <c r="D40" s="82">
        <v>70.060000000000016</v>
      </c>
      <c r="E40" s="82">
        <v>59.066499999999998</v>
      </c>
      <c r="F40" s="82">
        <v>68.184333333333328</v>
      </c>
      <c r="G40" s="82">
        <v>67.332499999999996</v>
      </c>
      <c r="H40" s="82"/>
      <c r="I40" s="104">
        <f t="shared" si="15"/>
        <v>356.8073333333333</v>
      </c>
      <c r="J40" s="2"/>
      <c r="K40" s="95" t="s">
        <v>14</v>
      </c>
      <c r="L40" s="82">
        <v>13</v>
      </c>
      <c r="M40" s="82">
        <v>15.9</v>
      </c>
      <c r="N40" s="82">
        <v>12.2</v>
      </c>
      <c r="O40" s="82"/>
      <c r="P40" s="82"/>
      <c r="Q40" s="104">
        <f t="shared" si="16"/>
        <v>41.099999999999994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29.93483333333333</v>
      </c>
      <c r="C42" s="82">
        <v>66.548333333333332</v>
      </c>
      <c r="D42" s="82">
        <v>76.108333333333334</v>
      </c>
      <c r="E42" s="82">
        <v>65.560500000000005</v>
      </c>
      <c r="F42" s="82">
        <v>73.970777777777798</v>
      </c>
      <c r="G42" s="82">
        <v>74.304166666666674</v>
      </c>
      <c r="H42" s="82"/>
      <c r="I42" s="104">
        <f t="shared" si="15"/>
        <v>386.42694444444447</v>
      </c>
      <c r="J42" s="2"/>
      <c r="K42" s="95" t="s">
        <v>16</v>
      </c>
      <c r="L42" s="82">
        <v>13.7</v>
      </c>
      <c r="M42" s="82">
        <v>16.5</v>
      </c>
      <c r="N42" s="82">
        <v>12.8</v>
      </c>
      <c r="O42" s="82"/>
      <c r="P42" s="82"/>
      <c r="Q42" s="104">
        <f t="shared" si="16"/>
        <v>43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29.93483333333333</v>
      </c>
      <c r="C43" s="82">
        <v>66.548333333333332</v>
      </c>
      <c r="D43" s="82">
        <v>76.108333333333334</v>
      </c>
      <c r="E43" s="82">
        <v>65.560500000000005</v>
      </c>
      <c r="F43" s="82">
        <v>73.970777777777798</v>
      </c>
      <c r="G43" s="82">
        <v>74.304166666666674</v>
      </c>
      <c r="H43" s="82"/>
      <c r="I43" s="104">
        <f t="shared" si="15"/>
        <v>386.42694444444447</v>
      </c>
      <c r="J43" s="2"/>
      <c r="K43" s="94" t="s">
        <v>17</v>
      </c>
      <c r="L43" s="82">
        <v>13.8</v>
      </c>
      <c r="M43" s="82">
        <v>16.5</v>
      </c>
      <c r="N43" s="82">
        <v>12.8</v>
      </c>
      <c r="O43" s="82"/>
      <c r="P43" s="82"/>
      <c r="Q43" s="104">
        <f t="shared" si="16"/>
        <v>43.1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29.93483333333333</v>
      </c>
      <c r="C45" s="82">
        <v>66.548333333333332</v>
      </c>
      <c r="D45" s="82">
        <v>76.108333333333334</v>
      </c>
      <c r="E45" s="82">
        <v>65.560500000000005</v>
      </c>
      <c r="F45" s="82">
        <v>73.970777777777798</v>
      </c>
      <c r="G45" s="82">
        <v>74.304166666666674</v>
      </c>
      <c r="H45" s="82"/>
      <c r="I45" s="104">
        <f t="shared" si="15"/>
        <v>386.42694444444447</v>
      </c>
      <c r="J45" s="2"/>
      <c r="K45" s="94" t="s">
        <v>19</v>
      </c>
      <c r="L45" s="82">
        <v>13.8</v>
      </c>
      <c r="M45" s="82">
        <v>16.600000000000001</v>
      </c>
      <c r="N45" s="82">
        <v>12.9</v>
      </c>
      <c r="O45" s="82"/>
      <c r="P45" s="82"/>
      <c r="Q45" s="104">
        <f t="shared" si="16"/>
        <v>43.300000000000004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147.58449999999999</v>
      </c>
      <c r="C46" s="28">
        <f t="shared" si="17"/>
        <v>326.19300000000004</v>
      </c>
      <c r="D46" s="28">
        <f t="shared" si="17"/>
        <v>368.44500000000005</v>
      </c>
      <c r="E46" s="28">
        <f t="shared" si="17"/>
        <v>314.81450000000001</v>
      </c>
      <c r="F46" s="28">
        <f t="shared" si="17"/>
        <v>358.28100000000006</v>
      </c>
      <c r="G46" s="28">
        <f t="shared" si="17"/>
        <v>357.57749999999999</v>
      </c>
      <c r="H46" s="28">
        <f t="shared" si="17"/>
        <v>0</v>
      </c>
      <c r="I46" s="104">
        <f t="shared" si="15"/>
        <v>1872.8955000000001</v>
      </c>
      <c r="K46" s="80" t="s">
        <v>11</v>
      </c>
      <c r="L46" s="84">
        <f>SUM(L39:L45)</f>
        <v>67.3</v>
      </c>
      <c r="M46" s="28">
        <f>SUM(M39:M45)</f>
        <v>81.400000000000006</v>
      </c>
      <c r="N46" s="28">
        <f>SUM(N39:N45)</f>
        <v>62.9</v>
      </c>
      <c r="O46" s="28">
        <f>SUM(O39:O45)</f>
        <v>0</v>
      </c>
      <c r="P46" s="28">
        <f>SUM(P39:P45)</f>
        <v>0</v>
      </c>
      <c r="Q46" s="104">
        <f t="shared" si="16"/>
        <v>211.6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74.5</v>
      </c>
      <c r="C47" s="31">
        <v>73.5</v>
      </c>
      <c r="D47" s="31">
        <v>72.5</v>
      </c>
      <c r="E47" s="31">
        <v>71.5</v>
      </c>
      <c r="F47" s="31">
        <v>70.5</v>
      </c>
      <c r="G47" s="31">
        <v>69.5</v>
      </c>
      <c r="H47" s="31"/>
      <c r="I47" s="105">
        <f>+((I46/I48)/7)*1000</f>
        <v>71.673319046343423</v>
      </c>
      <c r="K47" s="113" t="s">
        <v>20</v>
      </c>
      <c r="L47" s="85">
        <v>77.5</v>
      </c>
      <c r="M47" s="31">
        <v>77.5</v>
      </c>
      <c r="N47" s="31">
        <v>77.5</v>
      </c>
      <c r="O47" s="31"/>
      <c r="P47" s="31"/>
      <c r="Q47" s="105">
        <f>+((Q46/Q48)/7)*1000</f>
        <v>77.509157509157518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726</v>
      </c>
      <c r="G48" s="35">
        <v>735</v>
      </c>
      <c r="H48" s="35"/>
      <c r="I48" s="106">
        <f>SUM(B48:H48)</f>
        <v>3733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29.93483333333333</v>
      </c>
      <c r="C49" s="39">
        <f t="shared" si="18"/>
        <v>66.548333333333332</v>
      </c>
      <c r="D49" s="39">
        <f t="shared" si="18"/>
        <v>76.108333333333334</v>
      </c>
      <c r="E49" s="39">
        <f t="shared" si="18"/>
        <v>65.560500000000005</v>
      </c>
      <c r="F49" s="39">
        <f t="shared" si="18"/>
        <v>73.970777777777798</v>
      </c>
      <c r="G49" s="39">
        <f t="shared" si="18"/>
        <v>74.304166666666674</v>
      </c>
      <c r="H49" s="39">
        <f t="shared" si="18"/>
        <v>0</v>
      </c>
      <c r="I49" s="107">
        <f>((I46*1000)/I48)/7</f>
        <v>71.673319046343423</v>
      </c>
      <c r="K49" s="98" t="s">
        <v>22</v>
      </c>
      <c r="L49" s="87">
        <f t="shared" ref="L49:P49" si="19">((L48*L47)*7/1000-L39-L40)/3</f>
        <v>13.756666666666666</v>
      </c>
      <c r="M49" s="39">
        <f t="shared" si="19"/>
        <v>16.524999999999999</v>
      </c>
      <c r="N49" s="39">
        <f t="shared" si="19"/>
        <v>12.843333333333334</v>
      </c>
      <c r="O49" s="39">
        <f t="shared" si="19"/>
        <v>0</v>
      </c>
      <c r="P49" s="39">
        <f t="shared" si="19"/>
        <v>0</v>
      </c>
      <c r="Q49" s="116">
        <f>((Q46*1000)/Q48)/7</f>
        <v>77.509157509157504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147.58449999999999</v>
      </c>
      <c r="C50" s="43">
        <f t="shared" si="20"/>
        <v>326.19299999999998</v>
      </c>
      <c r="D50" s="43">
        <f t="shared" si="20"/>
        <v>368.44499999999999</v>
      </c>
      <c r="E50" s="43">
        <f t="shared" si="20"/>
        <v>314.81450000000001</v>
      </c>
      <c r="F50" s="43">
        <f t="shared" si="20"/>
        <v>358.28100000000001</v>
      </c>
      <c r="G50" s="43">
        <f t="shared" si="20"/>
        <v>357.57749999999999</v>
      </c>
      <c r="H50" s="43">
        <f t="shared" si="20"/>
        <v>0</v>
      </c>
      <c r="I50" s="90"/>
      <c r="K50" s="99" t="s">
        <v>23</v>
      </c>
      <c r="L50" s="88">
        <f>((L48*L47)*7)/1000</f>
        <v>67.27</v>
      </c>
      <c r="M50" s="43">
        <f>((M48*M47)*7)/1000</f>
        <v>81.375</v>
      </c>
      <c r="N50" s="43">
        <f>((N48*N47)*7)/1000</f>
        <v>62.93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74.5</v>
      </c>
      <c r="C51" s="49">
        <f t="shared" si="21"/>
        <v>73.500000000000014</v>
      </c>
      <c r="D51" s="49">
        <f t="shared" si="21"/>
        <v>72.500000000000014</v>
      </c>
      <c r="E51" s="49">
        <f t="shared" si="21"/>
        <v>71.500000000000014</v>
      </c>
      <c r="F51" s="49">
        <f t="shared" si="21"/>
        <v>70.500000000000014</v>
      </c>
      <c r="G51" s="49">
        <f t="shared" si="21"/>
        <v>69.499999999999986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77.534562211981552</v>
      </c>
      <c r="M51" s="49">
        <f>+(M46/M48)/7*1000</f>
        <v>77.523809523809533</v>
      </c>
      <c r="N51" s="49">
        <f>+(N46/N48)/7*1000</f>
        <v>77.463054187192114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28.4</v>
      </c>
      <c r="C58" s="82">
        <v>36</v>
      </c>
      <c r="D58" s="82">
        <v>32.1</v>
      </c>
      <c r="E58" s="82">
        <v>28.6</v>
      </c>
      <c r="F58" s="82">
        <v>24.2</v>
      </c>
      <c r="G58" s="82"/>
      <c r="H58" s="104">
        <f t="shared" ref="H58:H65" si="22">SUM(B58:G58)</f>
        <v>149.29999999999998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28.4</v>
      </c>
      <c r="C59" s="82">
        <v>36</v>
      </c>
      <c r="D59" s="82">
        <v>32.1</v>
      </c>
      <c r="E59" s="82">
        <v>28.6</v>
      </c>
      <c r="F59" s="82">
        <v>24.2</v>
      </c>
      <c r="G59" s="82"/>
      <c r="H59" s="104">
        <f t="shared" si="22"/>
        <v>149.29999999999998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30</v>
      </c>
      <c r="C61" s="82">
        <v>37.5</v>
      </c>
      <c r="D61" s="82">
        <v>33.299999999999997</v>
      </c>
      <c r="E61" s="82">
        <v>29.5</v>
      </c>
      <c r="F61" s="82">
        <v>25.2</v>
      </c>
      <c r="G61" s="82"/>
      <c r="H61" s="104">
        <f t="shared" si="22"/>
        <v>155.5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30.1</v>
      </c>
      <c r="C62" s="82">
        <v>37.5</v>
      </c>
      <c r="D62" s="82">
        <v>33.299999999999997</v>
      </c>
      <c r="E62" s="82">
        <v>29.5</v>
      </c>
      <c r="F62" s="82">
        <v>25.2</v>
      </c>
      <c r="G62" s="82"/>
      <c r="H62" s="104">
        <f t="shared" si="22"/>
        <v>155.59999999999997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30.1</v>
      </c>
      <c r="C64" s="82">
        <v>37.5</v>
      </c>
      <c r="D64" s="82">
        <v>33.299999999999997</v>
      </c>
      <c r="E64" s="82">
        <v>29.6</v>
      </c>
      <c r="F64" s="82">
        <v>25.2</v>
      </c>
      <c r="G64" s="82"/>
      <c r="H64" s="104">
        <f t="shared" si="22"/>
        <v>155.69999999999999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147</v>
      </c>
      <c r="C65" s="28">
        <f t="shared" si="23"/>
        <v>184.5</v>
      </c>
      <c r="D65" s="28">
        <f t="shared" si="23"/>
        <v>164.10000000000002</v>
      </c>
      <c r="E65" s="28">
        <f t="shared" si="23"/>
        <v>145.80000000000001</v>
      </c>
      <c r="F65" s="28">
        <f t="shared" si="23"/>
        <v>124</v>
      </c>
      <c r="G65" s="28">
        <f t="shared" si="23"/>
        <v>0</v>
      </c>
      <c r="H65" s="104">
        <f t="shared" si="22"/>
        <v>765.40000000000009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85</v>
      </c>
      <c r="C66" s="31">
        <v>84.5</v>
      </c>
      <c r="D66" s="31">
        <v>84</v>
      </c>
      <c r="E66" s="31">
        <v>84</v>
      </c>
      <c r="F66" s="31">
        <v>84</v>
      </c>
      <c r="G66" s="31"/>
      <c r="H66" s="105">
        <f>+((H65/H67)/7)*1000</f>
        <v>84.304438814847458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248</v>
      </c>
      <c r="F67" s="67">
        <v>211</v>
      </c>
      <c r="G67" s="67"/>
      <c r="H67" s="115">
        <f>SUM(B67:G67)</f>
        <v>1297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30.054999999999996</v>
      </c>
      <c r="C68" s="39">
        <f t="shared" si="24"/>
        <v>37.515999999999998</v>
      </c>
      <c r="D68" s="39">
        <f t="shared" si="24"/>
        <v>33.283999999999999</v>
      </c>
      <c r="E68" s="39">
        <f t="shared" si="24"/>
        <v>29.541333333333341</v>
      </c>
      <c r="F68" s="39">
        <f t="shared" si="24"/>
        <v>25.222666666666665</v>
      </c>
      <c r="G68" s="39">
        <f t="shared" si="24"/>
        <v>0</v>
      </c>
      <c r="H68" s="119">
        <f>((H65*1000)/H67)/7</f>
        <v>84.304438814847458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146.965</v>
      </c>
      <c r="C69" s="43">
        <f t="shared" si="25"/>
        <v>184.548</v>
      </c>
      <c r="D69" s="43">
        <f t="shared" si="25"/>
        <v>164.05199999999999</v>
      </c>
      <c r="E69" s="43">
        <f t="shared" si="25"/>
        <v>145.82400000000001</v>
      </c>
      <c r="F69" s="43">
        <f t="shared" si="25"/>
        <v>124.068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85.020242914979761</v>
      </c>
      <c r="C70" s="49">
        <f t="shared" si="26"/>
        <v>84.478021978021985</v>
      </c>
      <c r="D70" s="49">
        <f t="shared" si="26"/>
        <v>84.024577572964674</v>
      </c>
      <c r="E70" s="49">
        <f t="shared" si="26"/>
        <v>83.986175115207388</v>
      </c>
      <c r="F70" s="49">
        <f t="shared" si="26"/>
        <v>83.953960731211907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2"/>
      <c r="Z3" s="2"/>
      <c r="AA3" s="2"/>
      <c r="AB3" s="2"/>
      <c r="AC3" s="2"/>
      <c r="AD3" s="16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9" t="s">
        <v>1</v>
      </c>
      <c r="B9" s="169"/>
      <c r="C9" s="169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9"/>
      <c r="B10" s="169"/>
      <c r="C10" s="16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9" t="s">
        <v>4</v>
      </c>
      <c r="B11" s="169"/>
      <c r="C11" s="169"/>
      <c r="D11" s="1"/>
      <c r="E11" s="170">
        <v>1</v>
      </c>
      <c r="F11" s="1"/>
      <c r="G11" s="1"/>
      <c r="H11" s="1"/>
      <c r="I11" s="1"/>
      <c r="J11" s="1"/>
      <c r="K11" s="553" t="s">
        <v>65</v>
      </c>
      <c r="L11" s="553"/>
      <c r="M11" s="171"/>
      <c r="N11" s="17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9"/>
      <c r="B12" s="169"/>
      <c r="C12" s="169"/>
      <c r="D12" s="1"/>
      <c r="E12" s="5"/>
      <c r="F12" s="1"/>
      <c r="G12" s="1"/>
      <c r="H12" s="1"/>
      <c r="I12" s="1"/>
      <c r="J12" s="1"/>
      <c r="K12" s="171"/>
      <c r="L12" s="171"/>
      <c r="M12" s="171"/>
      <c r="N12" s="17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"/>
      <c r="X13" s="1"/>
      <c r="Y13" s="1"/>
    </row>
    <row r="14" spans="1:30" s="3" customFormat="1" ht="27" thickBot="1" x14ac:dyDescent="0.3">
      <c r="A14" s="16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29.12233333333333</v>
      </c>
      <c r="C18" s="24">
        <v>59.782833333333336</v>
      </c>
      <c r="D18" s="24">
        <v>58.035833333333336</v>
      </c>
      <c r="E18" s="25">
        <v>37.100999999999999</v>
      </c>
      <c r="F18" s="23">
        <v>24.451333333333334</v>
      </c>
      <c r="G18" s="24">
        <v>93.61066666666666</v>
      </c>
      <c r="H18" s="24">
        <v>69.663333333333341</v>
      </c>
      <c r="I18" s="24">
        <v>91.721000000000004</v>
      </c>
      <c r="J18" s="24">
        <v>69.537333333333336</v>
      </c>
      <c r="K18" s="24">
        <v>71.321666666666687</v>
      </c>
      <c r="L18" s="25">
        <v>44.706666666666671</v>
      </c>
      <c r="M18" s="82">
        <v>34.900833333333338</v>
      </c>
      <c r="N18" s="24">
        <v>53.719833333333348</v>
      </c>
      <c r="O18" s="24">
        <v>55.204333333333331</v>
      </c>
      <c r="P18" s="24">
        <v>41.381666666666668</v>
      </c>
      <c r="Q18" s="24">
        <v>49.113499999999988</v>
      </c>
      <c r="R18" s="24">
        <v>41.664000000000001</v>
      </c>
      <c r="S18" s="23">
        <v>28.074999999999999</v>
      </c>
      <c r="T18" s="24">
        <v>43.670666666666669</v>
      </c>
      <c r="U18" s="24">
        <v>58.779333333333341</v>
      </c>
      <c r="V18" s="24">
        <v>42.068000000000005</v>
      </c>
      <c r="W18" s="24">
        <v>48.758333333333326</v>
      </c>
      <c r="X18" s="25">
        <v>50.357833333333332</v>
      </c>
      <c r="Y18" s="26">
        <f t="shared" ref="Y18:Y25" si="0">SUM(B18:X18)</f>
        <v>1196.7473333333335</v>
      </c>
      <c r="AA18" s="2"/>
      <c r="AB18" s="20"/>
    </row>
    <row r="19" spans="1:30" ht="39.950000000000003" customHeight="1" x14ac:dyDescent="0.25">
      <c r="A19" s="95" t="s">
        <v>14</v>
      </c>
      <c r="B19" s="23">
        <v>29.12233333333333</v>
      </c>
      <c r="C19" s="24">
        <v>59.782833333333336</v>
      </c>
      <c r="D19" s="24">
        <v>58.035833333333336</v>
      </c>
      <c r="E19" s="25">
        <v>37.100999999999999</v>
      </c>
      <c r="F19" s="23">
        <v>24.451333333333334</v>
      </c>
      <c r="G19" s="24">
        <v>93.61066666666666</v>
      </c>
      <c r="H19" s="24">
        <v>69.663333333333341</v>
      </c>
      <c r="I19" s="24">
        <v>91.721000000000004</v>
      </c>
      <c r="J19" s="24">
        <v>69.537333333333336</v>
      </c>
      <c r="K19" s="24">
        <v>71.321666666666687</v>
      </c>
      <c r="L19" s="25">
        <v>44.706666666666671</v>
      </c>
      <c r="M19" s="82">
        <v>34.900833333333338</v>
      </c>
      <c r="N19" s="24">
        <v>53.719833333333348</v>
      </c>
      <c r="O19" s="24">
        <v>55.204333333333331</v>
      </c>
      <c r="P19" s="24">
        <v>41.381666666666668</v>
      </c>
      <c r="Q19" s="24">
        <v>49.113499999999988</v>
      </c>
      <c r="R19" s="24">
        <v>41.664000000000001</v>
      </c>
      <c r="S19" s="23">
        <v>28.074999999999999</v>
      </c>
      <c r="T19" s="24">
        <v>43.670666666666669</v>
      </c>
      <c r="U19" s="24">
        <v>58.779333333333341</v>
      </c>
      <c r="V19" s="24">
        <v>42.068000000000005</v>
      </c>
      <c r="W19" s="24">
        <v>48.758333333333326</v>
      </c>
      <c r="X19" s="25">
        <v>50.357833333333332</v>
      </c>
      <c r="Y19" s="26">
        <f t="shared" si="0"/>
        <v>1196.7473333333335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30.922111111111111</v>
      </c>
      <c r="C21" s="24">
        <v>63.044777777777767</v>
      </c>
      <c r="D21" s="24">
        <v>62.319444444444436</v>
      </c>
      <c r="E21" s="25">
        <v>40.733499999999999</v>
      </c>
      <c r="F21" s="23">
        <v>25.071444444444442</v>
      </c>
      <c r="G21" s="24">
        <v>97.430888888888902</v>
      </c>
      <c r="H21" s="24">
        <v>73.666111111111093</v>
      </c>
      <c r="I21" s="24">
        <v>97.780666666666662</v>
      </c>
      <c r="J21" s="24">
        <v>73.915777777777791</v>
      </c>
      <c r="K21" s="24">
        <v>77.965722222222226</v>
      </c>
      <c r="L21" s="25">
        <v>49.657222222222209</v>
      </c>
      <c r="M21" s="82">
        <v>36.179111111111105</v>
      </c>
      <c r="N21" s="24">
        <v>56.720944444444434</v>
      </c>
      <c r="O21" s="24">
        <v>59.626777777777782</v>
      </c>
      <c r="P21" s="24">
        <v>44.974222222222231</v>
      </c>
      <c r="Q21" s="24">
        <v>53.784666666666681</v>
      </c>
      <c r="R21" s="24">
        <v>45.847666666666669</v>
      </c>
      <c r="S21" s="23">
        <v>29.087499999999995</v>
      </c>
      <c r="T21" s="24">
        <v>45.488722222222215</v>
      </c>
      <c r="U21" s="24">
        <v>62.652111111111104</v>
      </c>
      <c r="V21" s="24">
        <v>45.694999999999993</v>
      </c>
      <c r="W21" s="24">
        <v>53.856944444444444</v>
      </c>
      <c r="X21" s="25">
        <v>56.098111111111109</v>
      </c>
      <c r="Y21" s="26">
        <f t="shared" si="0"/>
        <v>1282.5194444444442</v>
      </c>
      <c r="AA21" s="2"/>
      <c r="AB21" s="20"/>
    </row>
    <row r="22" spans="1:30" ht="39.950000000000003" customHeight="1" x14ac:dyDescent="0.25">
      <c r="A22" s="94" t="s">
        <v>17</v>
      </c>
      <c r="B22" s="23">
        <v>30.922111111111111</v>
      </c>
      <c r="C22" s="24">
        <v>63.044777777777767</v>
      </c>
      <c r="D22" s="24">
        <v>62.319444444444436</v>
      </c>
      <c r="E22" s="25">
        <v>40.733499999999999</v>
      </c>
      <c r="F22" s="23">
        <v>25.071444444444442</v>
      </c>
      <c r="G22" s="24">
        <v>97.430888888888902</v>
      </c>
      <c r="H22" s="24">
        <v>73.666111111111093</v>
      </c>
      <c r="I22" s="24">
        <v>97.780666666666662</v>
      </c>
      <c r="J22" s="24">
        <v>73.915777777777791</v>
      </c>
      <c r="K22" s="24">
        <v>77.965722222222226</v>
      </c>
      <c r="L22" s="25">
        <v>49.657222222222209</v>
      </c>
      <c r="M22" s="82">
        <v>36.179111111111105</v>
      </c>
      <c r="N22" s="24">
        <v>56.720944444444434</v>
      </c>
      <c r="O22" s="24">
        <v>59.626777777777782</v>
      </c>
      <c r="P22" s="24">
        <v>44.974222222222231</v>
      </c>
      <c r="Q22" s="24">
        <v>53.784666666666681</v>
      </c>
      <c r="R22" s="24">
        <v>45.847666666666669</v>
      </c>
      <c r="S22" s="23">
        <v>29.087499999999995</v>
      </c>
      <c r="T22" s="24">
        <v>45.488722222222215</v>
      </c>
      <c r="U22" s="24">
        <v>62.652111111111104</v>
      </c>
      <c r="V22" s="24">
        <v>45.694999999999993</v>
      </c>
      <c r="W22" s="24">
        <v>53.856944444444444</v>
      </c>
      <c r="X22" s="25">
        <v>56.098111111111109</v>
      </c>
      <c r="Y22" s="26">
        <f t="shared" si="0"/>
        <v>1282.5194444444442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30.922111111111111</v>
      </c>
      <c r="C24" s="24">
        <v>63.044777777777767</v>
      </c>
      <c r="D24" s="24">
        <v>62.319444444444436</v>
      </c>
      <c r="E24" s="25">
        <v>40.733499999999999</v>
      </c>
      <c r="F24" s="23">
        <v>25.071444444444442</v>
      </c>
      <c r="G24" s="24">
        <v>97.430888888888902</v>
      </c>
      <c r="H24" s="24">
        <v>73.666111111111093</v>
      </c>
      <c r="I24" s="24">
        <v>97.780666666666662</v>
      </c>
      <c r="J24" s="24">
        <v>73.915777777777791</v>
      </c>
      <c r="K24" s="24">
        <v>77.965722222222226</v>
      </c>
      <c r="L24" s="25">
        <v>49.657222222222209</v>
      </c>
      <c r="M24" s="82">
        <v>36.179111111111105</v>
      </c>
      <c r="N24" s="24">
        <v>56.720944444444434</v>
      </c>
      <c r="O24" s="24">
        <v>59.626777777777782</v>
      </c>
      <c r="P24" s="24">
        <v>44.974222222222231</v>
      </c>
      <c r="Q24" s="24">
        <v>53.784666666666681</v>
      </c>
      <c r="R24" s="24">
        <v>45.847666666666669</v>
      </c>
      <c r="S24" s="23">
        <v>29.087499999999995</v>
      </c>
      <c r="T24" s="24">
        <v>45.488722222222215</v>
      </c>
      <c r="U24" s="24">
        <v>62.652111111111104</v>
      </c>
      <c r="V24" s="24">
        <v>45.694999999999993</v>
      </c>
      <c r="W24" s="24">
        <v>53.856944444444444</v>
      </c>
      <c r="X24" s="25">
        <v>56.098111111111109</v>
      </c>
      <c r="Y24" s="26">
        <f t="shared" si="0"/>
        <v>1282.5194444444442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151.011</v>
      </c>
      <c r="C25" s="28">
        <f t="shared" si="1"/>
        <v>308.7</v>
      </c>
      <c r="D25" s="28">
        <f t="shared" si="1"/>
        <v>303.02999999999997</v>
      </c>
      <c r="E25" s="29">
        <f>SUM(E18:E24)</f>
        <v>196.40249999999997</v>
      </c>
      <c r="F25" s="27">
        <f t="shared" ref="F25:H25" si="2">SUM(F18:F24)</f>
        <v>124.11699999999999</v>
      </c>
      <c r="G25" s="28">
        <f t="shared" si="2"/>
        <v>479.51400000000001</v>
      </c>
      <c r="H25" s="28">
        <f t="shared" si="2"/>
        <v>360.32499999999999</v>
      </c>
      <c r="I25" s="28">
        <f>SUM(I18:I24)</f>
        <v>476.78399999999999</v>
      </c>
      <c r="J25" s="28">
        <f t="shared" ref="J25:L25" si="3">SUM(J18:J24)</f>
        <v>360.82200000000006</v>
      </c>
      <c r="K25" s="28">
        <f t="shared" si="3"/>
        <v>376.54050000000001</v>
      </c>
      <c r="L25" s="29">
        <f t="shared" si="3"/>
        <v>238.38499999999996</v>
      </c>
      <c r="M25" s="84">
        <f>SUM(M18:M24)</f>
        <v>178.33899999999997</v>
      </c>
      <c r="N25" s="28">
        <f t="shared" ref="N25:R25" si="4">SUM(N18:N24)</f>
        <v>277.60250000000002</v>
      </c>
      <c r="O25" s="28">
        <f t="shared" si="4"/>
        <v>289.28899999999999</v>
      </c>
      <c r="P25" s="28">
        <f t="shared" si="4"/>
        <v>217.68600000000004</v>
      </c>
      <c r="Q25" s="28">
        <f t="shared" si="4"/>
        <v>259.58100000000002</v>
      </c>
      <c r="R25" s="28">
        <f t="shared" si="4"/>
        <v>220.87100000000001</v>
      </c>
      <c r="S25" s="27">
        <f>SUM(S18:S24)</f>
        <v>143.41249999999999</v>
      </c>
      <c r="T25" s="28">
        <f t="shared" ref="T25:X25" si="5">SUM(T18:T24)</f>
        <v>223.80749999999998</v>
      </c>
      <c r="U25" s="28">
        <f t="shared" si="5"/>
        <v>305.51499999999999</v>
      </c>
      <c r="V25" s="28">
        <f t="shared" si="5"/>
        <v>221.221</v>
      </c>
      <c r="W25" s="28">
        <f t="shared" si="5"/>
        <v>259.08749999999998</v>
      </c>
      <c r="X25" s="29">
        <f t="shared" si="5"/>
        <v>269.01</v>
      </c>
      <c r="Y25" s="26">
        <f t="shared" si="0"/>
        <v>6241.0529999999999</v>
      </c>
    </row>
    <row r="26" spans="1:30" s="2" customFormat="1" ht="36.75" customHeight="1" x14ac:dyDescent="0.25">
      <c r="A26" s="96" t="s">
        <v>20</v>
      </c>
      <c r="B26" s="30">
        <v>76.5</v>
      </c>
      <c r="C26" s="31">
        <v>75</v>
      </c>
      <c r="D26" s="31">
        <v>74</v>
      </c>
      <c r="E26" s="32">
        <v>72.5</v>
      </c>
      <c r="F26" s="30">
        <v>74.5</v>
      </c>
      <c r="G26" s="31">
        <v>73.5</v>
      </c>
      <c r="H26" s="31">
        <v>72.5</v>
      </c>
      <c r="I26" s="31">
        <v>72</v>
      </c>
      <c r="J26" s="31">
        <v>71</v>
      </c>
      <c r="K26" s="31">
        <v>70.5</v>
      </c>
      <c r="L26" s="32">
        <v>69.5</v>
      </c>
      <c r="M26" s="85">
        <v>73</v>
      </c>
      <c r="N26" s="31">
        <v>72.5</v>
      </c>
      <c r="O26" s="31">
        <v>71.5</v>
      </c>
      <c r="P26" s="31">
        <v>71</v>
      </c>
      <c r="Q26" s="31">
        <v>70.5</v>
      </c>
      <c r="R26" s="31">
        <v>69.5</v>
      </c>
      <c r="S26" s="30">
        <v>74.5</v>
      </c>
      <c r="T26" s="31">
        <v>73.5</v>
      </c>
      <c r="U26" s="31">
        <v>72.5</v>
      </c>
      <c r="V26" s="31">
        <v>71.5</v>
      </c>
      <c r="W26" s="31">
        <v>70.5</v>
      </c>
      <c r="X26" s="32">
        <v>70</v>
      </c>
      <c r="Y26" s="33">
        <f>+((Y25/Y27)/7)*1000</f>
        <v>72.093393709064443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588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547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12367</v>
      </c>
      <c r="Z27" s="2">
        <f>((Y25*1000)/Y27)/7</f>
        <v>72.093393709064443</v>
      </c>
    </row>
    <row r="28" spans="1:30" s="2" customFormat="1" ht="33" customHeight="1" x14ac:dyDescent="0.25">
      <c r="A28" s="98" t="s">
        <v>22</v>
      </c>
      <c r="B28" s="38">
        <f>((B27*B26)*7/1000-B18-B19)/3</f>
        <v>30.922111111111111</v>
      </c>
      <c r="C28" s="39">
        <f t="shared" ref="C28:X28" si="6">((C27*C26)*7/1000-C18-C19)/3</f>
        <v>63.044777777777767</v>
      </c>
      <c r="D28" s="39">
        <f t="shared" si="6"/>
        <v>62.319444444444436</v>
      </c>
      <c r="E28" s="40">
        <f t="shared" si="6"/>
        <v>40.733499999999999</v>
      </c>
      <c r="F28" s="38">
        <f t="shared" si="6"/>
        <v>25.071444444444442</v>
      </c>
      <c r="G28" s="39">
        <f t="shared" si="6"/>
        <v>97.430888888888902</v>
      </c>
      <c r="H28" s="39">
        <f t="shared" si="6"/>
        <v>73.666111111111093</v>
      </c>
      <c r="I28" s="39">
        <f t="shared" si="6"/>
        <v>97.780666666666662</v>
      </c>
      <c r="J28" s="39">
        <f t="shared" si="6"/>
        <v>73.915777777777791</v>
      </c>
      <c r="K28" s="39">
        <f t="shared" si="6"/>
        <v>77.965722222222226</v>
      </c>
      <c r="L28" s="40">
        <f t="shared" si="6"/>
        <v>49.657222222222209</v>
      </c>
      <c r="M28" s="87">
        <f t="shared" si="6"/>
        <v>36.179111111111105</v>
      </c>
      <c r="N28" s="39">
        <f t="shared" si="6"/>
        <v>56.720944444444434</v>
      </c>
      <c r="O28" s="39">
        <f t="shared" si="6"/>
        <v>59.626777777777782</v>
      </c>
      <c r="P28" s="39">
        <f t="shared" si="6"/>
        <v>44.974222222222231</v>
      </c>
      <c r="Q28" s="39">
        <f t="shared" si="6"/>
        <v>53.784666666666681</v>
      </c>
      <c r="R28" s="39">
        <f t="shared" si="6"/>
        <v>45.847666666666669</v>
      </c>
      <c r="S28" s="38">
        <f t="shared" si="6"/>
        <v>29.087499999999995</v>
      </c>
      <c r="T28" s="39">
        <f t="shared" si="6"/>
        <v>45.488722222222215</v>
      </c>
      <c r="U28" s="39">
        <f t="shared" si="6"/>
        <v>62.652111111111104</v>
      </c>
      <c r="V28" s="39">
        <f t="shared" si="6"/>
        <v>45.694999999999993</v>
      </c>
      <c r="W28" s="39">
        <f t="shared" si="6"/>
        <v>53.856944444444444</v>
      </c>
      <c r="X28" s="40">
        <f t="shared" si="6"/>
        <v>56.098111111111109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151.011</v>
      </c>
      <c r="C29" s="43">
        <f t="shared" si="7"/>
        <v>308.7</v>
      </c>
      <c r="D29" s="43">
        <f t="shared" si="7"/>
        <v>303.02999999999997</v>
      </c>
      <c r="E29" s="90">
        <f>((E27*E26)*7)/1000</f>
        <v>196.4025</v>
      </c>
      <c r="F29" s="42">
        <f>((F27*F26)*7)/1000</f>
        <v>124.117</v>
      </c>
      <c r="G29" s="43">
        <f t="shared" ref="G29:H29" si="8">((G27*G26)*7)/1000</f>
        <v>479.51400000000001</v>
      </c>
      <c r="H29" s="43">
        <f t="shared" si="8"/>
        <v>360.32499999999999</v>
      </c>
      <c r="I29" s="43">
        <f>((I27*I26)*7)/1000</f>
        <v>476.78399999999999</v>
      </c>
      <c r="J29" s="43">
        <f>((J27*J26)*7)/1000</f>
        <v>360.822</v>
      </c>
      <c r="K29" s="43">
        <f t="shared" ref="K29:L29" si="9">((K27*K26)*7)/1000</f>
        <v>376.54050000000001</v>
      </c>
      <c r="L29" s="90">
        <f t="shared" si="9"/>
        <v>238.38499999999999</v>
      </c>
      <c r="M29" s="88">
        <f>((M27*M26)*7)/1000</f>
        <v>178.339</v>
      </c>
      <c r="N29" s="43">
        <f>((N27*N26)*7)/1000</f>
        <v>277.60250000000002</v>
      </c>
      <c r="O29" s="43">
        <f>((O27*O26)*7)/1000</f>
        <v>289.28899999999999</v>
      </c>
      <c r="P29" s="43">
        <f t="shared" ref="P29:X29" si="10">((P27*P26)*7)/1000</f>
        <v>217.68600000000001</v>
      </c>
      <c r="Q29" s="43">
        <f t="shared" si="10"/>
        <v>259.58100000000002</v>
      </c>
      <c r="R29" s="43">
        <f t="shared" si="10"/>
        <v>220.87100000000001</v>
      </c>
      <c r="S29" s="44">
        <f t="shared" si="10"/>
        <v>143.41249999999999</v>
      </c>
      <c r="T29" s="45">
        <f t="shared" si="10"/>
        <v>223.8075</v>
      </c>
      <c r="U29" s="45">
        <f t="shared" si="10"/>
        <v>305.51499999999999</v>
      </c>
      <c r="V29" s="45">
        <f t="shared" si="10"/>
        <v>221.221</v>
      </c>
      <c r="W29" s="45">
        <f t="shared" si="10"/>
        <v>259.08749999999998</v>
      </c>
      <c r="X29" s="46">
        <f t="shared" si="10"/>
        <v>269.01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76.5</v>
      </c>
      <c r="C30" s="49">
        <f t="shared" si="11"/>
        <v>75</v>
      </c>
      <c r="D30" s="49">
        <f t="shared" si="11"/>
        <v>73.999999999999986</v>
      </c>
      <c r="E30" s="50">
        <f>+(E25/E27)/7*1000</f>
        <v>72.5</v>
      </c>
      <c r="F30" s="48">
        <f t="shared" ref="F30:H30" si="12">+(F25/F27)/7*1000</f>
        <v>74.5</v>
      </c>
      <c r="G30" s="49">
        <f t="shared" si="12"/>
        <v>73.5</v>
      </c>
      <c r="H30" s="49">
        <f t="shared" si="12"/>
        <v>72.5</v>
      </c>
      <c r="I30" s="49">
        <f>+(I25/I27)/7*1000</f>
        <v>72</v>
      </c>
      <c r="J30" s="49">
        <f t="shared" ref="J30:L30" si="13">+(J25/J27)/7*1000</f>
        <v>71.000000000000028</v>
      </c>
      <c r="K30" s="49">
        <f t="shared" si="13"/>
        <v>70.5</v>
      </c>
      <c r="L30" s="50">
        <f t="shared" si="13"/>
        <v>69.499999999999986</v>
      </c>
      <c r="M30" s="89">
        <f>+(M25/M27)/7*1000</f>
        <v>72.999999999999986</v>
      </c>
      <c r="N30" s="49">
        <f t="shared" ref="N30:X30" si="14">+(N25/N27)/7*1000</f>
        <v>72.500000000000014</v>
      </c>
      <c r="O30" s="49">
        <f t="shared" si="14"/>
        <v>71.5</v>
      </c>
      <c r="P30" s="49">
        <f t="shared" si="14"/>
        <v>71.000000000000028</v>
      </c>
      <c r="Q30" s="49">
        <f t="shared" si="14"/>
        <v>70.5</v>
      </c>
      <c r="R30" s="49">
        <f t="shared" si="14"/>
        <v>69.5</v>
      </c>
      <c r="S30" s="48">
        <f t="shared" si="14"/>
        <v>74.5</v>
      </c>
      <c r="T30" s="49">
        <f t="shared" si="14"/>
        <v>73.5</v>
      </c>
      <c r="U30" s="49">
        <f t="shared" si="14"/>
        <v>72.5</v>
      </c>
      <c r="V30" s="49">
        <f t="shared" si="14"/>
        <v>71.500000000000014</v>
      </c>
      <c r="W30" s="49">
        <f t="shared" si="14"/>
        <v>70.5</v>
      </c>
      <c r="X30" s="50">
        <f t="shared" si="14"/>
        <v>69.999999999999986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29.93483333333333</v>
      </c>
      <c r="C39" s="82">
        <v>66.548333333333332</v>
      </c>
      <c r="D39" s="82">
        <v>76.108333333333334</v>
      </c>
      <c r="E39" s="82">
        <v>65.560500000000005</v>
      </c>
      <c r="F39" s="82">
        <v>73.970777777777798</v>
      </c>
      <c r="G39" s="82">
        <v>74.304166666666674</v>
      </c>
      <c r="H39" s="82"/>
      <c r="I39" s="104">
        <f t="shared" ref="I39:I46" si="15">SUM(B39:H39)</f>
        <v>386.42694444444447</v>
      </c>
      <c r="J39" s="2"/>
      <c r="K39" s="94" t="s">
        <v>13</v>
      </c>
      <c r="L39" s="82">
        <v>13.8</v>
      </c>
      <c r="M39" s="82">
        <v>16.600000000000001</v>
      </c>
      <c r="N39" s="82">
        <v>12.9</v>
      </c>
      <c r="O39" s="82"/>
      <c r="P39" s="82"/>
      <c r="Q39" s="104">
        <f t="shared" ref="Q39:Q46" si="16">SUM(L39:P39)</f>
        <v>43.300000000000004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29.93483333333333</v>
      </c>
      <c r="C40" s="82">
        <v>66.548333333333332</v>
      </c>
      <c r="D40" s="82">
        <v>76.108333333333334</v>
      </c>
      <c r="E40" s="82">
        <v>65.560500000000005</v>
      </c>
      <c r="F40" s="82">
        <v>73.970777777777798</v>
      </c>
      <c r="G40" s="82">
        <v>74.304166666666674</v>
      </c>
      <c r="H40" s="82"/>
      <c r="I40" s="104">
        <f t="shared" si="15"/>
        <v>386.42694444444447</v>
      </c>
      <c r="J40" s="2"/>
      <c r="K40" s="95" t="s">
        <v>14</v>
      </c>
      <c r="L40" s="82">
        <v>13.8</v>
      </c>
      <c r="M40" s="82">
        <v>16.600000000000001</v>
      </c>
      <c r="N40" s="82">
        <v>12.9</v>
      </c>
      <c r="O40" s="82"/>
      <c r="P40" s="82"/>
      <c r="Q40" s="104">
        <f t="shared" si="16"/>
        <v>43.300000000000004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32.539944444444444</v>
      </c>
      <c r="C42" s="82">
        <v>71.762111111111096</v>
      </c>
      <c r="D42" s="82">
        <v>80.546111111111102</v>
      </c>
      <c r="E42" s="82">
        <v>68.569500000000005</v>
      </c>
      <c r="F42" s="82">
        <v>78.406981481481466</v>
      </c>
      <c r="G42" s="82">
        <v>78.231388888888887</v>
      </c>
      <c r="H42" s="82"/>
      <c r="I42" s="104">
        <f t="shared" si="15"/>
        <v>410.05603703703702</v>
      </c>
      <c r="J42" s="2"/>
      <c r="K42" s="95" t="s">
        <v>16</v>
      </c>
      <c r="L42" s="82">
        <v>14.3</v>
      </c>
      <c r="M42" s="82">
        <v>17.399999999999999</v>
      </c>
      <c r="N42" s="82">
        <v>13.4</v>
      </c>
      <c r="O42" s="82"/>
      <c r="P42" s="82"/>
      <c r="Q42" s="104">
        <f t="shared" si="16"/>
        <v>45.1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32.539944444444444</v>
      </c>
      <c r="C43" s="82">
        <v>71.762111111111096</v>
      </c>
      <c r="D43" s="82">
        <v>80.546111111111102</v>
      </c>
      <c r="E43" s="82">
        <v>68.569500000000005</v>
      </c>
      <c r="F43" s="82">
        <v>78.406981481481466</v>
      </c>
      <c r="G43" s="82">
        <v>78.231388888888887</v>
      </c>
      <c r="H43" s="82"/>
      <c r="I43" s="104">
        <f t="shared" si="15"/>
        <v>410.05603703703702</v>
      </c>
      <c r="J43" s="2"/>
      <c r="K43" s="94" t="s">
        <v>17</v>
      </c>
      <c r="L43" s="82">
        <v>14.4</v>
      </c>
      <c r="M43" s="82">
        <v>17.5</v>
      </c>
      <c r="N43" s="82">
        <v>13.5</v>
      </c>
      <c r="O43" s="82"/>
      <c r="P43" s="82"/>
      <c r="Q43" s="104">
        <f t="shared" si="16"/>
        <v>45.4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32.539944444444444</v>
      </c>
      <c r="C45" s="82">
        <v>71.762111111111096</v>
      </c>
      <c r="D45" s="82">
        <v>80.546111111111102</v>
      </c>
      <c r="E45" s="82">
        <v>68.569500000000005</v>
      </c>
      <c r="F45" s="82">
        <v>78.406981481481466</v>
      </c>
      <c r="G45" s="82">
        <v>78.231388888888887</v>
      </c>
      <c r="H45" s="82"/>
      <c r="I45" s="104">
        <f t="shared" si="15"/>
        <v>410.05603703703702</v>
      </c>
      <c r="J45" s="2"/>
      <c r="K45" s="94" t="s">
        <v>19</v>
      </c>
      <c r="L45" s="82">
        <v>14.4</v>
      </c>
      <c r="M45" s="82">
        <v>17.5</v>
      </c>
      <c r="N45" s="82">
        <v>13.5</v>
      </c>
      <c r="O45" s="82"/>
      <c r="P45" s="82"/>
      <c r="Q45" s="104">
        <f t="shared" si="16"/>
        <v>45.4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157.48949999999999</v>
      </c>
      <c r="C46" s="28">
        <f t="shared" si="17"/>
        <v>348.38299999999998</v>
      </c>
      <c r="D46" s="28">
        <f t="shared" si="17"/>
        <v>393.85499999999996</v>
      </c>
      <c r="E46" s="28">
        <f t="shared" si="17"/>
        <v>336.8295</v>
      </c>
      <c r="F46" s="28">
        <f t="shared" si="17"/>
        <v>383.16250000000002</v>
      </c>
      <c r="G46" s="28">
        <f t="shared" si="17"/>
        <v>383.30250000000001</v>
      </c>
      <c r="H46" s="28">
        <f t="shared" si="17"/>
        <v>0</v>
      </c>
      <c r="I46" s="104">
        <f t="shared" si="15"/>
        <v>2003.0220000000002</v>
      </c>
      <c r="K46" s="80" t="s">
        <v>11</v>
      </c>
      <c r="L46" s="84">
        <f>SUM(L39:L45)</f>
        <v>70.7</v>
      </c>
      <c r="M46" s="28">
        <f>SUM(M39:M45)</f>
        <v>85.6</v>
      </c>
      <c r="N46" s="28">
        <f>SUM(N39:N45)</f>
        <v>66.2</v>
      </c>
      <c r="O46" s="28">
        <f>SUM(O39:O45)</f>
        <v>0</v>
      </c>
      <c r="P46" s="28">
        <f>SUM(P39:P45)</f>
        <v>0</v>
      </c>
      <c r="Q46" s="104">
        <f t="shared" si="16"/>
        <v>222.5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79.5</v>
      </c>
      <c r="C47" s="31">
        <v>78.5</v>
      </c>
      <c r="D47" s="31">
        <v>77.5</v>
      </c>
      <c r="E47" s="31">
        <v>76.5</v>
      </c>
      <c r="F47" s="31">
        <v>75.5</v>
      </c>
      <c r="G47" s="31">
        <v>74.5</v>
      </c>
      <c r="H47" s="31"/>
      <c r="I47" s="105">
        <f>+((I46/I48)/7)*1000</f>
        <v>76.673633440514479</v>
      </c>
      <c r="K47" s="113" t="s">
        <v>20</v>
      </c>
      <c r="L47" s="85">
        <v>81.5</v>
      </c>
      <c r="M47" s="31">
        <v>81.5</v>
      </c>
      <c r="N47" s="31">
        <v>81.5</v>
      </c>
      <c r="O47" s="31"/>
      <c r="P47" s="31"/>
      <c r="Q47" s="105">
        <f>+((Q46/Q48)/7)*1000</f>
        <v>81.501831501831504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735</v>
      </c>
      <c r="H48" s="35"/>
      <c r="I48" s="106">
        <f>SUM(B48:H48)</f>
        <v>3732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32.539944444444444</v>
      </c>
      <c r="C49" s="39">
        <f t="shared" si="18"/>
        <v>71.762111111111096</v>
      </c>
      <c r="D49" s="39">
        <f t="shared" si="18"/>
        <v>80.546111111111102</v>
      </c>
      <c r="E49" s="39">
        <f t="shared" si="18"/>
        <v>68.569500000000005</v>
      </c>
      <c r="F49" s="39">
        <f t="shared" si="18"/>
        <v>78.406981481481466</v>
      </c>
      <c r="G49" s="39">
        <f t="shared" si="18"/>
        <v>78.231388888888887</v>
      </c>
      <c r="H49" s="39">
        <f t="shared" si="18"/>
        <v>0</v>
      </c>
      <c r="I49" s="107">
        <f>((I46*1000)/I48)/7</f>
        <v>76.673633440514479</v>
      </c>
      <c r="K49" s="98" t="s">
        <v>22</v>
      </c>
      <c r="L49" s="87">
        <f t="shared" ref="L49:P49" si="19">((L48*L47)*7/1000-L39-L40)/3</f>
        <v>14.38066666666667</v>
      </c>
      <c r="M49" s="39">
        <f t="shared" si="19"/>
        <v>17.458333333333332</v>
      </c>
      <c r="N49" s="39">
        <f t="shared" si="19"/>
        <v>13.459333333333333</v>
      </c>
      <c r="O49" s="39">
        <f t="shared" si="19"/>
        <v>0</v>
      </c>
      <c r="P49" s="39">
        <f t="shared" si="19"/>
        <v>0</v>
      </c>
      <c r="Q49" s="116">
        <f>((Q46*1000)/Q48)/7</f>
        <v>81.501831501831504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157.48949999999999</v>
      </c>
      <c r="C50" s="43">
        <f t="shared" si="20"/>
        <v>348.38299999999998</v>
      </c>
      <c r="D50" s="43">
        <f t="shared" si="20"/>
        <v>393.85500000000002</v>
      </c>
      <c r="E50" s="43">
        <f t="shared" si="20"/>
        <v>336.8295</v>
      </c>
      <c r="F50" s="43">
        <f t="shared" si="20"/>
        <v>383.16250000000002</v>
      </c>
      <c r="G50" s="43">
        <f t="shared" si="20"/>
        <v>383.30250000000001</v>
      </c>
      <c r="H50" s="43">
        <f t="shared" si="20"/>
        <v>0</v>
      </c>
      <c r="I50" s="90"/>
      <c r="K50" s="99" t="s">
        <v>23</v>
      </c>
      <c r="L50" s="88">
        <f>((L48*L47)*7)/1000</f>
        <v>70.742000000000004</v>
      </c>
      <c r="M50" s="43">
        <f>((M48*M47)*7)/1000</f>
        <v>85.575000000000003</v>
      </c>
      <c r="N50" s="43">
        <f>((N48*N47)*7)/1000</f>
        <v>66.177999999999997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79.5</v>
      </c>
      <c r="C51" s="49">
        <f t="shared" si="21"/>
        <v>78.5</v>
      </c>
      <c r="D51" s="49">
        <f t="shared" si="21"/>
        <v>77.5</v>
      </c>
      <c r="E51" s="49">
        <f t="shared" si="21"/>
        <v>76.5</v>
      </c>
      <c r="F51" s="49">
        <f t="shared" si="21"/>
        <v>75.500000000000014</v>
      </c>
      <c r="G51" s="49">
        <f t="shared" si="21"/>
        <v>74.5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81.451612903225808</v>
      </c>
      <c r="M51" s="49">
        <f>+(M46/M48)/7*1000</f>
        <v>81.523809523809533</v>
      </c>
      <c r="N51" s="49">
        <f>+(N46/N48)/7*1000</f>
        <v>81.527093596059117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30.1</v>
      </c>
      <c r="C58" s="82">
        <v>37.5</v>
      </c>
      <c r="D58" s="82">
        <v>33.299999999999997</v>
      </c>
      <c r="E58" s="82">
        <v>29.6</v>
      </c>
      <c r="F58" s="82">
        <v>25.2</v>
      </c>
      <c r="G58" s="82"/>
      <c r="H58" s="104">
        <f t="shared" ref="H58:H65" si="22">SUM(B58:G58)</f>
        <v>155.69999999999999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30.1</v>
      </c>
      <c r="C59" s="82">
        <v>37.5</v>
      </c>
      <c r="D59" s="82">
        <v>33.299999999999997</v>
      </c>
      <c r="E59" s="82">
        <v>29.6</v>
      </c>
      <c r="F59" s="82">
        <v>25.2</v>
      </c>
      <c r="G59" s="82"/>
      <c r="H59" s="104">
        <f t="shared" si="22"/>
        <v>155.69999999999999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31.2</v>
      </c>
      <c r="C61" s="82">
        <v>39.4</v>
      </c>
      <c r="D61" s="82">
        <v>35.1</v>
      </c>
      <c r="E61" s="82">
        <v>31</v>
      </c>
      <c r="F61" s="82">
        <v>26.5</v>
      </c>
      <c r="G61" s="82"/>
      <c r="H61" s="104">
        <f t="shared" si="22"/>
        <v>163.19999999999999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31.2</v>
      </c>
      <c r="C62" s="82">
        <v>39.4</v>
      </c>
      <c r="D62" s="82">
        <v>35.1</v>
      </c>
      <c r="E62" s="82">
        <v>31</v>
      </c>
      <c r="F62" s="82">
        <v>26.5</v>
      </c>
      <c r="G62" s="82"/>
      <c r="H62" s="104">
        <f t="shared" si="22"/>
        <v>163.19999999999999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31.2</v>
      </c>
      <c r="C64" s="82">
        <v>39.4</v>
      </c>
      <c r="D64" s="82">
        <v>35.1</v>
      </c>
      <c r="E64" s="82">
        <v>31</v>
      </c>
      <c r="F64" s="82">
        <v>26.6</v>
      </c>
      <c r="G64" s="82"/>
      <c r="H64" s="104">
        <f t="shared" si="22"/>
        <v>163.29999999999998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153.80000000000001</v>
      </c>
      <c r="C65" s="28">
        <f t="shared" si="23"/>
        <v>193.20000000000002</v>
      </c>
      <c r="D65" s="28">
        <f t="shared" si="23"/>
        <v>171.89999999999998</v>
      </c>
      <c r="E65" s="28">
        <f t="shared" si="23"/>
        <v>152.19999999999999</v>
      </c>
      <c r="F65" s="28">
        <f t="shared" si="23"/>
        <v>130</v>
      </c>
      <c r="G65" s="28">
        <f t="shared" si="23"/>
        <v>0</v>
      </c>
      <c r="H65" s="104">
        <f t="shared" si="22"/>
        <v>801.09999999999991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89</v>
      </c>
      <c r="C66" s="31">
        <v>88.5</v>
      </c>
      <c r="D66" s="31">
        <v>88</v>
      </c>
      <c r="E66" s="31">
        <v>88</v>
      </c>
      <c r="F66" s="31">
        <v>88</v>
      </c>
      <c r="G66" s="31"/>
      <c r="H66" s="105">
        <f>+((H65/H67)/7)*1000</f>
        <v>88.304673721340393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211</v>
      </c>
      <c r="G67" s="67"/>
      <c r="H67" s="115">
        <f>SUM(B67:G67)</f>
        <v>1296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31.227000000000004</v>
      </c>
      <c r="C68" s="39">
        <f t="shared" si="24"/>
        <v>39.427999999999997</v>
      </c>
      <c r="D68" s="39">
        <f t="shared" si="24"/>
        <v>35.088000000000008</v>
      </c>
      <c r="E68" s="39">
        <f t="shared" si="24"/>
        <v>30.983999999999998</v>
      </c>
      <c r="F68" s="39">
        <f t="shared" si="24"/>
        <v>26.525333333333332</v>
      </c>
      <c r="G68" s="39">
        <f t="shared" si="24"/>
        <v>0</v>
      </c>
      <c r="H68" s="119">
        <f>((H65*1000)/H67)/7</f>
        <v>88.304673721340379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153.881</v>
      </c>
      <c r="C69" s="43">
        <f t="shared" si="25"/>
        <v>193.28399999999999</v>
      </c>
      <c r="D69" s="43">
        <f t="shared" si="25"/>
        <v>171.864</v>
      </c>
      <c r="E69" s="43">
        <f t="shared" si="25"/>
        <v>152.15199999999999</v>
      </c>
      <c r="F69" s="43">
        <f t="shared" si="25"/>
        <v>129.976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88.953152111046847</v>
      </c>
      <c r="C70" s="49">
        <f t="shared" si="26"/>
        <v>88.461538461538467</v>
      </c>
      <c r="D70" s="49">
        <f t="shared" si="26"/>
        <v>88.018433179723488</v>
      </c>
      <c r="E70" s="49">
        <f t="shared" si="26"/>
        <v>88.027761711972232</v>
      </c>
      <c r="F70" s="49">
        <f t="shared" si="26"/>
        <v>88.016249153689913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39"/>
  <sheetViews>
    <sheetView topLeftCell="A25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2"/>
      <c r="Z3" s="2"/>
      <c r="AA3" s="2"/>
      <c r="AB3" s="2"/>
      <c r="AC3" s="2"/>
      <c r="AD3" s="17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2" t="s">
        <v>1</v>
      </c>
      <c r="B9" s="172"/>
      <c r="C9" s="172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2"/>
      <c r="B10" s="172"/>
      <c r="C10" s="17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2" t="s">
        <v>4</v>
      </c>
      <c r="B11" s="172"/>
      <c r="C11" s="172"/>
      <c r="D11" s="1"/>
      <c r="E11" s="173">
        <v>1</v>
      </c>
      <c r="F11" s="1"/>
      <c r="G11" s="1"/>
      <c r="H11" s="1"/>
      <c r="I11" s="1"/>
      <c r="J11" s="1"/>
      <c r="K11" s="553" t="s">
        <v>66</v>
      </c>
      <c r="L11" s="553"/>
      <c r="M11" s="174"/>
      <c r="N11" s="17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2"/>
      <c r="B12" s="172"/>
      <c r="C12" s="172"/>
      <c r="D12" s="1"/>
      <c r="E12" s="5"/>
      <c r="F12" s="1"/>
      <c r="G12" s="1"/>
      <c r="H12" s="1"/>
      <c r="I12" s="1"/>
      <c r="J12" s="1"/>
      <c r="K12" s="174"/>
      <c r="L12" s="174"/>
      <c r="M12" s="174"/>
      <c r="N12" s="17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"/>
      <c r="X13" s="1"/>
      <c r="Y13" s="1"/>
    </row>
    <row r="14" spans="1:30" s="3" customFormat="1" ht="27" thickBot="1" x14ac:dyDescent="0.3">
      <c r="A14" s="17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30.922111111111111</v>
      </c>
      <c r="C18" s="24">
        <v>63.044777777777767</v>
      </c>
      <c r="D18" s="24">
        <v>62.319444444444436</v>
      </c>
      <c r="E18" s="25">
        <v>40.733499999999999</v>
      </c>
      <c r="F18" s="23">
        <v>25.071444444444442</v>
      </c>
      <c r="G18" s="24">
        <v>97.430888888888902</v>
      </c>
      <c r="H18" s="24">
        <v>73.666111111111093</v>
      </c>
      <c r="I18" s="24">
        <v>97.780666666666662</v>
      </c>
      <c r="J18" s="24">
        <v>73.915777777777791</v>
      </c>
      <c r="K18" s="24">
        <v>77.965722222222226</v>
      </c>
      <c r="L18" s="25">
        <v>49.657222222222209</v>
      </c>
      <c r="M18" s="82">
        <v>36.179111111111105</v>
      </c>
      <c r="N18" s="24">
        <v>56.720944444444434</v>
      </c>
      <c r="O18" s="24">
        <v>59.626777777777782</v>
      </c>
      <c r="P18" s="24">
        <v>44.974222222222231</v>
      </c>
      <c r="Q18" s="24">
        <v>53.784666666666681</v>
      </c>
      <c r="R18" s="24">
        <v>45.847666666666669</v>
      </c>
      <c r="S18" s="23">
        <v>29.087499999999995</v>
      </c>
      <c r="T18" s="24">
        <v>45.488722222222215</v>
      </c>
      <c r="U18" s="24">
        <v>62.652111111111104</v>
      </c>
      <c r="V18" s="24">
        <v>45.694999999999993</v>
      </c>
      <c r="W18" s="24">
        <v>53.856944444444444</v>
      </c>
      <c r="X18" s="25">
        <v>56.098111111111109</v>
      </c>
      <c r="Y18" s="26">
        <f t="shared" ref="Y18:Y25" si="0">SUM(B18:X18)</f>
        <v>1282.5194444444442</v>
      </c>
      <c r="AA18" s="2"/>
      <c r="AB18" s="20"/>
    </row>
    <row r="19" spans="1:30" ht="39.950000000000003" customHeight="1" x14ac:dyDescent="0.25">
      <c r="A19" s="95" t="s">
        <v>14</v>
      </c>
      <c r="B19" s="23">
        <v>26.467777777777776</v>
      </c>
      <c r="C19" s="24">
        <v>54.070244444444448</v>
      </c>
      <c r="D19" s="24">
        <v>52.944111111111113</v>
      </c>
      <c r="E19" s="25">
        <v>34.384599999999999</v>
      </c>
      <c r="F19" s="23">
        <v>21.86151111111111</v>
      </c>
      <c r="G19" s="24">
        <v>84.785822222222222</v>
      </c>
      <c r="H19" s="24">
        <v>63.792777777777779</v>
      </c>
      <c r="I19" s="24">
        <v>83.747066666666655</v>
      </c>
      <c r="J19" s="24">
        <v>63.479644444444446</v>
      </c>
      <c r="K19" s="24">
        <v>66.124155555555561</v>
      </c>
      <c r="L19" s="25">
        <v>41.861555555555555</v>
      </c>
      <c r="M19" s="82">
        <v>31.60787777777778</v>
      </c>
      <c r="N19" s="24">
        <v>48.932811111111114</v>
      </c>
      <c r="O19" s="24">
        <v>51.192244444444448</v>
      </c>
      <c r="P19" s="24">
        <v>38.221555555555554</v>
      </c>
      <c r="Q19" s="24">
        <v>45.577666666666666</v>
      </c>
      <c r="R19" s="24">
        <v>38.818266666666666</v>
      </c>
      <c r="S19" s="23">
        <v>25.367500000000003</v>
      </c>
      <c r="T19" s="24">
        <v>39.622255555555554</v>
      </c>
      <c r="U19" s="24">
        <v>53.629377777777776</v>
      </c>
      <c r="V19" s="24">
        <v>38.817999999999998</v>
      </c>
      <c r="W19" s="24">
        <v>45.456111111111106</v>
      </c>
      <c r="X19" s="25">
        <v>47.193977777777775</v>
      </c>
      <c r="Y19" s="26">
        <f t="shared" si="0"/>
        <v>1097.9569111111109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26.221902777777778</v>
      </c>
      <c r="C21" s="24">
        <v>54.070244444444448</v>
      </c>
      <c r="D21" s="24">
        <v>52.944111111111113</v>
      </c>
      <c r="E21" s="25">
        <v>34.384599999999999</v>
      </c>
      <c r="F21" s="23">
        <v>21.654136111111111</v>
      </c>
      <c r="G21" s="24">
        <v>84.785822222222222</v>
      </c>
      <c r="H21" s="24">
        <v>63.792777777777779</v>
      </c>
      <c r="I21" s="24">
        <v>83.747066666666655</v>
      </c>
      <c r="J21" s="24">
        <v>64.114894444444445</v>
      </c>
      <c r="K21" s="24">
        <v>66.124155555555561</v>
      </c>
      <c r="L21" s="25">
        <v>41.861555555555555</v>
      </c>
      <c r="M21" s="82">
        <v>31.60787777777778</v>
      </c>
      <c r="N21" s="24">
        <v>48.932811111111114</v>
      </c>
      <c r="O21" s="24">
        <v>51.192244444444448</v>
      </c>
      <c r="P21" s="24">
        <v>38.221555555555554</v>
      </c>
      <c r="Q21" s="24">
        <v>45.577666666666666</v>
      </c>
      <c r="R21" s="24">
        <v>38.818266666666666</v>
      </c>
      <c r="S21" s="23">
        <v>25.126875000000002</v>
      </c>
      <c r="T21" s="24">
        <v>39.24163055555556</v>
      </c>
      <c r="U21" s="24">
        <v>53.629377777777776</v>
      </c>
      <c r="V21" s="24">
        <v>38.817999999999998</v>
      </c>
      <c r="W21" s="24">
        <v>45.915486111111115</v>
      </c>
      <c r="X21" s="25">
        <v>47.193977777777775</v>
      </c>
      <c r="Y21" s="26">
        <f t="shared" si="0"/>
        <v>1097.9770361111111</v>
      </c>
      <c r="AA21" s="2"/>
      <c r="AB21" s="20"/>
    </row>
    <row r="22" spans="1:30" ht="39.950000000000003" customHeight="1" x14ac:dyDescent="0.25">
      <c r="A22" s="94" t="s">
        <v>17</v>
      </c>
      <c r="B22" s="23">
        <v>26.221902777777778</v>
      </c>
      <c r="C22" s="24">
        <v>54.070244444444448</v>
      </c>
      <c r="D22" s="24">
        <v>52.944111111111113</v>
      </c>
      <c r="E22" s="25">
        <v>34.384599999999999</v>
      </c>
      <c r="F22" s="23">
        <v>21.654136111111111</v>
      </c>
      <c r="G22" s="24">
        <v>84.785822222222222</v>
      </c>
      <c r="H22" s="24">
        <v>63.792777777777779</v>
      </c>
      <c r="I22" s="24">
        <v>83.747066666666655</v>
      </c>
      <c r="J22" s="24">
        <v>64.114894444444445</v>
      </c>
      <c r="K22" s="24">
        <v>66.124155555555561</v>
      </c>
      <c r="L22" s="25">
        <v>41.861555555555555</v>
      </c>
      <c r="M22" s="82">
        <v>31.60787777777778</v>
      </c>
      <c r="N22" s="24">
        <v>48.932811111111114</v>
      </c>
      <c r="O22" s="24">
        <v>51.192244444444448</v>
      </c>
      <c r="P22" s="24">
        <v>38.221555555555554</v>
      </c>
      <c r="Q22" s="24">
        <v>45.577666666666666</v>
      </c>
      <c r="R22" s="24">
        <v>38.818266666666666</v>
      </c>
      <c r="S22" s="23">
        <v>25.126875000000002</v>
      </c>
      <c r="T22" s="24">
        <v>39.24163055555556</v>
      </c>
      <c r="U22" s="24">
        <v>53.629377777777776</v>
      </c>
      <c r="V22" s="24">
        <v>38.817999999999998</v>
      </c>
      <c r="W22" s="24">
        <v>45.915486111111115</v>
      </c>
      <c r="X22" s="25">
        <v>47.193977777777775</v>
      </c>
      <c r="Y22" s="26">
        <f t="shared" si="0"/>
        <v>1097.9770361111111</v>
      </c>
      <c r="AA22" s="2"/>
      <c r="AB22" s="20"/>
    </row>
    <row r="23" spans="1:30" ht="39.950000000000003" customHeight="1" x14ac:dyDescent="0.25">
      <c r="A23" s="95" t="s">
        <v>18</v>
      </c>
      <c r="B23" s="23">
        <v>26.221902777777778</v>
      </c>
      <c r="C23" s="24">
        <v>54.070244444444448</v>
      </c>
      <c r="D23" s="24">
        <v>52.944111111111113</v>
      </c>
      <c r="E23" s="25">
        <v>34.384599999999999</v>
      </c>
      <c r="F23" s="23">
        <v>21.654136111111111</v>
      </c>
      <c r="G23" s="24">
        <v>84.785822222222222</v>
      </c>
      <c r="H23" s="24">
        <v>63.792777777777779</v>
      </c>
      <c r="I23" s="24">
        <v>83.747066666666655</v>
      </c>
      <c r="J23" s="24">
        <v>64.114894444444445</v>
      </c>
      <c r="K23" s="24">
        <v>66.124155555555561</v>
      </c>
      <c r="L23" s="25">
        <v>41.861555555555555</v>
      </c>
      <c r="M23" s="82">
        <v>31.60787777777778</v>
      </c>
      <c r="N23" s="24">
        <v>48.932811111111114</v>
      </c>
      <c r="O23" s="24">
        <v>51.192244444444448</v>
      </c>
      <c r="P23" s="24">
        <v>38.221555555555554</v>
      </c>
      <c r="Q23" s="24">
        <v>45.577666666666666</v>
      </c>
      <c r="R23" s="24">
        <v>38.818266666666666</v>
      </c>
      <c r="S23" s="23">
        <v>25.126875000000002</v>
      </c>
      <c r="T23" s="24">
        <v>39.24163055555556</v>
      </c>
      <c r="U23" s="24">
        <v>53.629377777777776</v>
      </c>
      <c r="V23" s="24">
        <v>38.817999999999998</v>
      </c>
      <c r="W23" s="24">
        <v>45.915486111111115</v>
      </c>
      <c r="X23" s="25">
        <v>47.193977777777775</v>
      </c>
      <c r="Y23" s="26">
        <f t="shared" si="0"/>
        <v>1097.9770361111111</v>
      </c>
      <c r="AA23" s="2"/>
      <c r="AB23" s="20"/>
    </row>
    <row r="24" spans="1:30" ht="39.950000000000003" customHeight="1" x14ac:dyDescent="0.25">
      <c r="A24" s="94" t="s">
        <v>19</v>
      </c>
      <c r="B24" s="23">
        <v>26.221902777777778</v>
      </c>
      <c r="C24" s="24">
        <v>54.070244444444448</v>
      </c>
      <c r="D24" s="24">
        <v>52.944111111111113</v>
      </c>
      <c r="E24" s="25">
        <v>34.384599999999999</v>
      </c>
      <c r="F24" s="23">
        <v>21.654136111111111</v>
      </c>
      <c r="G24" s="24">
        <v>84.785822222222222</v>
      </c>
      <c r="H24" s="24">
        <v>63.792777777777779</v>
      </c>
      <c r="I24" s="24">
        <v>83.747066666666655</v>
      </c>
      <c r="J24" s="24">
        <v>64.114894444444445</v>
      </c>
      <c r="K24" s="24">
        <v>66.124155555555561</v>
      </c>
      <c r="L24" s="25">
        <v>41.861555555555555</v>
      </c>
      <c r="M24" s="82">
        <v>31.60787777777778</v>
      </c>
      <c r="N24" s="24">
        <v>48.932811111111114</v>
      </c>
      <c r="O24" s="24">
        <v>51.192244444444448</v>
      </c>
      <c r="P24" s="24">
        <v>38.221555555555554</v>
      </c>
      <c r="Q24" s="24">
        <v>45.577666666666666</v>
      </c>
      <c r="R24" s="24">
        <v>38.818266666666666</v>
      </c>
      <c r="S24" s="23">
        <v>25.126875000000002</v>
      </c>
      <c r="T24" s="24">
        <v>39.24163055555556</v>
      </c>
      <c r="U24" s="24">
        <v>53.629377777777776</v>
      </c>
      <c r="V24" s="24">
        <v>38.817999999999998</v>
      </c>
      <c r="W24" s="24">
        <v>45.915486111111115</v>
      </c>
      <c r="X24" s="25">
        <v>47.193977777777775</v>
      </c>
      <c r="Y24" s="26">
        <f t="shared" si="0"/>
        <v>1097.9770361111111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162.27750000000003</v>
      </c>
      <c r="C25" s="28">
        <f t="shared" si="1"/>
        <v>333.39600000000002</v>
      </c>
      <c r="D25" s="28">
        <f t="shared" si="1"/>
        <v>327.04000000000002</v>
      </c>
      <c r="E25" s="29">
        <f>SUM(E18:E24)</f>
        <v>212.65650000000002</v>
      </c>
      <c r="F25" s="27">
        <f t="shared" ref="F25:H25" si="2">SUM(F18:F24)</f>
        <v>133.54949999999999</v>
      </c>
      <c r="G25" s="28">
        <f t="shared" si="2"/>
        <v>521.36</v>
      </c>
      <c r="H25" s="28">
        <f t="shared" si="2"/>
        <v>392.62999999999994</v>
      </c>
      <c r="I25" s="28">
        <f>SUM(I18:I24)</f>
        <v>516.51599999999996</v>
      </c>
      <c r="J25" s="28">
        <f t="shared" ref="J25:L25" si="3">SUM(J18:J24)</f>
        <v>393.85500000000002</v>
      </c>
      <c r="K25" s="28">
        <f t="shared" si="3"/>
        <v>408.5865</v>
      </c>
      <c r="L25" s="29">
        <f t="shared" si="3"/>
        <v>258.96499999999997</v>
      </c>
      <c r="M25" s="84">
        <f>SUM(M18:M24)</f>
        <v>194.21850000000003</v>
      </c>
      <c r="N25" s="28">
        <f t="shared" ref="N25:R25" si="4">SUM(N18:N24)</f>
        <v>301.38499999999999</v>
      </c>
      <c r="O25" s="28">
        <f t="shared" si="4"/>
        <v>315.58800000000002</v>
      </c>
      <c r="P25" s="28">
        <f t="shared" si="4"/>
        <v>236.08199999999999</v>
      </c>
      <c r="Q25" s="28">
        <f t="shared" si="4"/>
        <v>281.673</v>
      </c>
      <c r="R25" s="28">
        <f t="shared" si="4"/>
        <v>239.93899999999996</v>
      </c>
      <c r="S25" s="27">
        <f>SUM(S18:S24)</f>
        <v>154.96250000000001</v>
      </c>
      <c r="T25" s="28">
        <f t="shared" ref="T25:X25" si="5">SUM(T18:T24)</f>
        <v>242.07750000000001</v>
      </c>
      <c r="U25" s="28">
        <f t="shared" si="5"/>
        <v>330.79900000000004</v>
      </c>
      <c r="V25" s="28">
        <f t="shared" si="5"/>
        <v>239.78499999999997</v>
      </c>
      <c r="W25" s="28">
        <f t="shared" si="5"/>
        <v>282.97500000000002</v>
      </c>
      <c r="X25" s="29">
        <f t="shared" si="5"/>
        <v>292.06799999999998</v>
      </c>
      <c r="Y25" s="26">
        <f t="shared" si="0"/>
        <v>6772.384500000001</v>
      </c>
    </row>
    <row r="26" spans="1:30" s="2" customFormat="1" ht="36.75" customHeight="1" x14ac:dyDescent="0.25">
      <c r="A26" s="96" t="s">
        <v>20</v>
      </c>
      <c r="B26" s="30">
        <v>82.5</v>
      </c>
      <c r="C26" s="31">
        <v>81</v>
      </c>
      <c r="D26" s="31">
        <v>80</v>
      </c>
      <c r="E26" s="32">
        <v>78.5</v>
      </c>
      <c r="F26" s="30">
        <v>80.5</v>
      </c>
      <c r="G26" s="31">
        <v>80</v>
      </c>
      <c r="H26" s="31">
        <v>79</v>
      </c>
      <c r="I26" s="31">
        <v>78</v>
      </c>
      <c r="J26" s="31">
        <v>77.5</v>
      </c>
      <c r="K26" s="31">
        <v>76.5</v>
      </c>
      <c r="L26" s="32">
        <v>75.5</v>
      </c>
      <c r="M26" s="85">
        <v>79.5</v>
      </c>
      <c r="N26" s="31">
        <v>79</v>
      </c>
      <c r="O26" s="31">
        <v>78</v>
      </c>
      <c r="P26" s="31">
        <v>77</v>
      </c>
      <c r="Q26" s="31">
        <v>76.5</v>
      </c>
      <c r="R26" s="31">
        <v>75.5</v>
      </c>
      <c r="S26" s="30">
        <v>80.5</v>
      </c>
      <c r="T26" s="31">
        <v>79.5</v>
      </c>
      <c r="U26" s="31">
        <v>78.5</v>
      </c>
      <c r="V26" s="31">
        <v>77.5</v>
      </c>
      <c r="W26" s="31">
        <v>77</v>
      </c>
      <c r="X26" s="32">
        <v>76</v>
      </c>
      <c r="Y26" s="33">
        <f>+((Y25/Y27)/7)*1000</f>
        <v>78.269031631745023</v>
      </c>
    </row>
    <row r="27" spans="1:30" s="2" customFormat="1" ht="33" customHeight="1" x14ac:dyDescent="0.25">
      <c r="A27" s="97" t="s">
        <v>21</v>
      </c>
      <c r="B27" s="34">
        <v>281</v>
      </c>
      <c r="C27" s="35">
        <v>588</v>
      </c>
      <c r="D27" s="35">
        <v>584</v>
      </c>
      <c r="E27" s="36">
        <v>387</v>
      </c>
      <c r="F27" s="34">
        <v>237</v>
      </c>
      <c r="G27" s="35">
        <v>931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545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12361</v>
      </c>
      <c r="Z27" s="2">
        <f>((Y25*1000)/Y27)/7</f>
        <v>78.269031631745023</v>
      </c>
    </row>
    <row r="28" spans="1:30" s="2" customFormat="1" ht="33" customHeight="1" x14ac:dyDescent="0.25">
      <c r="A28" s="98" t="s">
        <v>22</v>
      </c>
      <c r="B28" s="38">
        <f>((B27*B26)*7/1000-B18-B19)/4</f>
        <v>26.221902777777778</v>
      </c>
      <c r="C28" s="39">
        <f t="shared" ref="C28:X28" si="6">((C27*C26)*7/1000-C18-C19)/4</f>
        <v>54.070244444444448</v>
      </c>
      <c r="D28" s="39">
        <f t="shared" si="6"/>
        <v>52.944111111111113</v>
      </c>
      <c r="E28" s="40">
        <f t="shared" si="6"/>
        <v>34.384599999999999</v>
      </c>
      <c r="F28" s="38">
        <f t="shared" si="6"/>
        <v>21.654136111111111</v>
      </c>
      <c r="G28" s="39">
        <f t="shared" si="6"/>
        <v>84.785822222222222</v>
      </c>
      <c r="H28" s="39">
        <f t="shared" si="6"/>
        <v>63.792777777777779</v>
      </c>
      <c r="I28" s="39">
        <f t="shared" si="6"/>
        <v>83.747066666666655</v>
      </c>
      <c r="J28" s="39">
        <f t="shared" si="6"/>
        <v>64.114894444444445</v>
      </c>
      <c r="K28" s="39">
        <f t="shared" si="6"/>
        <v>66.124155555555561</v>
      </c>
      <c r="L28" s="40">
        <f t="shared" si="6"/>
        <v>41.861555555555555</v>
      </c>
      <c r="M28" s="87">
        <f t="shared" si="6"/>
        <v>31.60787777777778</v>
      </c>
      <c r="N28" s="39">
        <f t="shared" si="6"/>
        <v>48.932811111111114</v>
      </c>
      <c r="O28" s="39">
        <f t="shared" si="6"/>
        <v>51.192244444444448</v>
      </c>
      <c r="P28" s="39">
        <f t="shared" si="6"/>
        <v>38.221555555555554</v>
      </c>
      <c r="Q28" s="39">
        <f t="shared" si="6"/>
        <v>45.577666666666666</v>
      </c>
      <c r="R28" s="39">
        <f t="shared" si="6"/>
        <v>38.818266666666666</v>
      </c>
      <c r="S28" s="38">
        <f t="shared" si="6"/>
        <v>25.126875000000002</v>
      </c>
      <c r="T28" s="39">
        <f t="shared" si="6"/>
        <v>39.24163055555556</v>
      </c>
      <c r="U28" s="39">
        <f t="shared" si="6"/>
        <v>53.629377777777776</v>
      </c>
      <c r="V28" s="39">
        <f t="shared" si="6"/>
        <v>38.817999999999998</v>
      </c>
      <c r="W28" s="39">
        <f t="shared" si="6"/>
        <v>45.915486111111115</v>
      </c>
      <c r="X28" s="40">
        <f t="shared" si="6"/>
        <v>47.193977777777775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162.2775</v>
      </c>
      <c r="C29" s="43">
        <f t="shared" si="7"/>
        <v>333.39600000000002</v>
      </c>
      <c r="D29" s="43">
        <f t="shared" si="7"/>
        <v>327.04000000000002</v>
      </c>
      <c r="E29" s="90">
        <f>((E27*E26)*7)/1000</f>
        <v>212.65649999999999</v>
      </c>
      <c r="F29" s="42">
        <f>((F27*F26)*7)/1000</f>
        <v>133.54949999999999</v>
      </c>
      <c r="G29" s="43">
        <f t="shared" ref="G29:H29" si="8">((G27*G26)*7)/1000</f>
        <v>521.36</v>
      </c>
      <c r="H29" s="43">
        <f t="shared" si="8"/>
        <v>392.63</v>
      </c>
      <c r="I29" s="43">
        <f>((I27*I26)*7)/1000</f>
        <v>516.51599999999996</v>
      </c>
      <c r="J29" s="43">
        <f>((J27*J26)*7)/1000</f>
        <v>393.85500000000002</v>
      </c>
      <c r="K29" s="43">
        <f t="shared" ref="K29:L29" si="9">((K27*K26)*7)/1000</f>
        <v>408.5865</v>
      </c>
      <c r="L29" s="90">
        <f t="shared" si="9"/>
        <v>258.96499999999997</v>
      </c>
      <c r="M29" s="88">
        <f>((M27*M26)*7)/1000</f>
        <v>194.21850000000001</v>
      </c>
      <c r="N29" s="43">
        <f>((N27*N26)*7)/1000</f>
        <v>301.38499999999999</v>
      </c>
      <c r="O29" s="43">
        <f>((O27*O26)*7)/1000</f>
        <v>315.58800000000002</v>
      </c>
      <c r="P29" s="43">
        <f t="shared" ref="P29:X29" si="10">((P27*P26)*7)/1000</f>
        <v>236.08199999999999</v>
      </c>
      <c r="Q29" s="43">
        <f t="shared" si="10"/>
        <v>281.673</v>
      </c>
      <c r="R29" s="43">
        <f t="shared" si="10"/>
        <v>239.93899999999999</v>
      </c>
      <c r="S29" s="44">
        <f t="shared" si="10"/>
        <v>154.96250000000001</v>
      </c>
      <c r="T29" s="45">
        <f t="shared" si="10"/>
        <v>242.07749999999999</v>
      </c>
      <c r="U29" s="45">
        <f t="shared" si="10"/>
        <v>330.79899999999998</v>
      </c>
      <c r="V29" s="45">
        <f t="shared" si="10"/>
        <v>239.785</v>
      </c>
      <c r="W29" s="45">
        <f t="shared" si="10"/>
        <v>282.97500000000002</v>
      </c>
      <c r="X29" s="46">
        <f t="shared" si="10"/>
        <v>292.06799999999998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82.500000000000014</v>
      </c>
      <c r="C30" s="49">
        <f t="shared" si="11"/>
        <v>81</v>
      </c>
      <c r="D30" s="49">
        <f t="shared" si="11"/>
        <v>80</v>
      </c>
      <c r="E30" s="50">
        <f>+(E25/E27)/7*1000</f>
        <v>78.500000000000014</v>
      </c>
      <c r="F30" s="48">
        <f t="shared" ref="F30:H30" si="12">+(F25/F27)/7*1000</f>
        <v>80.5</v>
      </c>
      <c r="G30" s="49">
        <f t="shared" si="12"/>
        <v>80</v>
      </c>
      <c r="H30" s="49">
        <f t="shared" si="12"/>
        <v>78.999999999999986</v>
      </c>
      <c r="I30" s="49">
        <f>+(I25/I27)/7*1000</f>
        <v>77.999999999999986</v>
      </c>
      <c r="J30" s="49">
        <f t="shared" ref="J30:L30" si="13">+(J25/J27)/7*1000</f>
        <v>77.5</v>
      </c>
      <c r="K30" s="49">
        <f t="shared" si="13"/>
        <v>76.5</v>
      </c>
      <c r="L30" s="50">
        <f t="shared" si="13"/>
        <v>75.5</v>
      </c>
      <c r="M30" s="89">
        <f>+(M25/M27)/7*1000</f>
        <v>79.500000000000014</v>
      </c>
      <c r="N30" s="49">
        <f t="shared" ref="N30:X30" si="14">+(N25/N27)/7*1000</f>
        <v>78.999999999999986</v>
      </c>
      <c r="O30" s="49">
        <f t="shared" si="14"/>
        <v>78</v>
      </c>
      <c r="P30" s="49">
        <f t="shared" si="14"/>
        <v>77</v>
      </c>
      <c r="Q30" s="49">
        <f t="shared" si="14"/>
        <v>76.5</v>
      </c>
      <c r="R30" s="49">
        <f t="shared" si="14"/>
        <v>75.5</v>
      </c>
      <c r="S30" s="48">
        <f t="shared" si="14"/>
        <v>80.5</v>
      </c>
      <c r="T30" s="49">
        <f t="shared" si="14"/>
        <v>79.5</v>
      </c>
      <c r="U30" s="49">
        <f t="shared" si="14"/>
        <v>78.500000000000014</v>
      </c>
      <c r="V30" s="49">
        <f t="shared" si="14"/>
        <v>77.5</v>
      </c>
      <c r="W30" s="49">
        <f t="shared" si="14"/>
        <v>77</v>
      </c>
      <c r="X30" s="50">
        <f t="shared" si="14"/>
        <v>75.999999999999986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32.539944444444444</v>
      </c>
      <c r="C39" s="82">
        <v>71.762111111111096</v>
      </c>
      <c r="D39" s="82">
        <v>80.546111111111102</v>
      </c>
      <c r="E39" s="82">
        <v>68.569500000000005</v>
      </c>
      <c r="F39" s="82">
        <v>78.406981481481466</v>
      </c>
      <c r="G39" s="82">
        <v>78.231388888888887</v>
      </c>
      <c r="H39" s="82"/>
      <c r="I39" s="104">
        <f t="shared" ref="I39:I46" si="15">SUM(B39:H39)</f>
        <v>410.05603703703702</v>
      </c>
      <c r="J39" s="2"/>
      <c r="K39" s="94" t="s">
        <v>13</v>
      </c>
      <c r="L39" s="82">
        <v>14.4</v>
      </c>
      <c r="M39" s="82">
        <v>17.5</v>
      </c>
      <c r="N39" s="82">
        <v>13.5</v>
      </c>
      <c r="O39" s="82"/>
      <c r="P39" s="82"/>
      <c r="Q39" s="104">
        <f t="shared" ref="Q39:Q46" si="16">SUM(L39:P39)</f>
        <v>45.4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27.367111111111107</v>
      </c>
      <c r="C40" s="82">
        <v>60.649777777777786</v>
      </c>
      <c r="D40" s="82">
        <v>68.760177777777784</v>
      </c>
      <c r="E40" s="82">
        <v>58.935600000000001</v>
      </c>
      <c r="F40" s="82">
        <v>67.041103703703712</v>
      </c>
      <c r="G40" s="82">
        <v>66.56172222222223</v>
      </c>
      <c r="H40" s="82"/>
      <c r="I40" s="104">
        <f t="shared" si="15"/>
        <v>349.31549259259259</v>
      </c>
      <c r="J40" s="2"/>
      <c r="K40" s="95" t="s">
        <v>14</v>
      </c>
      <c r="L40" s="82">
        <v>12.1</v>
      </c>
      <c r="M40" s="82">
        <v>14.5</v>
      </c>
      <c r="N40" s="82">
        <v>11.1</v>
      </c>
      <c r="O40" s="82"/>
      <c r="P40" s="82"/>
      <c r="Q40" s="104">
        <f t="shared" si="16"/>
        <v>37.700000000000003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27.367111111111107</v>
      </c>
      <c r="C42" s="82">
        <v>60.649777777777786</v>
      </c>
      <c r="D42" s="82">
        <v>68.760177777777784</v>
      </c>
      <c r="E42" s="82">
        <v>58.935600000000001</v>
      </c>
      <c r="F42" s="82">
        <v>67.041103703703712</v>
      </c>
      <c r="G42" s="82">
        <v>66.56172222222223</v>
      </c>
      <c r="H42" s="82"/>
      <c r="I42" s="104">
        <f t="shared" si="15"/>
        <v>349.31549259259259</v>
      </c>
      <c r="J42" s="2"/>
      <c r="K42" s="95" t="s">
        <v>16</v>
      </c>
      <c r="L42" s="82">
        <v>12.1</v>
      </c>
      <c r="M42" s="82">
        <v>14.5</v>
      </c>
      <c r="N42" s="82">
        <v>11.1</v>
      </c>
      <c r="O42" s="82"/>
      <c r="P42" s="82"/>
      <c r="Q42" s="104">
        <f t="shared" si="16"/>
        <v>37.700000000000003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27.367111111111107</v>
      </c>
      <c r="C43" s="82">
        <v>60.649777777777786</v>
      </c>
      <c r="D43" s="82">
        <v>68.760177777777784</v>
      </c>
      <c r="E43" s="82">
        <v>58.935600000000001</v>
      </c>
      <c r="F43" s="82">
        <v>67.041103703703712</v>
      </c>
      <c r="G43" s="82">
        <v>66.56172222222223</v>
      </c>
      <c r="H43" s="82"/>
      <c r="I43" s="104">
        <f t="shared" si="15"/>
        <v>349.31549259259259</v>
      </c>
      <c r="J43" s="2"/>
      <c r="K43" s="94" t="s">
        <v>17</v>
      </c>
      <c r="L43" s="82">
        <v>12.1</v>
      </c>
      <c r="M43" s="82">
        <v>14.6</v>
      </c>
      <c r="N43" s="82">
        <v>11.1</v>
      </c>
      <c r="O43" s="82"/>
      <c r="P43" s="82"/>
      <c r="Q43" s="104">
        <f t="shared" si="16"/>
        <v>37.799999999999997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27.367111111111107</v>
      </c>
      <c r="C44" s="82">
        <v>60.649777777777786</v>
      </c>
      <c r="D44" s="82">
        <v>68.760177777777784</v>
      </c>
      <c r="E44" s="82">
        <v>58.935600000000001</v>
      </c>
      <c r="F44" s="82">
        <v>67.041103703703712</v>
      </c>
      <c r="G44" s="82">
        <v>66.56172222222223</v>
      </c>
      <c r="H44" s="82"/>
      <c r="I44" s="104">
        <f t="shared" si="15"/>
        <v>349.31549259259259</v>
      </c>
      <c r="J44" s="2"/>
      <c r="K44" s="95" t="s">
        <v>18</v>
      </c>
      <c r="L44" s="82">
        <v>12.2</v>
      </c>
      <c r="M44" s="82">
        <v>14.6</v>
      </c>
      <c r="N44" s="82">
        <v>11.2</v>
      </c>
      <c r="O44" s="82"/>
      <c r="P44" s="82"/>
      <c r="Q44" s="104">
        <f t="shared" si="16"/>
        <v>38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27.367111111111107</v>
      </c>
      <c r="C45" s="82">
        <v>60.649777777777786</v>
      </c>
      <c r="D45" s="82">
        <v>68.760177777777784</v>
      </c>
      <c r="E45" s="82">
        <v>58.935600000000001</v>
      </c>
      <c r="F45" s="82">
        <v>67.041103703703712</v>
      </c>
      <c r="G45" s="82">
        <v>66.56172222222223</v>
      </c>
      <c r="H45" s="82"/>
      <c r="I45" s="104">
        <f t="shared" si="15"/>
        <v>349.31549259259259</v>
      </c>
      <c r="J45" s="2"/>
      <c r="K45" s="94" t="s">
        <v>19</v>
      </c>
      <c r="L45" s="82">
        <v>12.2</v>
      </c>
      <c r="M45" s="82">
        <v>14.6</v>
      </c>
      <c r="N45" s="82">
        <v>11.2</v>
      </c>
      <c r="O45" s="82"/>
      <c r="P45" s="82"/>
      <c r="Q45" s="104">
        <f t="shared" si="16"/>
        <v>38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169.37549999999999</v>
      </c>
      <c r="C46" s="28">
        <f t="shared" si="17"/>
        <v>375.01100000000002</v>
      </c>
      <c r="D46" s="28">
        <f t="shared" si="17"/>
        <v>424.34700000000009</v>
      </c>
      <c r="E46" s="28">
        <f t="shared" si="17"/>
        <v>363.2475</v>
      </c>
      <c r="F46" s="28">
        <f t="shared" si="17"/>
        <v>413.61249999999995</v>
      </c>
      <c r="G46" s="28">
        <f t="shared" si="17"/>
        <v>411.03999999999996</v>
      </c>
      <c r="H46" s="28">
        <f t="shared" si="17"/>
        <v>0</v>
      </c>
      <c r="I46" s="104">
        <f t="shared" si="15"/>
        <v>2156.6334999999999</v>
      </c>
      <c r="K46" s="80" t="s">
        <v>11</v>
      </c>
      <c r="L46" s="84">
        <f>SUM(L39:L45)</f>
        <v>75.100000000000009</v>
      </c>
      <c r="M46" s="28">
        <f>SUM(M39:M45)</f>
        <v>90.3</v>
      </c>
      <c r="N46" s="28">
        <f>SUM(N39:N45)</f>
        <v>69.2</v>
      </c>
      <c r="O46" s="28">
        <f>SUM(O39:O45)</f>
        <v>0</v>
      </c>
      <c r="P46" s="28">
        <f>SUM(P39:P45)</f>
        <v>0</v>
      </c>
      <c r="Q46" s="104">
        <f t="shared" si="16"/>
        <v>234.60000000000002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85.5</v>
      </c>
      <c r="C47" s="31">
        <v>84.5</v>
      </c>
      <c r="D47" s="31">
        <v>83.5</v>
      </c>
      <c r="E47" s="31">
        <v>82.5</v>
      </c>
      <c r="F47" s="31">
        <v>81.5</v>
      </c>
      <c r="G47" s="31">
        <v>80</v>
      </c>
      <c r="H47" s="31"/>
      <c r="I47" s="105">
        <f>+((I46/I48)/7)*1000</f>
        <v>82.575850978289992</v>
      </c>
      <c r="K47" s="113" t="s">
        <v>20</v>
      </c>
      <c r="L47" s="85">
        <v>86.5</v>
      </c>
      <c r="M47" s="31">
        <v>86</v>
      </c>
      <c r="N47" s="31">
        <v>86</v>
      </c>
      <c r="O47" s="31"/>
      <c r="P47" s="31"/>
      <c r="Q47" s="105">
        <f>+((Q46/Q48)/7)*1000</f>
        <v>86.154976129269187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734</v>
      </c>
      <c r="H48" s="35"/>
      <c r="I48" s="106">
        <f>SUM(B48:H48)</f>
        <v>3731</v>
      </c>
      <c r="J48" s="66"/>
      <c r="K48" s="97" t="s">
        <v>21</v>
      </c>
      <c r="L48" s="109">
        <v>124</v>
      </c>
      <c r="M48" s="67">
        <v>150</v>
      </c>
      <c r="N48" s="67">
        <v>115</v>
      </c>
      <c r="O48" s="67"/>
      <c r="P48" s="67"/>
      <c r="Q48" s="115">
        <f>SUM(L48:P48)</f>
        <v>389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((B48*B47)*7/1000-B39)/5</f>
        <v>27.367111111111107</v>
      </c>
      <c r="C49" s="39">
        <f t="shared" si="18"/>
        <v>60.649777777777786</v>
      </c>
      <c r="D49" s="39">
        <f t="shared" si="18"/>
        <v>68.760177777777784</v>
      </c>
      <c r="E49" s="39">
        <f t="shared" si="18"/>
        <v>58.935600000000001</v>
      </c>
      <c r="F49" s="39">
        <f t="shared" si="18"/>
        <v>67.041103703703712</v>
      </c>
      <c r="G49" s="39">
        <f t="shared" si="18"/>
        <v>66.56172222222223</v>
      </c>
      <c r="H49" s="39">
        <f t="shared" si="18"/>
        <v>0</v>
      </c>
      <c r="I49" s="107">
        <f>((I46*1000)/I48)/7</f>
        <v>82.575850978289992</v>
      </c>
      <c r="K49" s="98" t="s">
        <v>22</v>
      </c>
      <c r="L49" s="87">
        <f t="shared" ref="L49:P49" si="19">((L48*L47)*7/1000-L39)/5</f>
        <v>12.136399999999998</v>
      </c>
      <c r="M49" s="39">
        <f t="shared" si="19"/>
        <v>14.559999999999999</v>
      </c>
      <c r="N49" s="39">
        <f t="shared" si="19"/>
        <v>11.146000000000001</v>
      </c>
      <c r="O49" s="39">
        <f t="shared" si="19"/>
        <v>0</v>
      </c>
      <c r="P49" s="39">
        <f t="shared" si="19"/>
        <v>0</v>
      </c>
      <c r="Q49" s="116">
        <f>((Q46*1000)/Q48)/7</f>
        <v>86.154976129269201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169.37549999999999</v>
      </c>
      <c r="C50" s="43">
        <f t="shared" si="20"/>
        <v>375.01100000000002</v>
      </c>
      <c r="D50" s="43">
        <f t="shared" si="20"/>
        <v>424.34699999999998</v>
      </c>
      <c r="E50" s="43">
        <f t="shared" si="20"/>
        <v>363.2475</v>
      </c>
      <c r="F50" s="43">
        <f t="shared" si="20"/>
        <v>413.61250000000001</v>
      </c>
      <c r="G50" s="43">
        <f t="shared" si="20"/>
        <v>411.04</v>
      </c>
      <c r="H50" s="43">
        <f t="shared" si="20"/>
        <v>0</v>
      </c>
      <c r="I50" s="90"/>
      <c r="K50" s="99" t="s">
        <v>23</v>
      </c>
      <c r="L50" s="88">
        <f>((L48*L47)*7)/1000</f>
        <v>75.081999999999994</v>
      </c>
      <c r="M50" s="43">
        <f>((M48*M47)*7)/1000</f>
        <v>90.3</v>
      </c>
      <c r="N50" s="43">
        <f>((N48*N47)*7)/1000</f>
        <v>69.23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85.499999999999986</v>
      </c>
      <c r="C51" s="49">
        <f t="shared" si="21"/>
        <v>84.5</v>
      </c>
      <c r="D51" s="49">
        <f t="shared" si="21"/>
        <v>83.500000000000014</v>
      </c>
      <c r="E51" s="49">
        <f t="shared" si="21"/>
        <v>82.5</v>
      </c>
      <c r="F51" s="49">
        <f t="shared" si="21"/>
        <v>81.499999999999986</v>
      </c>
      <c r="G51" s="49">
        <f t="shared" si="21"/>
        <v>79.999999999999986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86.52073732718894</v>
      </c>
      <c r="M51" s="49">
        <f>+(M46/M48)/7*1000</f>
        <v>86</v>
      </c>
      <c r="N51" s="49">
        <f>+(N46/N48)/7*1000</f>
        <v>85.962732919254677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31.2</v>
      </c>
      <c r="C58" s="82">
        <v>39.4</v>
      </c>
      <c r="D58" s="82">
        <v>35.1</v>
      </c>
      <c r="E58" s="82">
        <v>31</v>
      </c>
      <c r="F58" s="82">
        <v>26.6</v>
      </c>
      <c r="G58" s="82"/>
      <c r="H58" s="104">
        <f t="shared" ref="H58:H65" si="22">SUM(B58:G58)</f>
        <v>163.29999999999998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26.2</v>
      </c>
      <c r="C59" s="82">
        <v>32.700000000000003</v>
      </c>
      <c r="D59" s="82">
        <v>28.9</v>
      </c>
      <c r="E59" s="82">
        <v>25.6</v>
      </c>
      <c r="F59" s="82">
        <v>21.7</v>
      </c>
      <c r="G59" s="82"/>
      <c r="H59" s="104">
        <f t="shared" si="22"/>
        <v>135.1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26</v>
      </c>
      <c r="C61" s="82">
        <v>32.700000000000003</v>
      </c>
      <c r="D61" s="82">
        <v>28.9</v>
      </c>
      <c r="E61" s="82">
        <v>25.6</v>
      </c>
      <c r="F61" s="82">
        <v>21.7</v>
      </c>
      <c r="G61" s="82"/>
      <c r="H61" s="104">
        <f t="shared" si="22"/>
        <v>134.89999999999998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26.1</v>
      </c>
      <c r="C62" s="82">
        <v>32.700000000000003</v>
      </c>
      <c r="D62" s="82">
        <v>28.9</v>
      </c>
      <c r="E62" s="82">
        <v>25.6</v>
      </c>
      <c r="F62" s="82">
        <v>21.7</v>
      </c>
      <c r="G62" s="82"/>
      <c r="H62" s="104">
        <f t="shared" si="22"/>
        <v>135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26.1</v>
      </c>
      <c r="C63" s="82">
        <v>32.700000000000003</v>
      </c>
      <c r="D63" s="82">
        <v>28.9</v>
      </c>
      <c r="E63" s="82">
        <v>25.6</v>
      </c>
      <c r="F63" s="82">
        <v>21.7</v>
      </c>
      <c r="G63" s="82"/>
      <c r="H63" s="104">
        <f t="shared" si="22"/>
        <v>135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26.1</v>
      </c>
      <c r="C64" s="82">
        <v>32.799999999999997</v>
      </c>
      <c r="D64" s="82">
        <v>28.9</v>
      </c>
      <c r="E64" s="82">
        <v>25.6</v>
      </c>
      <c r="F64" s="82">
        <v>21.8</v>
      </c>
      <c r="G64" s="82"/>
      <c r="H64" s="104">
        <f t="shared" si="22"/>
        <v>135.20000000000002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161.69999999999999</v>
      </c>
      <c r="C65" s="28">
        <f t="shared" si="23"/>
        <v>203</v>
      </c>
      <c r="D65" s="28">
        <f t="shared" si="23"/>
        <v>179.60000000000002</v>
      </c>
      <c r="E65" s="28">
        <f t="shared" si="23"/>
        <v>159</v>
      </c>
      <c r="F65" s="28">
        <f t="shared" si="23"/>
        <v>135.20000000000002</v>
      </c>
      <c r="G65" s="28">
        <f t="shared" si="23"/>
        <v>0</v>
      </c>
      <c r="H65" s="104">
        <f t="shared" si="22"/>
        <v>838.5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93.5</v>
      </c>
      <c r="C66" s="31">
        <v>93</v>
      </c>
      <c r="D66" s="31">
        <v>92</v>
      </c>
      <c r="E66" s="31">
        <v>92</v>
      </c>
      <c r="F66" s="31">
        <v>92</v>
      </c>
      <c r="G66" s="31"/>
      <c r="H66" s="105">
        <f>+((H65/H67)/7)*1000</f>
        <v>92.498621070049651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210</v>
      </c>
      <c r="G67" s="67"/>
      <c r="H67" s="115">
        <f>SUM(B67:G67)</f>
        <v>1295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((B67*B66)*7/1000-B58-B59)/4</f>
        <v>26.065375</v>
      </c>
      <c r="C68" s="39">
        <f t="shared" si="24"/>
        <v>32.753</v>
      </c>
      <c r="D68" s="39">
        <f t="shared" si="24"/>
        <v>28.918999999999997</v>
      </c>
      <c r="E68" s="39">
        <f t="shared" si="24"/>
        <v>25.617000000000004</v>
      </c>
      <c r="F68" s="39">
        <f t="shared" si="24"/>
        <v>21.735000000000003</v>
      </c>
      <c r="G68" s="39">
        <f t="shared" si="24"/>
        <v>0</v>
      </c>
      <c r="H68" s="119">
        <f>((H65*1000)/H67)/7</f>
        <v>92.498621070049651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161.66149999999999</v>
      </c>
      <c r="C69" s="43">
        <f t="shared" si="25"/>
        <v>203.11199999999999</v>
      </c>
      <c r="D69" s="43">
        <f t="shared" si="25"/>
        <v>179.67599999999999</v>
      </c>
      <c r="E69" s="43">
        <f t="shared" si="25"/>
        <v>159.06800000000001</v>
      </c>
      <c r="F69" s="43">
        <f t="shared" si="25"/>
        <v>135.24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93.522267206477736</v>
      </c>
      <c r="C70" s="49">
        <f t="shared" si="26"/>
        <v>92.948717948717956</v>
      </c>
      <c r="D70" s="49">
        <f t="shared" si="26"/>
        <v>91.961085509472611</v>
      </c>
      <c r="E70" s="49">
        <f t="shared" si="26"/>
        <v>91.960670908039319</v>
      </c>
      <c r="F70" s="49">
        <f t="shared" si="26"/>
        <v>91.972789115646279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239"/>
  <sheetViews>
    <sheetView topLeftCell="A43" zoomScale="30" zoomScaleNormal="30" workbookViewId="0">
      <selection activeCell="Q46" activeCellId="1" sqref="H65 Q4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2"/>
      <c r="Z3" s="2"/>
      <c r="AA3" s="2"/>
      <c r="AB3" s="2"/>
      <c r="AC3" s="2"/>
      <c r="AD3" s="17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8" t="s">
        <v>1</v>
      </c>
      <c r="B9" s="178"/>
      <c r="C9" s="17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8"/>
      <c r="B10" s="178"/>
      <c r="C10" s="1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8" t="s">
        <v>4</v>
      </c>
      <c r="B11" s="178"/>
      <c r="C11" s="178"/>
      <c r="D11" s="1"/>
      <c r="E11" s="179">
        <v>1</v>
      </c>
      <c r="F11" s="1"/>
      <c r="G11" s="1"/>
      <c r="H11" s="1"/>
      <c r="I11" s="1"/>
      <c r="J11" s="1"/>
      <c r="K11" s="553" t="s">
        <v>67</v>
      </c>
      <c r="L11" s="553"/>
      <c r="M11" s="180"/>
      <c r="N11" s="1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8"/>
      <c r="B12" s="178"/>
      <c r="C12" s="178"/>
      <c r="D12" s="1"/>
      <c r="E12" s="5"/>
      <c r="F12" s="1"/>
      <c r="G12" s="1"/>
      <c r="H12" s="1"/>
      <c r="I12" s="1"/>
      <c r="J12" s="1"/>
      <c r="K12" s="180"/>
      <c r="L12" s="180"/>
      <c r="M12" s="180"/>
      <c r="N12" s="1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8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"/>
      <c r="X13" s="1"/>
      <c r="Y13" s="1"/>
    </row>
    <row r="14" spans="1:30" s="3" customFormat="1" ht="27" thickBot="1" x14ac:dyDescent="0.3">
      <c r="A14" s="1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26.221902777777778</v>
      </c>
      <c r="C18" s="24">
        <v>54.070244444444448</v>
      </c>
      <c r="D18" s="24">
        <v>52.944111111111113</v>
      </c>
      <c r="E18" s="25">
        <v>34.384599999999999</v>
      </c>
      <c r="F18" s="23">
        <v>39.5</v>
      </c>
      <c r="G18" s="24">
        <v>44.2</v>
      </c>
      <c r="H18" s="24">
        <v>44.2</v>
      </c>
      <c r="I18" s="24">
        <v>83.7</v>
      </c>
      <c r="J18" s="24">
        <v>70.8</v>
      </c>
      <c r="K18" s="24">
        <v>80.599999999999994</v>
      </c>
      <c r="L18" s="25">
        <v>46.8</v>
      </c>
      <c r="M18" s="82">
        <v>31.60787777777778</v>
      </c>
      <c r="N18" s="24">
        <v>48.932811111111114</v>
      </c>
      <c r="O18" s="24">
        <v>51.192244444444448</v>
      </c>
      <c r="P18" s="24">
        <v>38.221555555555554</v>
      </c>
      <c r="Q18" s="24">
        <v>45.577666666666666</v>
      </c>
      <c r="R18" s="24">
        <v>38.818266666666666</v>
      </c>
      <c r="S18" s="23">
        <v>25.126875000000002</v>
      </c>
      <c r="T18" s="24">
        <v>39.24163055555556</v>
      </c>
      <c r="U18" s="24">
        <v>53.629377777777776</v>
      </c>
      <c r="V18" s="24">
        <v>38.817999999999998</v>
      </c>
      <c r="W18" s="24">
        <v>45.915486111111115</v>
      </c>
      <c r="X18" s="25">
        <v>47.193977777777775</v>
      </c>
      <c r="Y18" s="26">
        <f t="shared" ref="Y18:Y25" si="0">SUM(B18:X18)</f>
        <v>1081.6966277777776</v>
      </c>
      <c r="AA18" s="2"/>
      <c r="AB18" s="20"/>
    </row>
    <row r="19" spans="1:30" ht="39.950000000000003" customHeight="1" x14ac:dyDescent="0.25">
      <c r="A19" s="95" t="s">
        <v>14</v>
      </c>
      <c r="B19" s="23">
        <v>24.657516203703704</v>
      </c>
      <c r="C19" s="24">
        <v>51.356292592592602</v>
      </c>
      <c r="D19" s="24">
        <v>50.451981481481482</v>
      </c>
      <c r="E19" s="25">
        <v>32.772733333333328</v>
      </c>
      <c r="F19" s="23">
        <v>39.5</v>
      </c>
      <c r="G19" s="24">
        <v>44.2</v>
      </c>
      <c r="H19" s="24">
        <v>44.2</v>
      </c>
      <c r="I19" s="24">
        <v>83.7</v>
      </c>
      <c r="J19" s="24">
        <v>70.8</v>
      </c>
      <c r="K19" s="24">
        <v>80.599999999999994</v>
      </c>
      <c r="L19" s="25">
        <v>46.8</v>
      </c>
      <c r="M19" s="82">
        <v>28.841853703703702</v>
      </c>
      <c r="N19" s="24">
        <v>46.526198148148147</v>
      </c>
      <c r="O19" s="24">
        <v>48.687125925925926</v>
      </c>
      <c r="P19" s="24">
        <v>36.259740740740739</v>
      </c>
      <c r="Q19" s="24">
        <v>43.644888888888886</v>
      </c>
      <c r="R19" s="24">
        <v>37.13153888888889</v>
      </c>
      <c r="S19" s="23">
        <v>22.047604166666662</v>
      </c>
      <c r="T19" s="24">
        <v>37.358478240740737</v>
      </c>
      <c r="U19" s="24">
        <v>50.91177037037037</v>
      </c>
      <c r="V19" s="24">
        <v>37.104166666666664</v>
      </c>
      <c r="W19" s="24">
        <v>43.699418981481479</v>
      </c>
      <c r="X19" s="25">
        <v>45.295837037037039</v>
      </c>
      <c r="Y19" s="26">
        <f t="shared" si="0"/>
        <v>1046.5471453703703</v>
      </c>
      <c r="AA19" s="2"/>
      <c r="AB19" s="20"/>
    </row>
    <row r="20" spans="1:30" ht="39.75" customHeight="1" x14ac:dyDescent="0.25">
      <c r="A20" s="94" t="s">
        <v>15</v>
      </c>
      <c r="B20" s="79">
        <v>24.852116203703698</v>
      </c>
      <c r="C20" s="24">
        <v>51.767892592592602</v>
      </c>
      <c r="D20" s="24">
        <v>50.860781481481482</v>
      </c>
      <c r="E20" s="25">
        <v>33.042933333333337</v>
      </c>
      <c r="F20" s="23">
        <v>39.5</v>
      </c>
      <c r="G20" s="24">
        <v>44.2</v>
      </c>
      <c r="H20" s="24">
        <v>44.2</v>
      </c>
      <c r="I20" s="24">
        <v>83.7</v>
      </c>
      <c r="J20" s="24">
        <v>70.8</v>
      </c>
      <c r="K20" s="24">
        <v>80.599999999999994</v>
      </c>
      <c r="L20" s="25">
        <v>46.9</v>
      </c>
      <c r="M20" s="83">
        <v>28.841853703703702</v>
      </c>
      <c r="N20" s="24">
        <v>46.52619814814814</v>
      </c>
      <c r="O20" s="24">
        <v>48.687125925925926</v>
      </c>
      <c r="P20" s="24">
        <v>36.259740740740739</v>
      </c>
      <c r="Q20" s="24">
        <v>43.644888888888886</v>
      </c>
      <c r="R20" s="24">
        <v>37.131538888888898</v>
      </c>
      <c r="S20" s="79">
        <v>22.047604166666666</v>
      </c>
      <c r="T20" s="24">
        <v>37.358478240740737</v>
      </c>
      <c r="U20" s="24">
        <v>50.911770370370377</v>
      </c>
      <c r="V20" s="24">
        <v>37.104166666666671</v>
      </c>
      <c r="W20" s="24">
        <v>43.699418981481486</v>
      </c>
      <c r="X20" s="25">
        <v>45.680137037037028</v>
      </c>
      <c r="Y20" s="26">
        <f t="shared" si="0"/>
        <v>1048.3166453703705</v>
      </c>
      <c r="AA20" s="2"/>
      <c r="AB20" s="20"/>
    </row>
    <row r="21" spans="1:30" ht="39.950000000000003" customHeight="1" x14ac:dyDescent="0.25">
      <c r="A21" s="95" t="s">
        <v>16</v>
      </c>
      <c r="B21" s="23">
        <v>24.852116203703698</v>
      </c>
      <c r="C21" s="24">
        <v>51.767892592592602</v>
      </c>
      <c r="D21" s="24">
        <v>50.860781481481482</v>
      </c>
      <c r="E21" s="25">
        <v>33.042933333333337</v>
      </c>
      <c r="F21" s="23">
        <v>39.5</v>
      </c>
      <c r="G21" s="24">
        <v>44.2</v>
      </c>
      <c r="H21" s="24">
        <v>44.2</v>
      </c>
      <c r="I21" s="24">
        <v>83.7</v>
      </c>
      <c r="J21" s="24">
        <v>70.8</v>
      </c>
      <c r="K21" s="24">
        <v>80.599999999999994</v>
      </c>
      <c r="L21" s="25">
        <v>46.9</v>
      </c>
      <c r="M21" s="82">
        <v>28.841853703703702</v>
      </c>
      <c r="N21" s="24">
        <v>46.52619814814814</v>
      </c>
      <c r="O21" s="24">
        <v>48.687125925925926</v>
      </c>
      <c r="P21" s="24">
        <v>36.259740740740739</v>
      </c>
      <c r="Q21" s="24">
        <v>43.644888888888886</v>
      </c>
      <c r="R21" s="24">
        <v>37.131538888888898</v>
      </c>
      <c r="S21" s="23">
        <v>22.047604166666666</v>
      </c>
      <c r="T21" s="24">
        <v>37.358478240740737</v>
      </c>
      <c r="U21" s="24">
        <v>50.911770370370377</v>
      </c>
      <c r="V21" s="24">
        <v>37.104166666666671</v>
      </c>
      <c r="W21" s="24">
        <v>43.699418981481486</v>
      </c>
      <c r="X21" s="25">
        <v>45.680137037037028</v>
      </c>
      <c r="Y21" s="26">
        <f t="shared" si="0"/>
        <v>1048.3166453703705</v>
      </c>
      <c r="AA21" s="2"/>
      <c r="AB21" s="20"/>
    </row>
    <row r="22" spans="1:30" ht="39.950000000000003" customHeight="1" x14ac:dyDescent="0.25">
      <c r="A22" s="94" t="s">
        <v>17</v>
      </c>
      <c r="B22" s="23">
        <v>24.852116203703698</v>
      </c>
      <c r="C22" s="24">
        <v>51.767892592592602</v>
      </c>
      <c r="D22" s="24">
        <v>50.860781481481482</v>
      </c>
      <c r="E22" s="25">
        <v>33.042933333333337</v>
      </c>
      <c r="F22" s="23">
        <v>41.991999999999997</v>
      </c>
      <c r="G22" s="24">
        <v>45.814666666666689</v>
      </c>
      <c r="H22" s="24">
        <v>45.814666666666689</v>
      </c>
      <c r="I22" s="24">
        <v>82.171666666666695</v>
      </c>
      <c r="J22" s="24">
        <v>68.656833333333324</v>
      </c>
      <c r="K22" s="24">
        <v>76.96933333333331</v>
      </c>
      <c r="L22" s="25">
        <v>43.468999999999994</v>
      </c>
      <c r="M22" s="82">
        <v>28.841853703703702</v>
      </c>
      <c r="N22" s="24">
        <v>46.52619814814814</v>
      </c>
      <c r="O22" s="24">
        <v>48.687125925925926</v>
      </c>
      <c r="P22" s="24">
        <v>36.259740740740739</v>
      </c>
      <c r="Q22" s="24">
        <v>43.644888888888886</v>
      </c>
      <c r="R22" s="24">
        <v>37.131538888888898</v>
      </c>
      <c r="S22" s="23">
        <v>36.200000000000003</v>
      </c>
      <c r="T22" s="24">
        <v>61</v>
      </c>
      <c r="U22" s="24">
        <v>42.4</v>
      </c>
      <c r="V22" s="24">
        <v>50</v>
      </c>
      <c r="W22" s="24">
        <v>47.2</v>
      </c>
      <c r="X22" s="25"/>
      <c r="Y22" s="26">
        <f t="shared" si="0"/>
        <v>1043.3032365740742</v>
      </c>
      <c r="AA22" s="2"/>
      <c r="AB22" s="20"/>
    </row>
    <row r="23" spans="1:30" ht="39.950000000000003" customHeight="1" x14ac:dyDescent="0.25">
      <c r="A23" s="95" t="s">
        <v>18</v>
      </c>
      <c r="B23" s="23">
        <v>24.852116203703698</v>
      </c>
      <c r="C23" s="24">
        <v>51.767892592592602</v>
      </c>
      <c r="D23" s="24">
        <v>50.860781481481482</v>
      </c>
      <c r="E23" s="25">
        <v>33.042933333333337</v>
      </c>
      <c r="F23" s="23">
        <v>41.991999999999997</v>
      </c>
      <c r="G23" s="24">
        <v>45.814666666666689</v>
      </c>
      <c r="H23" s="24">
        <v>45.814666666666689</v>
      </c>
      <c r="I23" s="24">
        <v>82.171666666666695</v>
      </c>
      <c r="J23" s="24">
        <v>68.656833333333324</v>
      </c>
      <c r="K23" s="24">
        <v>76.96933333333331</v>
      </c>
      <c r="L23" s="25">
        <v>43.468999999999994</v>
      </c>
      <c r="M23" s="82">
        <v>29.4</v>
      </c>
      <c r="N23" s="24">
        <v>58.5</v>
      </c>
      <c r="O23" s="24">
        <v>42.9</v>
      </c>
      <c r="P23" s="24">
        <v>63.5</v>
      </c>
      <c r="Q23" s="24">
        <v>46.8</v>
      </c>
      <c r="R23" s="24"/>
      <c r="S23" s="23">
        <v>36.200000000000003</v>
      </c>
      <c r="T23" s="24">
        <v>61</v>
      </c>
      <c r="U23" s="24">
        <v>42.4</v>
      </c>
      <c r="V23" s="24">
        <v>50</v>
      </c>
      <c r="W23" s="24">
        <v>47.2</v>
      </c>
      <c r="X23" s="25"/>
      <c r="Y23" s="26">
        <f t="shared" si="0"/>
        <v>1043.3118902777776</v>
      </c>
      <c r="AA23" s="2"/>
      <c r="AB23" s="20"/>
    </row>
    <row r="24" spans="1:30" ht="39.950000000000003" customHeight="1" x14ac:dyDescent="0.25">
      <c r="A24" s="94" t="s">
        <v>19</v>
      </c>
      <c r="B24" s="23">
        <v>23.9</v>
      </c>
      <c r="C24" s="24">
        <v>42.9</v>
      </c>
      <c r="D24" s="24">
        <v>40.6</v>
      </c>
      <c r="E24" s="25">
        <v>53.5</v>
      </c>
      <c r="F24" s="23">
        <v>41.991999999999997</v>
      </c>
      <c r="G24" s="24">
        <v>45.814666666666689</v>
      </c>
      <c r="H24" s="24">
        <v>45.814666666666689</v>
      </c>
      <c r="I24" s="24">
        <v>82.171666666666695</v>
      </c>
      <c r="J24" s="24">
        <v>68.656833333333324</v>
      </c>
      <c r="K24" s="24">
        <v>76.96933333333331</v>
      </c>
      <c r="L24" s="25">
        <v>43.468999999999994</v>
      </c>
      <c r="M24" s="82">
        <v>29.4</v>
      </c>
      <c r="N24" s="24">
        <v>58.5</v>
      </c>
      <c r="O24" s="24">
        <v>42.9</v>
      </c>
      <c r="P24" s="24">
        <v>63.5</v>
      </c>
      <c r="Q24" s="24">
        <v>46.8</v>
      </c>
      <c r="R24" s="24"/>
      <c r="S24" s="23">
        <v>36.200000000000003</v>
      </c>
      <c r="T24" s="24">
        <v>61</v>
      </c>
      <c r="U24" s="24">
        <v>42.4</v>
      </c>
      <c r="V24" s="24">
        <v>50</v>
      </c>
      <c r="W24" s="24">
        <v>47.2</v>
      </c>
      <c r="X24" s="25"/>
      <c r="Y24" s="26">
        <f t="shared" si="0"/>
        <v>1043.6881666666666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174.18788379629629</v>
      </c>
      <c r="C25" s="28">
        <f t="shared" si="1"/>
        <v>355.39810740740745</v>
      </c>
      <c r="D25" s="28">
        <f t="shared" si="1"/>
        <v>347.43921851851849</v>
      </c>
      <c r="E25" s="29">
        <f>SUM(E18:E24)</f>
        <v>252.82906666666668</v>
      </c>
      <c r="F25" s="27">
        <f t="shared" ref="F25:H25" si="2">SUM(F18:F24)</f>
        <v>283.976</v>
      </c>
      <c r="G25" s="28">
        <f t="shared" si="2"/>
        <v>314.24400000000009</v>
      </c>
      <c r="H25" s="28">
        <f t="shared" si="2"/>
        <v>314.24400000000009</v>
      </c>
      <c r="I25" s="28">
        <f>SUM(I18:I24)</f>
        <v>581.31500000000005</v>
      </c>
      <c r="J25" s="28">
        <f t="shared" ref="J25:L25" si="3">SUM(J18:J24)</f>
        <v>489.1705</v>
      </c>
      <c r="K25" s="28">
        <f t="shared" si="3"/>
        <v>553.30799999999999</v>
      </c>
      <c r="L25" s="29">
        <f t="shared" si="3"/>
        <v>317.80699999999996</v>
      </c>
      <c r="M25" s="84">
        <f>SUM(M18:M24)</f>
        <v>205.77529259259259</v>
      </c>
      <c r="N25" s="28">
        <f t="shared" ref="N25:R25" si="4">SUM(N18:N24)</f>
        <v>352.03760370370367</v>
      </c>
      <c r="O25" s="28">
        <f t="shared" si="4"/>
        <v>331.7407481481481</v>
      </c>
      <c r="P25" s="28">
        <f t="shared" si="4"/>
        <v>310.26051851851855</v>
      </c>
      <c r="Q25" s="28">
        <f t="shared" si="4"/>
        <v>313.7572222222222</v>
      </c>
      <c r="R25" s="28">
        <f t="shared" si="4"/>
        <v>187.34442222222225</v>
      </c>
      <c r="S25" s="27">
        <f>SUM(S18:S24)</f>
        <v>199.8696875</v>
      </c>
      <c r="T25" s="28">
        <f t="shared" ref="T25:X25" si="5">SUM(T18:T24)</f>
        <v>334.31706527777777</v>
      </c>
      <c r="U25" s="28">
        <f t="shared" si="5"/>
        <v>333.5646888888889</v>
      </c>
      <c r="V25" s="28">
        <f t="shared" si="5"/>
        <v>300.13049999999998</v>
      </c>
      <c r="W25" s="28">
        <f t="shared" si="5"/>
        <v>318.61374305555552</v>
      </c>
      <c r="X25" s="29">
        <f t="shared" si="5"/>
        <v>183.85008888888888</v>
      </c>
      <c r="Y25" s="26">
        <f t="shared" si="0"/>
        <v>7355.1803574074074</v>
      </c>
    </row>
    <row r="26" spans="1:30" s="2" customFormat="1" ht="36.75" customHeight="1" x14ac:dyDescent="0.25">
      <c r="A26" s="96" t="s">
        <v>20</v>
      </c>
      <c r="B26" s="30">
        <v>90</v>
      </c>
      <c r="C26" s="31">
        <v>88.5</v>
      </c>
      <c r="D26" s="31">
        <v>87.5</v>
      </c>
      <c r="E26" s="32">
        <v>86</v>
      </c>
      <c r="F26" s="30">
        <v>88</v>
      </c>
      <c r="G26" s="31">
        <v>87</v>
      </c>
      <c r="H26" s="31">
        <v>87</v>
      </c>
      <c r="I26" s="31">
        <v>85</v>
      </c>
      <c r="J26" s="31">
        <v>84.5</v>
      </c>
      <c r="K26" s="31">
        <v>84</v>
      </c>
      <c r="L26" s="32">
        <v>83</v>
      </c>
      <c r="M26" s="85">
        <v>86.5</v>
      </c>
      <c r="N26" s="31">
        <v>86</v>
      </c>
      <c r="O26" s="31">
        <v>85</v>
      </c>
      <c r="P26" s="31">
        <v>84</v>
      </c>
      <c r="Q26" s="31">
        <v>83.5</v>
      </c>
      <c r="R26" s="31">
        <v>82.5</v>
      </c>
      <c r="S26" s="30">
        <v>87.5</v>
      </c>
      <c r="T26" s="31">
        <v>86.5</v>
      </c>
      <c r="U26" s="31">
        <v>85.5</v>
      </c>
      <c r="V26" s="31">
        <v>84.5</v>
      </c>
      <c r="W26" s="31">
        <v>84</v>
      </c>
      <c r="X26" s="32">
        <v>83.5</v>
      </c>
      <c r="Y26" s="33">
        <f>+((Y25/Y27)/7)*1000</f>
        <v>85.426020411235854</v>
      </c>
    </row>
    <row r="27" spans="1:30" s="2" customFormat="1" ht="33" customHeight="1" x14ac:dyDescent="0.25">
      <c r="A27" s="97" t="s">
        <v>21</v>
      </c>
      <c r="B27" s="34">
        <v>278</v>
      </c>
      <c r="C27" s="35">
        <v>588</v>
      </c>
      <c r="D27" s="35">
        <v>584</v>
      </c>
      <c r="E27" s="36">
        <v>386</v>
      </c>
      <c r="F27" s="34">
        <v>461</v>
      </c>
      <c r="G27" s="35">
        <v>516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338</v>
      </c>
      <c r="N27" s="35">
        <v>545</v>
      </c>
      <c r="O27" s="35">
        <v>577</v>
      </c>
      <c r="P27" s="35">
        <v>435</v>
      </c>
      <c r="Q27" s="35">
        <v>526</v>
      </c>
      <c r="R27" s="35">
        <v>453</v>
      </c>
      <c r="S27" s="34">
        <v>429</v>
      </c>
      <c r="T27" s="35">
        <v>723</v>
      </c>
      <c r="U27" s="35">
        <v>502</v>
      </c>
      <c r="V27" s="35">
        <v>592</v>
      </c>
      <c r="W27" s="35">
        <v>559</v>
      </c>
      <c r="X27" s="36"/>
      <c r="Y27" s="37">
        <f>SUM(B27:X27)</f>
        <v>12300</v>
      </c>
      <c r="Z27" s="2">
        <f>((Y25*1000)/Y27)/7</f>
        <v>85.426020411235868</v>
      </c>
    </row>
    <row r="28" spans="1:30" s="2" customFormat="1" ht="33" customHeight="1" x14ac:dyDescent="0.25">
      <c r="A28" s="98" t="s">
        <v>22</v>
      </c>
      <c r="B28" s="38">
        <f>((B27*B26)*7/1000-B18-B19)/5</f>
        <v>24.852116203703698</v>
      </c>
      <c r="C28" s="39">
        <f t="shared" ref="C28:X28" si="6">((C27*C26)*7/1000-C18-C19)/5</f>
        <v>51.767892592592602</v>
      </c>
      <c r="D28" s="39">
        <f t="shared" si="6"/>
        <v>50.860781481481482</v>
      </c>
      <c r="E28" s="40">
        <f t="shared" si="6"/>
        <v>33.042933333333337</v>
      </c>
      <c r="F28" s="38">
        <f>((F27*F26)*7/1000-F18-F19-F20-F21)/3</f>
        <v>41.991999999999997</v>
      </c>
      <c r="G28" s="39">
        <f t="shared" ref="G28:L28" si="7">((G27*G26)*7/1000-G18-G19-G20-G21)/3</f>
        <v>45.814666666666689</v>
      </c>
      <c r="H28" s="39">
        <f t="shared" si="7"/>
        <v>45.814666666666689</v>
      </c>
      <c r="I28" s="39">
        <f t="shared" si="7"/>
        <v>82.171666666666695</v>
      </c>
      <c r="J28" s="39">
        <f t="shared" si="7"/>
        <v>68.656833333333324</v>
      </c>
      <c r="K28" s="39">
        <f t="shared" si="7"/>
        <v>76.96933333333331</v>
      </c>
      <c r="L28" s="40">
        <f t="shared" si="7"/>
        <v>43.468999999999994</v>
      </c>
      <c r="M28" s="87">
        <f t="shared" si="6"/>
        <v>28.841853703703702</v>
      </c>
      <c r="N28" s="39">
        <f t="shared" si="6"/>
        <v>46.52619814814814</v>
      </c>
      <c r="O28" s="39">
        <f t="shared" si="6"/>
        <v>48.687125925925926</v>
      </c>
      <c r="P28" s="39">
        <f t="shared" si="6"/>
        <v>36.259740740740739</v>
      </c>
      <c r="Q28" s="39">
        <f t="shared" si="6"/>
        <v>43.644888888888886</v>
      </c>
      <c r="R28" s="39">
        <f t="shared" si="6"/>
        <v>37.131538888888898</v>
      </c>
      <c r="S28" s="38">
        <f t="shared" si="6"/>
        <v>43.117604166666659</v>
      </c>
      <c r="T28" s="39">
        <f t="shared" si="6"/>
        <v>72.23527824074074</v>
      </c>
      <c r="U28" s="39">
        <f t="shared" si="6"/>
        <v>39.181170370370367</v>
      </c>
      <c r="V28" s="39">
        <f t="shared" si="6"/>
        <v>54.849166666666669</v>
      </c>
      <c r="W28" s="39">
        <f t="shared" si="6"/>
        <v>47.815418981481479</v>
      </c>
      <c r="X28" s="40">
        <f t="shared" si="6"/>
        <v>-18.497962962962966</v>
      </c>
      <c r="Y28" s="41"/>
    </row>
    <row r="29" spans="1:30" ht="33.75" customHeight="1" x14ac:dyDescent="0.25">
      <c r="A29" s="99" t="s">
        <v>23</v>
      </c>
      <c r="B29" s="42">
        <f t="shared" ref="B29:D29" si="8">((B27*B26)*7)/1000</f>
        <v>175.14</v>
      </c>
      <c r="C29" s="43">
        <f t="shared" si="8"/>
        <v>364.26600000000002</v>
      </c>
      <c r="D29" s="43">
        <f t="shared" si="8"/>
        <v>357.7</v>
      </c>
      <c r="E29" s="90">
        <f>((E27*E26)*7)/1000</f>
        <v>232.37200000000001</v>
      </c>
      <c r="F29" s="42">
        <f>((F27*F26)*7)/1000</f>
        <v>283.976</v>
      </c>
      <c r="G29" s="43">
        <f t="shared" ref="G29:H29" si="9">((G27*G26)*7)/1000</f>
        <v>314.24400000000003</v>
      </c>
      <c r="H29" s="43">
        <f t="shared" si="9"/>
        <v>314.24400000000003</v>
      </c>
      <c r="I29" s="43">
        <f>((I27*I26)*7)/1000</f>
        <v>581.31500000000005</v>
      </c>
      <c r="J29" s="43">
        <f>((J27*J26)*7)/1000</f>
        <v>489.1705</v>
      </c>
      <c r="K29" s="43">
        <f t="shared" ref="K29:L29" si="10">((K27*K26)*7)/1000</f>
        <v>553.30799999999999</v>
      </c>
      <c r="L29" s="90">
        <f t="shared" si="10"/>
        <v>317.80700000000002</v>
      </c>
      <c r="M29" s="88">
        <f>((M27*M26)*7)/1000</f>
        <v>204.65899999999999</v>
      </c>
      <c r="N29" s="43">
        <f>((N27*N26)*7)/1000</f>
        <v>328.09</v>
      </c>
      <c r="O29" s="43">
        <f>((O27*O26)*7)/1000</f>
        <v>343.315</v>
      </c>
      <c r="P29" s="43">
        <f t="shared" ref="P29:X29" si="11">((P27*P26)*7)/1000</f>
        <v>255.78</v>
      </c>
      <c r="Q29" s="43">
        <f t="shared" si="11"/>
        <v>307.447</v>
      </c>
      <c r="R29" s="43">
        <f t="shared" si="11"/>
        <v>261.60750000000002</v>
      </c>
      <c r="S29" s="44">
        <f t="shared" si="11"/>
        <v>262.76249999999999</v>
      </c>
      <c r="T29" s="45">
        <f t="shared" si="11"/>
        <v>437.7765</v>
      </c>
      <c r="U29" s="45">
        <f t="shared" si="11"/>
        <v>300.447</v>
      </c>
      <c r="V29" s="45">
        <f t="shared" si="11"/>
        <v>350.16800000000001</v>
      </c>
      <c r="W29" s="45">
        <f t="shared" si="11"/>
        <v>328.69200000000001</v>
      </c>
      <c r="X29" s="46">
        <f t="shared" si="11"/>
        <v>0</v>
      </c>
      <c r="Y29" s="47"/>
    </row>
    <row r="30" spans="1:30" ht="33.75" customHeight="1" thickBot="1" x14ac:dyDescent="0.3">
      <c r="A30" s="100" t="s">
        <v>24</v>
      </c>
      <c r="B30" s="48">
        <f t="shared" ref="B30:D30" si="12">+(B25/B27)/7*1000</f>
        <v>89.510731652773018</v>
      </c>
      <c r="C30" s="49">
        <f t="shared" si="12"/>
        <v>86.345507144656821</v>
      </c>
      <c r="D30" s="49">
        <f t="shared" si="12"/>
        <v>84.990024099441897</v>
      </c>
      <c r="E30" s="50">
        <f>+(E25/E27)/7*1000</f>
        <v>93.571083148285211</v>
      </c>
      <c r="F30" s="48">
        <f t="shared" ref="F30:H30" si="13">+(F25/F27)/7*1000</f>
        <v>88</v>
      </c>
      <c r="G30" s="49">
        <f t="shared" si="13"/>
        <v>87.000000000000043</v>
      </c>
      <c r="H30" s="49">
        <f t="shared" si="13"/>
        <v>87.000000000000043</v>
      </c>
      <c r="I30" s="49">
        <f>+(I25/I27)/7*1000</f>
        <v>85</v>
      </c>
      <c r="J30" s="49">
        <f t="shared" ref="J30:L30" si="14">+(J25/J27)/7*1000</f>
        <v>84.5</v>
      </c>
      <c r="K30" s="49">
        <f t="shared" si="14"/>
        <v>83.999999999999986</v>
      </c>
      <c r="L30" s="50">
        <f t="shared" si="14"/>
        <v>82.999999999999986</v>
      </c>
      <c r="M30" s="89">
        <f>+(M25/M27)/7*1000</f>
        <v>86.971805829498138</v>
      </c>
      <c r="N30" s="49">
        <f t="shared" ref="N30:X30" si="15">+(N25/N27)/7*1000</f>
        <v>92.277222464928883</v>
      </c>
      <c r="O30" s="49">
        <f t="shared" si="15"/>
        <v>82.134376862626411</v>
      </c>
      <c r="P30" s="49">
        <f t="shared" si="15"/>
        <v>101.89179590099131</v>
      </c>
      <c r="Q30" s="49">
        <f t="shared" si="15"/>
        <v>85.213802884905547</v>
      </c>
      <c r="R30" s="49">
        <f t="shared" si="15"/>
        <v>59.080549423595791</v>
      </c>
      <c r="S30" s="48">
        <f t="shared" si="15"/>
        <v>66.556672494172489</v>
      </c>
      <c r="T30" s="49">
        <f t="shared" si="15"/>
        <v>66.057511416276981</v>
      </c>
      <c r="U30" s="49">
        <f t="shared" si="15"/>
        <v>94.924498830076516</v>
      </c>
      <c r="V30" s="49">
        <f t="shared" si="15"/>
        <v>72.425313706563699</v>
      </c>
      <c r="W30" s="49">
        <f t="shared" si="15"/>
        <v>81.424416829940071</v>
      </c>
      <c r="X30" s="50" t="e">
        <f t="shared" si="15"/>
        <v>#DIV/0!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22.7</v>
      </c>
      <c r="C39" s="82">
        <v>63.4</v>
      </c>
      <c r="D39" s="82">
        <v>59.6</v>
      </c>
      <c r="E39" s="82">
        <v>66.400000000000006</v>
      </c>
      <c r="F39" s="82">
        <v>71.400000000000006</v>
      </c>
      <c r="G39" s="82">
        <v>65.8</v>
      </c>
      <c r="H39" s="82"/>
      <c r="I39" s="104">
        <f t="shared" ref="I39:I46" si="16">SUM(B39:H39)</f>
        <v>349.3</v>
      </c>
      <c r="J39" s="2"/>
      <c r="K39" s="94" t="s">
        <v>13</v>
      </c>
      <c r="L39" s="82">
        <v>12.2</v>
      </c>
      <c r="M39" s="82">
        <v>14.6</v>
      </c>
      <c r="N39" s="82">
        <v>11.2</v>
      </c>
      <c r="O39" s="82"/>
      <c r="P39" s="82"/>
      <c r="Q39" s="104">
        <f t="shared" ref="Q39:Q46" si="17">SUM(L39:P39)</f>
        <v>38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21.5</v>
      </c>
      <c r="C40" s="82">
        <v>59.4</v>
      </c>
      <c r="D40" s="82">
        <v>55.8</v>
      </c>
      <c r="E40" s="82">
        <v>62.3</v>
      </c>
      <c r="F40" s="82">
        <v>66.900000000000006</v>
      </c>
      <c r="G40" s="82">
        <v>61.7</v>
      </c>
      <c r="H40" s="82"/>
      <c r="I40" s="104">
        <f t="shared" si="16"/>
        <v>327.59999999999997</v>
      </c>
      <c r="J40" s="2"/>
      <c r="K40" s="95" t="s">
        <v>14</v>
      </c>
      <c r="L40" s="82">
        <v>11.2</v>
      </c>
      <c r="M40" s="82">
        <v>13.5</v>
      </c>
      <c r="N40" s="82">
        <v>10.199999999999999</v>
      </c>
      <c r="O40" s="82"/>
      <c r="P40" s="82"/>
      <c r="Q40" s="104">
        <f t="shared" si="17"/>
        <v>34.9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22.369500000000006</v>
      </c>
      <c r="C41" s="24">
        <v>61.307600000000015</v>
      </c>
      <c r="D41" s="24">
        <v>56.677999999999997</v>
      </c>
      <c r="E41" s="24">
        <v>61.733399999999996</v>
      </c>
      <c r="F41" s="24">
        <v>65.848800000000011</v>
      </c>
      <c r="G41" s="24">
        <v>59.148900000000005</v>
      </c>
      <c r="H41" s="24"/>
      <c r="I41" s="104">
        <f t="shared" si="16"/>
        <v>327.08620000000008</v>
      </c>
      <c r="J41" s="2"/>
      <c r="K41" s="94" t="s">
        <v>15</v>
      </c>
      <c r="L41" s="82">
        <v>11.2</v>
      </c>
      <c r="M41" s="82">
        <v>13.5</v>
      </c>
      <c r="N41" s="82">
        <v>10.199999999999999</v>
      </c>
      <c r="O41" s="24"/>
      <c r="P41" s="24"/>
      <c r="Q41" s="104">
        <f t="shared" si="17"/>
        <v>34.9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22.369500000000006</v>
      </c>
      <c r="C42" s="82">
        <v>61.307600000000015</v>
      </c>
      <c r="D42" s="82">
        <v>56.677999999999997</v>
      </c>
      <c r="E42" s="82">
        <v>61.733399999999996</v>
      </c>
      <c r="F42" s="82">
        <v>65.848800000000011</v>
      </c>
      <c r="G42" s="82">
        <v>59.148900000000005</v>
      </c>
      <c r="H42" s="82"/>
      <c r="I42" s="104">
        <f t="shared" si="16"/>
        <v>327.08620000000008</v>
      </c>
      <c r="J42" s="2"/>
      <c r="K42" s="95" t="s">
        <v>16</v>
      </c>
      <c r="L42" s="82">
        <v>11.2</v>
      </c>
      <c r="M42" s="82">
        <v>13.5</v>
      </c>
      <c r="N42" s="82">
        <v>10.199999999999999</v>
      </c>
      <c r="O42" s="82"/>
      <c r="P42" s="82"/>
      <c r="Q42" s="104">
        <f t="shared" si="17"/>
        <v>34.9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22.369500000000006</v>
      </c>
      <c r="C43" s="82">
        <v>61.307600000000015</v>
      </c>
      <c r="D43" s="82">
        <v>56.677999999999997</v>
      </c>
      <c r="E43" s="82">
        <v>61.733399999999996</v>
      </c>
      <c r="F43" s="82">
        <v>65.848800000000011</v>
      </c>
      <c r="G43" s="82">
        <v>59.148900000000005</v>
      </c>
      <c r="H43" s="82"/>
      <c r="I43" s="104">
        <f t="shared" si="16"/>
        <v>327.08620000000008</v>
      </c>
      <c r="J43" s="2"/>
      <c r="K43" s="94" t="s">
        <v>17</v>
      </c>
      <c r="L43" s="82">
        <v>11.2</v>
      </c>
      <c r="M43" s="82">
        <v>13.5</v>
      </c>
      <c r="N43" s="82">
        <v>10.199999999999999</v>
      </c>
      <c r="O43" s="82"/>
      <c r="P43" s="82"/>
      <c r="Q43" s="104">
        <f t="shared" si="17"/>
        <v>34.9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22.369500000000006</v>
      </c>
      <c r="C44" s="82">
        <v>61.307600000000015</v>
      </c>
      <c r="D44" s="82">
        <v>56.677999999999997</v>
      </c>
      <c r="E44" s="82">
        <v>61.733399999999996</v>
      </c>
      <c r="F44" s="82">
        <v>65.848800000000011</v>
      </c>
      <c r="G44" s="82">
        <v>59.148900000000005</v>
      </c>
      <c r="H44" s="82"/>
      <c r="I44" s="104">
        <f t="shared" si="16"/>
        <v>327.08620000000008</v>
      </c>
      <c r="J44" s="2"/>
      <c r="K44" s="95" t="s">
        <v>18</v>
      </c>
      <c r="L44" s="82">
        <v>11.2</v>
      </c>
      <c r="M44" s="82">
        <v>13.5</v>
      </c>
      <c r="N44" s="82">
        <v>10.3</v>
      </c>
      <c r="O44" s="82"/>
      <c r="P44" s="82"/>
      <c r="Q44" s="104">
        <f t="shared" si="17"/>
        <v>35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22.369500000000006</v>
      </c>
      <c r="C45" s="82">
        <v>61.307600000000015</v>
      </c>
      <c r="D45" s="82">
        <v>56.677999999999997</v>
      </c>
      <c r="E45" s="82">
        <v>61.733399999999996</v>
      </c>
      <c r="F45" s="82">
        <v>65.848800000000011</v>
      </c>
      <c r="G45" s="82">
        <v>59.148900000000005</v>
      </c>
      <c r="H45" s="82"/>
      <c r="I45" s="104">
        <f t="shared" si="16"/>
        <v>327.08620000000008</v>
      </c>
      <c r="J45" s="2"/>
      <c r="K45" s="94" t="s">
        <v>19</v>
      </c>
      <c r="L45" s="82">
        <v>11.2</v>
      </c>
      <c r="M45" s="82">
        <v>13.5</v>
      </c>
      <c r="N45" s="82">
        <v>10.3</v>
      </c>
      <c r="O45" s="82"/>
      <c r="P45" s="82"/>
      <c r="Q45" s="104">
        <f t="shared" si="17"/>
        <v>35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156.04750000000004</v>
      </c>
      <c r="C46" s="28">
        <f t="shared" si="18"/>
        <v>429.33800000000014</v>
      </c>
      <c r="D46" s="28">
        <f t="shared" si="18"/>
        <v>398.78999999999996</v>
      </c>
      <c r="E46" s="28">
        <f t="shared" si="18"/>
        <v>437.36700000000002</v>
      </c>
      <c r="F46" s="28">
        <f t="shared" si="18"/>
        <v>467.54399999999998</v>
      </c>
      <c r="G46" s="28">
        <f t="shared" si="18"/>
        <v>423.24450000000007</v>
      </c>
      <c r="H46" s="28">
        <f t="shared" si="18"/>
        <v>0</v>
      </c>
      <c r="I46" s="104">
        <f t="shared" si="16"/>
        <v>2312.3310000000006</v>
      </c>
      <c r="K46" s="80" t="s">
        <v>11</v>
      </c>
      <c r="L46" s="84">
        <f>SUM(L39:L45)</f>
        <v>79.400000000000006</v>
      </c>
      <c r="M46" s="28">
        <f>SUM(M39:M45)</f>
        <v>95.6</v>
      </c>
      <c r="N46" s="28">
        <f>SUM(N39:N45)</f>
        <v>72.599999999999994</v>
      </c>
      <c r="O46" s="28">
        <f>SUM(O39:O45)</f>
        <v>0</v>
      </c>
      <c r="P46" s="28">
        <f>SUM(P39:P45)</f>
        <v>0</v>
      </c>
      <c r="Q46" s="104">
        <f t="shared" si="17"/>
        <v>247.6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92.5</v>
      </c>
      <c r="C47" s="31">
        <v>91</v>
      </c>
      <c r="D47" s="31">
        <v>90</v>
      </c>
      <c r="E47" s="31">
        <v>88.5</v>
      </c>
      <c r="F47" s="31">
        <v>88</v>
      </c>
      <c r="G47" s="31">
        <v>86.5</v>
      </c>
      <c r="H47" s="31"/>
      <c r="I47" s="105">
        <f>+((I46/I48)/7)*1000</f>
        <v>88.990571120689665</v>
      </c>
      <c r="K47" s="113" t="s">
        <v>20</v>
      </c>
      <c r="L47" s="85">
        <v>91.5</v>
      </c>
      <c r="M47" s="31">
        <v>91</v>
      </c>
      <c r="N47" s="31">
        <v>91</v>
      </c>
      <c r="O47" s="31"/>
      <c r="P47" s="31"/>
      <c r="Q47" s="105">
        <f>+((Q46/Q48)/7)*1000</f>
        <v>91.163475699558163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124</v>
      </c>
      <c r="M48" s="67">
        <v>150</v>
      </c>
      <c r="N48" s="67">
        <v>114</v>
      </c>
      <c r="O48" s="67"/>
      <c r="P48" s="67"/>
      <c r="Q48" s="115">
        <f>SUM(L48:P48)</f>
        <v>388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9">((B48*B47)*7/1000-B39-B40)/5</f>
        <v>22.369500000000006</v>
      </c>
      <c r="C49" s="39">
        <f t="shared" si="19"/>
        <v>61.307600000000015</v>
      </c>
      <c r="D49" s="39">
        <f t="shared" si="19"/>
        <v>56.677999999999997</v>
      </c>
      <c r="E49" s="39">
        <f t="shared" si="19"/>
        <v>61.733399999999996</v>
      </c>
      <c r="F49" s="39">
        <f t="shared" si="19"/>
        <v>65.848800000000011</v>
      </c>
      <c r="G49" s="39">
        <f t="shared" si="19"/>
        <v>59.148900000000005</v>
      </c>
      <c r="H49" s="39">
        <f t="shared" si="19"/>
        <v>0</v>
      </c>
      <c r="I49" s="107">
        <f>((I46*1000)/I48)/7</f>
        <v>88.990571120689665</v>
      </c>
      <c r="K49" s="98" t="s">
        <v>22</v>
      </c>
      <c r="L49" s="87">
        <f t="shared" ref="L49:P49" si="20">((L48*L47)*7/1000-L39)/6</f>
        <v>11.203666666666665</v>
      </c>
      <c r="M49" s="39">
        <f t="shared" si="20"/>
        <v>13.491666666666667</v>
      </c>
      <c r="N49" s="39">
        <f t="shared" si="20"/>
        <v>10.236333333333333</v>
      </c>
      <c r="O49" s="39">
        <f t="shared" si="20"/>
        <v>0</v>
      </c>
      <c r="P49" s="39">
        <f t="shared" si="20"/>
        <v>0</v>
      </c>
      <c r="Q49" s="116">
        <f>((Q46*1000)/Q48)/7</f>
        <v>91.163475699558177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1">((B48*B47)*7)/1000</f>
        <v>156.04750000000001</v>
      </c>
      <c r="C50" s="43">
        <f t="shared" si="21"/>
        <v>429.33800000000002</v>
      </c>
      <c r="D50" s="43">
        <f t="shared" si="21"/>
        <v>398.79</v>
      </c>
      <c r="E50" s="43">
        <f t="shared" si="21"/>
        <v>437.36700000000002</v>
      </c>
      <c r="F50" s="43">
        <f t="shared" si="21"/>
        <v>467.54399999999998</v>
      </c>
      <c r="G50" s="43">
        <f t="shared" si="21"/>
        <v>423.24450000000002</v>
      </c>
      <c r="H50" s="43">
        <f t="shared" si="21"/>
        <v>0</v>
      </c>
      <c r="I50" s="90"/>
      <c r="K50" s="99" t="s">
        <v>23</v>
      </c>
      <c r="L50" s="88">
        <f>((L48*L47)*7)/1000</f>
        <v>79.421999999999997</v>
      </c>
      <c r="M50" s="43">
        <f>((M48*M47)*7)/1000</f>
        <v>95.55</v>
      </c>
      <c r="N50" s="43">
        <f>((N48*N47)*7)/1000</f>
        <v>72.617999999999995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2">+(B46/B48)/7*1000</f>
        <v>92.500000000000028</v>
      </c>
      <c r="C51" s="49">
        <f t="shared" si="22"/>
        <v>91.000000000000043</v>
      </c>
      <c r="D51" s="49">
        <f t="shared" si="22"/>
        <v>89.999999999999986</v>
      </c>
      <c r="E51" s="49">
        <f t="shared" si="22"/>
        <v>88.500000000000014</v>
      </c>
      <c r="F51" s="49">
        <f t="shared" si="22"/>
        <v>88</v>
      </c>
      <c r="G51" s="49">
        <f t="shared" si="22"/>
        <v>86.500000000000028</v>
      </c>
      <c r="H51" s="49" t="e">
        <f t="shared" si="22"/>
        <v>#DIV/0!</v>
      </c>
      <c r="I51" s="108"/>
      <c r="J51" s="52"/>
      <c r="K51" s="100" t="s">
        <v>24</v>
      </c>
      <c r="L51" s="89">
        <f>+(L46/L48)/7*1000</f>
        <v>91.474654377880185</v>
      </c>
      <c r="M51" s="49">
        <f>+(M46/M48)/7*1000</f>
        <v>91.047619047619037</v>
      </c>
      <c r="N51" s="49">
        <f>+(N46/N48)/7*1000</f>
        <v>90.977443609022558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26.1</v>
      </c>
      <c r="C58" s="82">
        <v>32.799999999999997</v>
      </c>
      <c r="D58" s="82">
        <v>28.9</v>
      </c>
      <c r="E58" s="82">
        <v>25.6</v>
      </c>
      <c r="F58" s="82">
        <v>21.8</v>
      </c>
      <c r="G58" s="82"/>
      <c r="H58" s="104">
        <f t="shared" ref="H58:H65" si="23">SUM(B58:G58)</f>
        <v>135.20000000000002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24</v>
      </c>
      <c r="C59" s="82">
        <v>30.1</v>
      </c>
      <c r="D59" s="82">
        <v>26.8</v>
      </c>
      <c r="E59" s="82">
        <v>23.7</v>
      </c>
      <c r="F59" s="82">
        <v>20.100000000000001</v>
      </c>
      <c r="G59" s="82"/>
      <c r="H59" s="104">
        <f t="shared" si="23"/>
        <v>124.70000000000002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24</v>
      </c>
      <c r="C60" s="82">
        <v>30.1</v>
      </c>
      <c r="D60" s="82">
        <v>26.8</v>
      </c>
      <c r="E60" s="82">
        <v>23.7</v>
      </c>
      <c r="F60" s="82">
        <v>20.100000000000001</v>
      </c>
      <c r="G60" s="24"/>
      <c r="H60" s="104">
        <f t="shared" si="23"/>
        <v>124.70000000000002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24</v>
      </c>
      <c r="C61" s="82">
        <v>30.1</v>
      </c>
      <c r="D61" s="82">
        <v>26.8</v>
      </c>
      <c r="E61" s="82">
        <v>23.7</v>
      </c>
      <c r="F61" s="82">
        <v>20.100000000000001</v>
      </c>
      <c r="G61" s="82"/>
      <c r="H61" s="104">
        <f t="shared" si="23"/>
        <v>124.70000000000002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24.1</v>
      </c>
      <c r="C62" s="82">
        <v>30.2</v>
      </c>
      <c r="D62" s="82">
        <v>26.8</v>
      </c>
      <c r="E62" s="82">
        <v>23.7</v>
      </c>
      <c r="F62" s="82">
        <v>20.100000000000001</v>
      </c>
      <c r="G62" s="82"/>
      <c r="H62" s="104">
        <f t="shared" si="23"/>
        <v>124.9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24.1</v>
      </c>
      <c r="C63" s="82">
        <v>30.2</v>
      </c>
      <c r="D63" s="82">
        <v>26.8</v>
      </c>
      <c r="E63" s="82">
        <v>23.7</v>
      </c>
      <c r="F63" s="82">
        <v>20.2</v>
      </c>
      <c r="G63" s="82"/>
      <c r="H63" s="104">
        <f t="shared" si="23"/>
        <v>125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24.1</v>
      </c>
      <c r="C64" s="82">
        <v>30.2</v>
      </c>
      <c r="D64" s="82">
        <v>26.8</v>
      </c>
      <c r="E64" s="82">
        <v>23.8</v>
      </c>
      <c r="F64" s="82">
        <v>20.2</v>
      </c>
      <c r="G64" s="82"/>
      <c r="H64" s="104">
        <f t="shared" si="23"/>
        <v>125.1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4">SUM(B58:B64)</f>
        <v>170.39999999999998</v>
      </c>
      <c r="C65" s="28">
        <f t="shared" si="24"/>
        <v>213.69999999999996</v>
      </c>
      <c r="D65" s="28">
        <f t="shared" si="24"/>
        <v>189.70000000000002</v>
      </c>
      <c r="E65" s="28">
        <f t="shared" si="24"/>
        <v>167.9</v>
      </c>
      <c r="F65" s="28">
        <f t="shared" si="24"/>
        <v>142.60000000000002</v>
      </c>
      <c r="G65" s="28">
        <f t="shared" si="24"/>
        <v>0</v>
      </c>
      <c r="H65" s="104">
        <f t="shared" si="23"/>
        <v>884.3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99</v>
      </c>
      <c r="C66" s="31">
        <v>98.5</v>
      </c>
      <c r="D66" s="31">
        <v>97.5</v>
      </c>
      <c r="E66" s="31">
        <v>97.5</v>
      </c>
      <c r="F66" s="31">
        <v>97.5</v>
      </c>
      <c r="G66" s="31"/>
      <c r="H66" s="105">
        <f>+((H65/H67)/7)*1000</f>
        <v>98.005098082677591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246</v>
      </c>
      <c r="C67" s="67">
        <v>310</v>
      </c>
      <c r="D67" s="67">
        <v>278</v>
      </c>
      <c r="E67" s="67">
        <v>246</v>
      </c>
      <c r="F67" s="67">
        <v>209</v>
      </c>
      <c r="G67" s="67"/>
      <c r="H67" s="115">
        <f>SUM(B67:G67)</f>
        <v>1289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5">((B67*B66)*7/1000-B58)/6</f>
        <v>24.063000000000002</v>
      </c>
      <c r="C68" s="39">
        <f t="shared" si="25"/>
        <v>30.157499999999999</v>
      </c>
      <c r="D68" s="39">
        <f t="shared" si="25"/>
        <v>26.805833333333336</v>
      </c>
      <c r="E68" s="39">
        <f t="shared" si="25"/>
        <v>23.715833333333336</v>
      </c>
      <c r="F68" s="39">
        <f t="shared" si="25"/>
        <v>20.14041666666667</v>
      </c>
      <c r="G68" s="39">
        <f t="shared" si="25"/>
        <v>0</v>
      </c>
      <c r="H68" s="119">
        <f>((H65*1000)/H67)/7</f>
        <v>98.005098082677605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6">((B67*B66)*7)/1000</f>
        <v>170.47800000000001</v>
      </c>
      <c r="C69" s="43">
        <f t="shared" si="26"/>
        <v>213.745</v>
      </c>
      <c r="D69" s="43">
        <f t="shared" si="26"/>
        <v>189.73500000000001</v>
      </c>
      <c r="E69" s="43">
        <f t="shared" si="26"/>
        <v>167.89500000000001</v>
      </c>
      <c r="F69" s="43">
        <f t="shared" si="26"/>
        <v>142.64250000000001</v>
      </c>
      <c r="G69" s="43">
        <f t="shared" si="26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7">+(B65/B67)/7*1000</f>
        <v>98.954703832752614</v>
      </c>
      <c r="C70" s="49">
        <f t="shared" si="27"/>
        <v>98.479262672811046</v>
      </c>
      <c r="D70" s="49">
        <f t="shared" si="27"/>
        <v>97.482014388489219</v>
      </c>
      <c r="E70" s="49">
        <f t="shared" si="27"/>
        <v>97.502903600464563</v>
      </c>
      <c r="F70" s="49">
        <f t="shared" si="27"/>
        <v>97.470950102529073</v>
      </c>
      <c r="G70" s="49" t="e">
        <f t="shared" si="27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39"/>
  <sheetViews>
    <sheetView topLeftCell="A31" zoomScale="30" zoomScaleNormal="30" workbookViewId="0">
      <selection activeCell="L48" sqref="L48:N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2"/>
      <c r="Z3" s="2"/>
      <c r="AA3" s="2"/>
      <c r="AB3" s="2"/>
      <c r="AC3" s="2"/>
      <c r="AD3" s="17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5" t="s">
        <v>1</v>
      </c>
      <c r="B9" s="175"/>
      <c r="C9" s="17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5"/>
      <c r="B10" s="175"/>
      <c r="C10" s="17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5" t="s">
        <v>4</v>
      </c>
      <c r="B11" s="175"/>
      <c r="C11" s="175"/>
      <c r="D11" s="1"/>
      <c r="E11" s="176">
        <v>1</v>
      </c>
      <c r="F11" s="1"/>
      <c r="G11" s="1"/>
      <c r="H11" s="1"/>
      <c r="I11" s="1"/>
      <c r="J11" s="1"/>
      <c r="K11" s="553" t="s">
        <v>68</v>
      </c>
      <c r="L11" s="553"/>
      <c r="M11" s="177"/>
      <c r="N11" s="17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5"/>
      <c r="B12" s="175"/>
      <c r="C12" s="175"/>
      <c r="D12" s="1"/>
      <c r="E12" s="5"/>
      <c r="F12" s="1"/>
      <c r="G12" s="1"/>
      <c r="H12" s="1"/>
      <c r="I12" s="1"/>
      <c r="J12" s="1"/>
      <c r="K12" s="177"/>
      <c r="L12" s="177"/>
      <c r="M12" s="177"/>
      <c r="N12" s="17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5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"/>
      <c r="X13" s="1"/>
      <c r="Y13" s="1"/>
    </row>
    <row r="14" spans="1:30" s="3" customFormat="1" ht="27" thickBot="1" x14ac:dyDescent="0.3">
      <c r="A14" s="17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23.9</v>
      </c>
      <c r="C18" s="24">
        <v>42.9</v>
      </c>
      <c r="D18" s="24">
        <v>40.6</v>
      </c>
      <c r="E18" s="25">
        <v>53.5</v>
      </c>
      <c r="F18" s="23">
        <v>42</v>
      </c>
      <c r="G18" s="24">
        <v>45.8</v>
      </c>
      <c r="H18" s="24">
        <v>45.8</v>
      </c>
      <c r="I18" s="24">
        <v>82.2</v>
      </c>
      <c r="J18" s="24">
        <v>68.7</v>
      </c>
      <c r="K18" s="24">
        <v>77</v>
      </c>
      <c r="L18" s="25">
        <v>43.5</v>
      </c>
      <c r="M18" s="82">
        <v>29.4</v>
      </c>
      <c r="N18" s="24">
        <v>58.5</v>
      </c>
      <c r="O18" s="24">
        <v>42.9</v>
      </c>
      <c r="P18" s="24">
        <v>63.5</v>
      </c>
      <c r="Q18" s="24">
        <v>46.8</v>
      </c>
      <c r="R18" s="23">
        <v>36.200000000000003</v>
      </c>
      <c r="S18" s="24">
        <v>61</v>
      </c>
      <c r="T18" s="24">
        <v>42.4</v>
      </c>
      <c r="U18" s="24">
        <v>50</v>
      </c>
      <c r="V18" s="25">
        <v>47.2</v>
      </c>
      <c r="W18" s="26">
        <f t="shared" ref="W18:W25" si="0">SUM(B18:V18)</f>
        <v>1043.8</v>
      </c>
      <c r="Y18" s="2"/>
      <c r="Z18" s="20"/>
    </row>
    <row r="19" spans="1:30" ht="39.950000000000003" customHeight="1" x14ac:dyDescent="0.25">
      <c r="A19" s="95" t="s">
        <v>14</v>
      </c>
      <c r="B19" s="23">
        <v>23.9</v>
      </c>
      <c r="C19" s="24">
        <v>42.9</v>
      </c>
      <c r="D19" s="24">
        <v>40.6</v>
      </c>
      <c r="E19" s="25">
        <v>53.5</v>
      </c>
      <c r="F19" s="23">
        <v>42</v>
      </c>
      <c r="G19" s="24">
        <v>45.8</v>
      </c>
      <c r="H19" s="24">
        <v>45.8</v>
      </c>
      <c r="I19" s="24">
        <v>82.2</v>
      </c>
      <c r="J19" s="24">
        <v>68.7</v>
      </c>
      <c r="K19" s="24">
        <v>77</v>
      </c>
      <c r="L19" s="25">
        <v>43.5</v>
      </c>
      <c r="M19" s="82">
        <v>29.4</v>
      </c>
      <c r="N19" s="24">
        <v>58.5</v>
      </c>
      <c r="O19" s="24">
        <v>42.9</v>
      </c>
      <c r="P19" s="24">
        <v>63.5</v>
      </c>
      <c r="Q19" s="24">
        <v>46.8</v>
      </c>
      <c r="R19" s="23">
        <v>36.200000000000003</v>
      </c>
      <c r="S19" s="24">
        <v>61</v>
      </c>
      <c r="T19" s="24">
        <v>42.4</v>
      </c>
      <c r="U19" s="24">
        <v>50</v>
      </c>
      <c r="V19" s="25">
        <v>47.2</v>
      </c>
      <c r="W19" s="26">
        <f t="shared" si="0"/>
        <v>1043.8</v>
      </c>
      <c r="Y19" s="2"/>
      <c r="Z19" s="20"/>
    </row>
    <row r="20" spans="1:30" ht="39.75" customHeight="1" x14ac:dyDescent="0.25">
      <c r="A20" s="94" t="s">
        <v>15</v>
      </c>
      <c r="B20" s="79">
        <v>27.895599999999995</v>
      </c>
      <c r="C20" s="24">
        <v>48.695999999999998</v>
      </c>
      <c r="D20" s="24">
        <v>44.882599999999996</v>
      </c>
      <c r="E20" s="25">
        <v>57.595000000000006</v>
      </c>
      <c r="F20" s="23">
        <v>45.158399999999993</v>
      </c>
      <c r="G20" s="24">
        <v>49.814499999999995</v>
      </c>
      <c r="H20" s="24">
        <v>49.224399999999989</v>
      </c>
      <c r="I20" s="24">
        <v>92.957599999999985</v>
      </c>
      <c r="J20" s="24">
        <v>78.458699999999993</v>
      </c>
      <c r="K20" s="24">
        <v>88.424700000000001</v>
      </c>
      <c r="L20" s="25">
        <v>51.139099999999999</v>
      </c>
      <c r="M20" s="83">
        <v>34.545000000000002</v>
      </c>
      <c r="N20" s="24">
        <v>67.575500000000005</v>
      </c>
      <c r="O20" s="24">
        <v>48.785600000000002</v>
      </c>
      <c r="P20" s="24">
        <v>71.041799999999995</v>
      </c>
      <c r="Q20" s="24">
        <v>50.806799999999996</v>
      </c>
      <c r="R20" s="79">
        <v>42.877300000000005</v>
      </c>
      <c r="S20" s="24">
        <v>70.746799999999993</v>
      </c>
      <c r="T20" s="24">
        <v>48.270200000000003</v>
      </c>
      <c r="U20" s="24">
        <v>55.8352</v>
      </c>
      <c r="V20" s="25">
        <v>51.554000000000009</v>
      </c>
      <c r="W20" s="26">
        <f t="shared" si="0"/>
        <v>1176.2848000000001</v>
      </c>
      <c r="Y20" s="2"/>
      <c r="Z20" s="20"/>
    </row>
    <row r="21" spans="1:30" ht="39.950000000000003" customHeight="1" x14ac:dyDescent="0.25">
      <c r="A21" s="95" t="s">
        <v>16</v>
      </c>
      <c r="B21" s="23">
        <v>27.895599999999995</v>
      </c>
      <c r="C21" s="24">
        <v>48.695999999999998</v>
      </c>
      <c r="D21" s="24">
        <v>44.882599999999996</v>
      </c>
      <c r="E21" s="25">
        <v>57.595000000000006</v>
      </c>
      <c r="F21" s="23">
        <v>45.158399999999993</v>
      </c>
      <c r="G21" s="24">
        <v>49.814499999999995</v>
      </c>
      <c r="H21" s="24">
        <v>49.224399999999989</v>
      </c>
      <c r="I21" s="24">
        <v>92.957599999999985</v>
      </c>
      <c r="J21" s="24">
        <v>78.458699999999993</v>
      </c>
      <c r="K21" s="24">
        <v>88.424700000000001</v>
      </c>
      <c r="L21" s="25">
        <v>51.139099999999999</v>
      </c>
      <c r="M21" s="82">
        <v>34.545000000000002</v>
      </c>
      <c r="N21" s="24">
        <v>67.575500000000005</v>
      </c>
      <c r="O21" s="24">
        <v>48.785600000000002</v>
      </c>
      <c r="P21" s="24">
        <v>71.041799999999995</v>
      </c>
      <c r="Q21" s="24">
        <v>50.806799999999996</v>
      </c>
      <c r="R21" s="23">
        <v>42.877300000000005</v>
      </c>
      <c r="S21" s="24">
        <v>70.746799999999993</v>
      </c>
      <c r="T21" s="24">
        <v>48.270200000000003</v>
      </c>
      <c r="U21" s="24">
        <v>55.8352</v>
      </c>
      <c r="V21" s="25">
        <v>51.554000000000009</v>
      </c>
      <c r="W21" s="26">
        <f t="shared" si="0"/>
        <v>1176.2848000000001</v>
      </c>
      <c r="Y21" s="2"/>
      <c r="Z21" s="20"/>
    </row>
    <row r="22" spans="1:30" ht="39.950000000000003" customHeight="1" x14ac:dyDescent="0.25">
      <c r="A22" s="94" t="s">
        <v>17</v>
      </c>
      <c r="B22" s="23">
        <v>27.895599999999995</v>
      </c>
      <c r="C22" s="24">
        <v>48.695999999999998</v>
      </c>
      <c r="D22" s="24">
        <v>44.882599999999996</v>
      </c>
      <c r="E22" s="25">
        <v>57.595000000000006</v>
      </c>
      <c r="F22" s="23">
        <v>45.158399999999993</v>
      </c>
      <c r="G22" s="24">
        <v>49.814499999999995</v>
      </c>
      <c r="H22" s="24">
        <v>49.224399999999989</v>
      </c>
      <c r="I22" s="24">
        <v>92.957599999999985</v>
      </c>
      <c r="J22" s="24">
        <v>78.458699999999993</v>
      </c>
      <c r="K22" s="24">
        <v>88.424700000000001</v>
      </c>
      <c r="L22" s="25">
        <v>51.139099999999999</v>
      </c>
      <c r="M22" s="82">
        <v>34.545000000000002</v>
      </c>
      <c r="N22" s="24">
        <v>67.575500000000005</v>
      </c>
      <c r="O22" s="24">
        <v>48.785600000000002</v>
      </c>
      <c r="P22" s="24">
        <v>71.041799999999995</v>
      </c>
      <c r="Q22" s="24">
        <v>50.806799999999996</v>
      </c>
      <c r="R22" s="23">
        <v>42.877300000000005</v>
      </c>
      <c r="S22" s="24">
        <v>70.746799999999993</v>
      </c>
      <c r="T22" s="24">
        <v>48.270200000000003</v>
      </c>
      <c r="U22" s="24">
        <v>55.8352</v>
      </c>
      <c r="V22" s="25">
        <v>51.554000000000009</v>
      </c>
      <c r="W22" s="26">
        <f t="shared" si="0"/>
        <v>1176.2848000000001</v>
      </c>
      <c r="Y22" s="2"/>
      <c r="Z22" s="20"/>
    </row>
    <row r="23" spans="1:30" ht="39.950000000000003" customHeight="1" x14ac:dyDescent="0.25">
      <c r="A23" s="95" t="s">
        <v>18</v>
      </c>
      <c r="B23" s="23">
        <v>27.895599999999995</v>
      </c>
      <c r="C23" s="24">
        <v>48.695999999999998</v>
      </c>
      <c r="D23" s="24">
        <v>44.882599999999996</v>
      </c>
      <c r="E23" s="25">
        <v>57.595000000000006</v>
      </c>
      <c r="F23" s="23">
        <v>45.158399999999993</v>
      </c>
      <c r="G23" s="24">
        <v>49.814499999999995</v>
      </c>
      <c r="H23" s="24">
        <v>49.224399999999989</v>
      </c>
      <c r="I23" s="24">
        <v>92.957599999999985</v>
      </c>
      <c r="J23" s="24">
        <v>78.458699999999993</v>
      </c>
      <c r="K23" s="24">
        <v>88.424700000000001</v>
      </c>
      <c r="L23" s="25">
        <v>51.139099999999999</v>
      </c>
      <c r="M23" s="82">
        <v>34.545000000000002</v>
      </c>
      <c r="N23" s="24">
        <v>67.575500000000005</v>
      </c>
      <c r="O23" s="24">
        <v>48.785600000000002</v>
      </c>
      <c r="P23" s="24">
        <v>71.041799999999995</v>
      </c>
      <c r="Q23" s="24">
        <v>50.806799999999996</v>
      </c>
      <c r="R23" s="23">
        <v>42.877300000000005</v>
      </c>
      <c r="S23" s="24">
        <v>70.746799999999993</v>
      </c>
      <c r="T23" s="24">
        <v>48.270200000000003</v>
      </c>
      <c r="U23" s="24">
        <v>55.8352</v>
      </c>
      <c r="V23" s="25">
        <v>51.554000000000009</v>
      </c>
      <c r="W23" s="26">
        <f t="shared" si="0"/>
        <v>1176.2848000000001</v>
      </c>
      <c r="Y23" s="2"/>
      <c r="Z23" s="20"/>
    </row>
    <row r="24" spans="1:30" ht="39.950000000000003" customHeight="1" x14ac:dyDescent="0.25">
      <c r="A24" s="94" t="s">
        <v>19</v>
      </c>
      <c r="B24" s="23">
        <v>27.895599999999995</v>
      </c>
      <c r="C24" s="24">
        <v>48.695999999999998</v>
      </c>
      <c r="D24" s="24">
        <v>44.882599999999996</v>
      </c>
      <c r="E24" s="25">
        <v>57.595000000000006</v>
      </c>
      <c r="F24" s="23">
        <v>45.158399999999993</v>
      </c>
      <c r="G24" s="24">
        <v>49.814499999999995</v>
      </c>
      <c r="H24" s="24">
        <v>49.224399999999989</v>
      </c>
      <c r="I24" s="24">
        <v>92.957599999999985</v>
      </c>
      <c r="J24" s="24">
        <v>78.458699999999993</v>
      </c>
      <c r="K24" s="24">
        <v>88.424700000000001</v>
      </c>
      <c r="L24" s="25">
        <v>51.139099999999999</v>
      </c>
      <c r="M24" s="82">
        <v>34.545000000000002</v>
      </c>
      <c r="N24" s="24">
        <v>67.575500000000005</v>
      </c>
      <c r="O24" s="24">
        <v>48.785600000000002</v>
      </c>
      <c r="P24" s="24">
        <v>71.041799999999995</v>
      </c>
      <c r="Q24" s="24">
        <v>50.806799999999996</v>
      </c>
      <c r="R24" s="23">
        <v>42.877300000000005</v>
      </c>
      <c r="S24" s="24">
        <v>70.746799999999993</v>
      </c>
      <c r="T24" s="24">
        <v>48.270200000000003</v>
      </c>
      <c r="U24" s="24">
        <v>55.8352</v>
      </c>
      <c r="V24" s="25">
        <v>51.554000000000009</v>
      </c>
      <c r="W24" s="26">
        <f t="shared" si="0"/>
        <v>1176.2848000000001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187.27799999999999</v>
      </c>
      <c r="C25" s="28">
        <f t="shared" si="1"/>
        <v>329.28</v>
      </c>
      <c r="D25" s="28">
        <f t="shared" si="1"/>
        <v>305.61299999999994</v>
      </c>
      <c r="E25" s="29">
        <f>SUM(E18:E24)</f>
        <v>394.97500000000008</v>
      </c>
      <c r="F25" s="27">
        <f t="shared" ref="F25:H25" si="2">SUM(F18:F24)</f>
        <v>309.79199999999997</v>
      </c>
      <c r="G25" s="28">
        <f t="shared" si="2"/>
        <v>340.67250000000001</v>
      </c>
      <c r="H25" s="28">
        <f t="shared" si="2"/>
        <v>337.72199999999998</v>
      </c>
      <c r="I25" s="28">
        <f>SUM(I18:I24)</f>
        <v>629.18799999999987</v>
      </c>
      <c r="J25" s="28">
        <f t="shared" ref="J25:L25" si="3">SUM(J18:J24)</f>
        <v>529.69350000000009</v>
      </c>
      <c r="K25" s="28">
        <f t="shared" si="3"/>
        <v>596.12350000000004</v>
      </c>
      <c r="L25" s="29">
        <f t="shared" si="3"/>
        <v>342.69549999999992</v>
      </c>
      <c r="M25" s="84">
        <f>SUM(M18:M24)</f>
        <v>231.52500000000003</v>
      </c>
      <c r="N25" s="28">
        <f t="shared" ref="N25:Q25" si="4">SUM(N18:N24)</f>
        <v>454.87750000000005</v>
      </c>
      <c r="O25" s="28">
        <f t="shared" si="4"/>
        <v>329.72799999999995</v>
      </c>
      <c r="P25" s="28">
        <f t="shared" si="4"/>
        <v>482.20899999999995</v>
      </c>
      <c r="Q25" s="28">
        <f t="shared" si="4"/>
        <v>347.63400000000001</v>
      </c>
      <c r="R25" s="27">
        <f>SUM(R18:R24)</f>
        <v>286.78649999999999</v>
      </c>
      <c r="S25" s="28">
        <f t="shared" ref="S25:V25" si="5">SUM(S18:S24)</f>
        <v>475.73400000000004</v>
      </c>
      <c r="T25" s="28">
        <f t="shared" si="5"/>
        <v>326.15099999999995</v>
      </c>
      <c r="U25" s="28">
        <f t="shared" si="5"/>
        <v>379.17599999999993</v>
      </c>
      <c r="V25" s="29">
        <f t="shared" si="5"/>
        <v>352.17000000000007</v>
      </c>
      <c r="W25" s="26">
        <f t="shared" si="0"/>
        <v>7969.0239999999994</v>
      </c>
    </row>
    <row r="26" spans="1:30" s="2" customFormat="1" ht="36.75" customHeight="1" x14ac:dyDescent="0.25">
      <c r="A26" s="96" t="s">
        <v>20</v>
      </c>
      <c r="B26" s="30">
        <v>98</v>
      </c>
      <c r="C26" s="31">
        <v>96</v>
      </c>
      <c r="D26" s="31">
        <v>94.5</v>
      </c>
      <c r="E26" s="32">
        <v>92.5</v>
      </c>
      <c r="F26" s="30">
        <v>96</v>
      </c>
      <c r="G26" s="31">
        <v>94.5</v>
      </c>
      <c r="H26" s="31">
        <v>93.5</v>
      </c>
      <c r="I26" s="31">
        <v>92</v>
      </c>
      <c r="J26" s="31">
        <v>91.5</v>
      </c>
      <c r="K26" s="31">
        <v>90.5</v>
      </c>
      <c r="L26" s="32">
        <v>89.5</v>
      </c>
      <c r="M26" s="85">
        <v>94.5</v>
      </c>
      <c r="N26" s="31">
        <v>93.5</v>
      </c>
      <c r="O26" s="31">
        <v>92</v>
      </c>
      <c r="P26" s="31">
        <v>91</v>
      </c>
      <c r="Q26" s="31">
        <v>89</v>
      </c>
      <c r="R26" s="30">
        <v>95.5</v>
      </c>
      <c r="S26" s="31">
        <v>94</v>
      </c>
      <c r="T26" s="31">
        <v>93</v>
      </c>
      <c r="U26" s="31">
        <v>91.5</v>
      </c>
      <c r="V26" s="32">
        <v>90</v>
      </c>
      <c r="W26" s="33">
        <f>+((W25/W27)/7)*1000</f>
        <v>92.593086620577452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350</v>
      </c>
      <c r="N27" s="35">
        <v>695</v>
      </c>
      <c r="O27" s="35">
        <v>512</v>
      </c>
      <c r="P27" s="35">
        <v>757</v>
      </c>
      <c r="Q27" s="35">
        <v>558</v>
      </c>
      <c r="R27" s="34">
        <v>429</v>
      </c>
      <c r="S27" s="35">
        <v>723</v>
      </c>
      <c r="T27" s="35">
        <v>501</v>
      </c>
      <c r="U27" s="35">
        <v>592</v>
      </c>
      <c r="V27" s="36">
        <v>559</v>
      </c>
      <c r="W27" s="37">
        <f>SUM(B27:V27)</f>
        <v>12295</v>
      </c>
      <c r="X27" s="2">
        <f>((W25*1000)/W27)/7</f>
        <v>92.593086620577452</v>
      </c>
    </row>
    <row r="28" spans="1:30" s="2" customFormat="1" ht="33" customHeight="1" x14ac:dyDescent="0.25">
      <c r="A28" s="98" t="s">
        <v>22</v>
      </c>
      <c r="B28" s="38">
        <f>((B27*B26)*7/1000-B18-B19)/5</f>
        <v>27.895599999999995</v>
      </c>
      <c r="C28" s="39">
        <f t="shared" ref="C28:V28" si="6">((C27*C26)*7/1000-C18-C19)/5</f>
        <v>48.695999999999998</v>
      </c>
      <c r="D28" s="39">
        <f t="shared" si="6"/>
        <v>44.882599999999996</v>
      </c>
      <c r="E28" s="40">
        <f t="shared" si="6"/>
        <v>57.595000000000006</v>
      </c>
      <c r="F28" s="38">
        <f t="shared" si="6"/>
        <v>45.158399999999993</v>
      </c>
      <c r="G28" s="39">
        <f t="shared" si="6"/>
        <v>49.814499999999995</v>
      </c>
      <c r="H28" s="39">
        <f t="shared" si="6"/>
        <v>49.224399999999989</v>
      </c>
      <c r="I28" s="39">
        <f t="shared" si="6"/>
        <v>92.957599999999985</v>
      </c>
      <c r="J28" s="39">
        <f t="shared" si="6"/>
        <v>78.458699999999993</v>
      </c>
      <c r="K28" s="39">
        <f t="shared" si="6"/>
        <v>88.424700000000001</v>
      </c>
      <c r="L28" s="40">
        <f t="shared" si="6"/>
        <v>51.139099999999999</v>
      </c>
      <c r="M28" s="87">
        <f t="shared" si="6"/>
        <v>34.545000000000002</v>
      </c>
      <c r="N28" s="39">
        <f t="shared" si="6"/>
        <v>67.575500000000005</v>
      </c>
      <c r="O28" s="39">
        <f t="shared" si="6"/>
        <v>48.785600000000002</v>
      </c>
      <c r="P28" s="39">
        <f t="shared" si="6"/>
        <v>71.041799999999995</v>
      </c>
      <c r="Q28" s="39">
        <f t="shared" si="6"/>
        <v>50.806799999999996</v>
      </c>
      <c r="R28" s="38">
        <f t="shared" si="6"/>
        <v>42.877300000000005</v>
      </c>
      <c r="S28" s="39">
        <f t="shared" si="6"/>
        <v>70.746799999999993</v>
      </c>
      <c r="T28" s="39">
        <f t="shared" si="6"/>
        <v>48.270200000000003</v>
      </c>
      <c r="U28" s="39">
        <f t="shared" si="6"/>
        <v>55.8352</v>
      </c>
      <c r="V28" s="40">
        <f t="shared" si="6"/>
        <v>51.554000000000009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187.27799999999999</v>
      </c>
      <c r="C29" s="43">
        <f t="shared" si="7"/>
        <v>329.28</v>
      </c>
      <c r="D29" s="43">
        <f t="shared" si="7"/>
        <v>305.613</v>
      </c>
      <c r="E29" s="90">
        <f>((E27*E26)*7)/1000</f>
        <v>394.97500000000002</v>
      </c>
      <c r="F29" s="42">
        <f>((F27*F26)*7)/1000</f>
        <v>309.79199999999997</v>
      </c>
      <c r="G29" s="43">
        <f t="shared" ref="G29:H29" si="8">((G27*G26)*7)/1000</f>
        <v>340.67250000000001</v>
      </c>
      <c r="H29" s="43">
        <f t="shared" si="8"/>
        <v>337.72199999999998</v>
      </c>
      <c r="I29" s="43">
        <f>((I27*I26)*7)/1000</f>
        <v>629.18799999999999</v>
      </c>
      <c r="J29" s="43">
        <f>((J27*J26)*7)/1000</f>
        <v>529.69349999999997</v>
      </c>
      <c r="K29" s="43">
        <f t="shared" ref="K29:L29" si="9">((K27*K26)*7)/1000</f>
        <v>596.12350000000004</v>
      </c>
      <c r="L29" s="90">
        <f t="shared" si="9"/>
        <v>342.69549999999998</v>
      </c>
      <c r="M29" s="88">
        <f>((M27*M26)*7)/1000</f>
        <v>231.52500000000001</v>
      </c>
      <c r="N29" s="43">
        <f>((N27*N26)*7)/1000</f>
        <v>454.8775</v>
      </c>
      <c r="O29" s="43">
        <f>((O27*O26)*7)/1000</f>
        <v>329.72800000000001</v>
      </c>
      <c r="P29" s="43">
        <f t="shared" ref="P29:V29" si="10">((P27*P26)*7)/1000</f>
        <v>482.209</v>
      </c>
      <c r="Q29" s="43">
        <f t="shared" si="10"/>
        <v>347.63400000000001</v>
      </c>
      <c r="R29" s="44">
        <f t="shared" si="10"/>
        <v>286.78649999999999</v>
      </c>
      <c r="S29" s="45">
        <f t="shared" si="10"/>
        <v>475.73399999999998</v>
      </c>
      <c r="T29" s="45">
        <f t="shared" si="10"/>
        <v>326.15100000000001</v>
      </c>
      <c r="U29" s="45">
        <f t="shared" si="10"/>
        <v>379.17599999999999</v>
      </c>
      <c r="V29" s="46">
        <f t="shared" si="10"/>
        <v>352.17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97.999999999999986</v>
      </c>
      <c r="C30" s="49">
        <f t="shared" si="11"/>
        <v>95.999999999999986</v>
      </c>
      <c r="D30" s="49">
        <f t="shared" si="11"/>
        <v>94.499999999999986</v>
      </c>
      <c r="E30" s="50">
        <f>+(E25/E27)/7*1000</f>
        <v>92.500000000000014</v>
      </c>
      <c r="F30" s="48">
        <f t="shared" ref="F30:H30" si="12">+(F25/F27)/7*1000</f>
        <v>95.999999999999986</v>
      </c>
      <c r="G30" s="49">
        <f t="shared" si="12"/>
        <v>94.5</v>
      </c>
      <c r="H30" s="49">
        <f t="shared" si="12"/>
        <v>93.5</v>
      </c>
      <c r="I30" s="49">
        <f>+(I25/I27)/7*1000</f>
        <v>91.999999999999986</v>
      </c>
      <c r="J30" s="49">
        <f t="shared" ref="J30:L30" si="13">+(J25/J27)/7*1000</f>
        <v>91.500000000000014</v>
      </c>
      <c r="K30" s="49">
        <f t="shared" si="13"/>
        <v>90.500000000000014</v>
      </c>
      <c r="L30" s="50">
        <f t="shared" si="13"/>
        <v>89.499999999999986</v>
      </c>
      <c r="M30" s="89">
        <f>+(M25/M27)/7*1000</f>
        <v>94.500000000000014</v>
      </c>
      <c r="N30" s="49">
        <f t="shared" ref="N30:V30" si="14">+(N25/N27)/7*1000</f>
        <v>93.500000000000014</v>
      </c>
      <c r="O30" s="49">
        <f t="shared" si="14"/>
        <v>91.999999999999986</v>
      </c>
      <c r="P30" s="49">
        <f t="shared" si="14"/>
        <v>90.999999999999986</v>
      </c>
      <c r="Q30" s="49">
        <f t="shared" si="14"/>
        <v>89</v>
      </c>
      <c r="R30" s="48">
        <f t="shared" si="14"/>
        <v>95.5</v>
      </c>
      <c r="S30" s="49">
        <f t="shared" si="14"/>
        <v>94</v>
      </c>
      <c r="T30" s="49">
        <f t="shared" si="14"/>
        <v>92.999999999999986</v>
      </c>
      <c r="U30" s="49">
        <f t="shared" si="14"/>
        <v>91.499999999999986</v>
      </c>
      <c r="V30" s="50">
        <f t="shared" si="14"/>
        <v>90.000000000000014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22.369500000000006</v>
      </c>
      <c r="C39" s="82">
        <v>61.307600000000015</v>
      </c>
      <c r="D39" s="82">
        <v>56.677999999999997</v>
      </c>
      <c r="E39" s="82">
        <v>61.733399999999996</v>
      </c>
      <c r="F39" s="82">
        <v>65.848800000000011</v>
      </c>
      <c r="G39" s="82">
        <v>59.148900000000005</v>
      </c>
      <c r="H39" s="82"/>
      <c r="I39" s="104">
        <f t="shared" ref="I39:I46" si="15">SUM(B39:H39)</f>
        <v>327.08620000000008</v>
      </c>
      <c r="J39" s="2"/>
      <c r="K39" s="94" t="s">
        <v>13</v>
      </c>
      <c r="L39" s="82">
        <v>6.4</v>
      </c>
      <c r="M39" s="82">
        <v>17.100000000000001</v>
      </c>
      <c r="N39" s="82">
        <v>11.5</v>
      </c>
      <c r="O39" s="82"/>
      <c r="P39" s="82"/>
      <c r="Q39" s="104">
        <f t="shared" ref="Q39:Q46" si="16">SUM(L39:P39)</f>
        <v>35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22.369500000000006</v>
      </c>
      <c r="C40" s="82">
        <v>61.307600000000015</v>
      </c>
      <c r="D40" s="82">
        <v>56.677999999999997</v>
      </c>
      <c r="E40" s="82">
        <v>61.733399999999996</v>
      </c>
      <c r="F40" s="82">
        <v>65.848800000000011</v>
      </c>
      <c r="G40" s="82">
        <v>59.148900000000005</v>
      </c>
      <c r="H40" s="82"/>
      <c r="I40" s="104">
        <f t="shared" si="15"/>
        <v>327.08620000000008</v>
      </c>
      <c r="J40" s="2"/>
      <c r="K40" s="95" t="s">
        <v>14</v>
      </c>
      <c r="L40" s="82">
        <v>6.4</v>
      </c>
      <c r="M40" s="82">
        <v>17.100000000000001</v>
      </c>
      <c r="N40" s="82">
        <v>11.5</v>
      </c>
      <c r="O40" s="82"/>
      <c r="P40" s="82"/>
      <c r="Q40" s="104">
        <f t="shared" si="16"/>
        <v>35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24.792199999999994</v>
      </c>
      <c r="C41" s="24">
        <v>67.949759999999984</v>
      </c>
      <c r="D41" s="24">
        <v>63.290200000000006</v>
      </c>
      <c r="E41" s="24">
        <v>69.204639999999998</v>
      </c>
      <c r="F41" s="24">
        <v>74.076179999999994</v>
      </c>
      <c r="G41" s="24">
        <v>67.350239999999985</v>
      </c>
      <c r="H41" s="24"/>
      <c r="I41" s="104">
        <f t="shared" si="15"/>
        <v>366.66321999999991</v>
      </c>
      <c r="J41" s="2"/>
      <c r="K41" s="94" t="s">
        <v>15</v>
      </c>
      <c r="L41" s="82">
        <v>7.1</v>
      </c>
      <c r="M41" s="82">
        <v>18.8</v>
      </c>
      <c r="N41" s="82">
        <v>12.6</v>
      </c>
      <c r="O41" s="24"/>
      <c r="P41" s="24"/>
      <c r="Q41" s="104">
        <f t="shared" si="16"/>
        <v>38.5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24.792199999999994</v>
      </c>
      <c r="C42" s="82">
        <v>67.949759999999984</v>
      </c>
      <c r="D42" s="82">
        <v>63.290200000000006</v>
      </c>
      <c r="E42" s="82">
        <v>69.204639999999998</v>
      </c>
      <c r="F42" s="82">
        <v>74.076179999999994</v>
      </c>
      <c r="G42" s="82">
        <v>67.350239999999985</v>
      </c>
      <c r="H42" s="82"/>
      <c r="I42" s="104">
        <f t="shared" si="15"/>
        <v>366.66321999999991</v>
      </c>
      <c r="J42" s="2"/>
      <c r="K42" s="95" t="s">
        <v>16</v>
      </c>
      <c r="L42" s="82">
        <v>7.2</v>
      </c>
      <c r="M42" s="82">
        <v>18.8</v>
      </c>
      <c r="N42" s="82">
        <v>12.6</v>
      </c>
      <c r="O42" s="82"/>
      <c r="P42" s="82"/>
      <c r="Q42" s="104">
        <f t="shared" si="16"/>
        <v>38.6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24.792199999999994</v>
      </c>
      <c r="C43" s="82">
        <v>67.949759999999984</v>
      </c>
      <c r="D43" s="82">
        <v>63.290200000000006</v>
      </c>
      <c r="E43" s="82">
        <v>69.204639999999998</v>
      </c>
      <c r="F43" s="82">
        <v>74.076179999999994</v>
      </c>
      <c r="G43" s="82">
        <v>67.350239999999985</v>
      </c>
      <c r="H43" s="82"/>
      <c r="I43" s="104">
        <f t="shared" si="15"/>
        <v>366.66321999999991</v>
      </c>
      <c r="J43" s="2"/>
      <c r="K43" s="94" t="s">
        <v>17</v>
      </c>
      <c r="L43" s="82">
        <v>7.2</v>
      </c>
      <c r="M43" s="82">
        <v>18.8</v>
      </c>
      <c r="N43" s="82">
        <v>12.6</v>
      </c>
      <c r="O43" s="82"/>
      <c r="P43" s="82"/>
      <c r="Q43" s="104">
        <f t="shared" si="16"/>
        <v>38.6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24.792199999999994</v>
      </c>
      <c r="C44" s="82">
        <v>67.949759999999984</v>
      </c>
      <c r="D44" s="82">
        <v>63.290200000000006</v>
      </c>
      <c r="E44" s="82">
        <v>69.204639999999998</v>
      </c>
      <c r="F44" s="82">
        <v>74.076179999999994</v>
      </c>
      <c r="G44" s="82">
        <v>67.350239999999985</v>
      </c>
      <c r="H44" s="82"/>
      <c r="I44" s="104">
        <f t="shared" si="15"/>
        <v>366.66321999999991</v>
      </c>
      <c r="J44" s="2"/>
      <c r="K44" s="95" t="s">
        <v>18</v>
      </c>
      <c r="L44" s="82">
        <v>7.2</v>
      </c>
      <c r="M44" s="82">
        <v>18.8</v>
      </c>
      <c r="N44" s="82">
        <v>12.7</v>
      </c>
      <c r="O44" s="82"/>
      <c r="P44" s="82"/>
      <c r="Q44" s="104">
        <f t="shared" si="16"/>
        <v>38.700000000000003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24.792199999999994</v>
      </c>
      <c r="C45" s="82">
        <v>67.949759999999984</v>
      </c>
      <c r="D45" s="82">
        <v>63.290200000000006</v>
      </c>
      <c r="E45" s="82">
        <v>69.204639999999998</v>
      </c>
      <c r="F45" s="82">
        <v>74.076179999999994</v>
      </c>
      <c r="G45" s="82">
        <v>67.350239999999985</v>
      </c>
      <c r="H45" s="82"/>
      <c r="I45" s="104">
        <f t="shared" si="15"/>
        <v>366.66321999999991</v>
      </c>
      <c r="J45" s="2"/>
      <c r="K45" s="94" t="s">
        <v>19</v>
      </c>
      <c r="L45" s="82">
        <v>7.2</v>
      </c>
      <c r="M45" s="82">
        <v>18.899999999999999</v>
      </c>
      <c r="N45" s="82">
        <v>12.7</v>
      </c>
      <c r="O45" s="82"/>
      <c r="P45" s="82"/>
      <c r="Q45" s="104">
        <f t="shared" si="16"/>
        <v>38.799999999999997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168.7</v>
      </c>
      <c r="C46" s="28">
        <f t="shared" si="17"/>
        <v>462.36399999999992</v>
      </c>
      <c r="D46" s="28">
        <f t="shared" si="17"/>
        <v>429.80700000000007</v>
      </c>
      <c r="E46" s="28">
        <f t="shared" si="17"/>
        <v>469.48999999999995</v>
      </c>
      <c r="F46" s="28">
        <f t="shared" si="17"/>
        <v>502.07850000000008</v>
      </c>
      <c r="G46" s="28">
        <f t="shared" si="17"/>
        <v>455.04899999999992</v>
      </c>
      <c r="H46" s="28">
        <f t="shared" si="17"/>
        <v>0</v>
      </c>
      <c r="I46" s="104">
        <f t="shared" si="15"/>
        <v>2487.4884999999999</v>
      </c>
      <c r="K46" s="80" t="s">
        <v>11</v>
      </c>
      <c r="L46" s="84">
        <f>SUM(L39:L45)</f>
        <v>48.7</v>
      </c>
      <c r="M46" s="28">
        <f>SUM(M39:M45)</f>
        <v>128.29999999999998</v>
      </c>
      <c r="N46" s="28">
        <f>SUM(N39:N45)</f>
        <v>86.2</v>
      </c>
      <c r="O46" s="28">
        <f>SUM(O39:O45)</f>
        <v>0</v>
      </c>
      <c r="P46" s="28">
        <f>SUM(P39:P45)</f>
        <v>0</v>
      </c>
      <c r="Q46" s="104">
        <f t="shared" si="16"/>
        <v>263.2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100</v>
      </c>
      <c r="C47" s="31">
        <v>98</v>
      </c>
      <c r="D47" s="31">
        <v>97</v>
      </c>
      <c r="E47" s="31">
        <v>95</v>
      </c>
      <c r="F47" s="31">
        <v>94.5</v>
      </c>
      <c r="G47" s="31">
        <v>93</v>
      </c>
      <c r="H47" s="31"/>
      <c r="I47" s="105">
        <f>+((I46/I48)/7)*1000</f>
        <v>95.731546336206875</v>
      </c>
      <c r="K47" s="113" t="s">
        <v>20</v>
      </c>
      <c r="L47" s="85">
        <v>98</v>
      </c>
      <c r="M47" s="31">
        <v>97</v>
      </c>
      <c r="N47" s="31">
        <v>97</v>
      </c>
      <c r="O47" s="31"/>
      <c r="P47" s="31"/>
      <c r="Q47" s="105">
        <f>+((Q46/Q48)/7)*1000</f>
        <v>97.15762273901808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71</v>
      </c>
      <c r="M48" s="67">
        <v>189</v>
      </c>
      <c r="N48" s="67">
        <v>127</v>
      </c>
      <c r="O48" s="67"/>
      <c r="P48" s="67"/>
      <c r="Q48" s="115">
        <f>SUM(L48:P48)</f>
        <v>387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24.792199999999994</v>
      </c>
      <c r="C49" s="39">
        <f t="shared" si="18"/>
        <v>67.949759999999984</v>
      </c>
      <c r="D49" s="39">
        <f t="shared" si="18"/>
        <v>63.290200000000006</v>
      </c>
      <c r="E49" s="39">
        <f t="shared" si="18"/>
        <v>69.204639999999998</v>
      </c>
      <c r="F49" s="39">
        <f t="shared" si="18"/>
        <v>74.076179999999994</v>
      </c>
      <c r="G49" s="39">
        <f t="shared" si="18"/>
        <v>67.350239999999985</v>
      </c>
      <c r="H49" s="39">
        <f t="shared" si="18"/>
        <v>0</v>
      </c>
      <c r="I49" s="107">
        <f>((I46*1000)/I48)/7</f>
        <v>95.73154633620689</v>
      </c>
      <c r="K49" s="98" t="s">
        <v>22</v>
      </c>
      <c r="L49" s="87">
        <f t="shared" ref="L49:P49" si="19">((L48*L47)*7/1000-L39-L40)/5</f>
        <v>7.1812000000000014</v>
      </c>
      <c r="M49" s="39">
        <f t="shared" si="19"/>
        <v>18.8262</v>
      </c>
      <c r="N49" s="39">
        <f t="shared" si="19"/>
        <v>12.646600000000001</v>
      </c>
      <c r="O49" s="39">
        <f t="shared" si="19"/>
        <v>0</v>
      </c>
      <c r="P49" s="39">
        <f t="shared" si="19"/>
        <v>0</v>
      </c>
      <c r="Q49" s="116">
        <f>((Q46*1000)/Q48)/7</f>
        <v>97.15762273901808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168.7</v>
      </c>
      <c r="C50" s="43">
        <f t="shared" si="20"/>
        <v>462.36399999999998</v>
      </c>
      <c r="D50" s="43">
        <f t="shared" si="20"/>
        <v>429.80700000000002</v>
      </c>
      <c r="E50" s="43">
        <f t="shared" si="20"/>
        <v>469.49</v>
      </c>
      <c r="F50" s="43">
        <f t="shared" si="20"/>
        <v>502.07850000000002</v>
      </c>
      <c r="G50" s="43">
        <f t="shared" si="20"/>
        <v>455.04899999999998</v>
      </c>
      <c r="H50" s="43">
        <f t="shared" si="20"/>
        <v>0</v>
      </c>
      <c r="I50" s="90"/>
      <c r="K50" s="99" t="s">
        <v>23</v>
      </c>
      <c r="L50" s="88">
        <f>((L48*L47)*7)/1000</f>
        <v>48.706000000000003</v>
      </c>
      <c r="M50" s="43">
        <f>((M48*M47)*7)/1000</f>
        <v>128.33099999999999</v>
      </c>
      <c r="N50" s="43">
        <f>((N48*N47)*7)/1000</f>
        <v>86.233000000000004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99.999999999999986</v>
      </c>
      <c r="C51" s="49">
        <f t="shared" si="21"/>
        <v>97.999999999999972</v>
      </c>
      <c r="D51" s="49">
        <f t="shared" si="21"/>
        <v>97.000000000000014</v>
      </c>
      <c r="E51" s="49">
        <f t="shared" si="21"/>
        <v>94.999999999999986</v>
      </c>
      <c r="F51" s="49">
        <f t="shared" si="21"/>
        <v>94.500000000000014</v>
      </c>
      <c r="G51" s="49">
        <f t="shared" si="21"/>
        <v>92.999999999999986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97.987927565392354</v>
      </c>
      <c r="M51" s="49">
        <f>+(M46/M48)/7*1000</f>
        <v>96.97656840513983</v>
      </c>
      <c r="N51" s="49">
        <f>+(N46/N48)/7*1000</f>
        <v>96.962879640045003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17.399999999999999</v>
      </c>
      <c r="C58" s="82">
        <v>30.2</v>
      </c>
      <c r="D58" s="82">
        <v>30.1</v>
      </c>
      <c r="E58" s="82">
        <v>43</v>
      </c>
      <c r="F58" s="82"/>
      <c r="G58" s="82"/>
      <c r="H58" s="104">
        <f t="shared" ref="H58:H65" si="22">SUM(B58:G58)</f>
        <v>120.69999999999999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17.399999999999999</v>
      </c>
      <c r="C59" s="82">
        <v>30.2</v>
      </c>
      <c r="D59" s="82">
        <v>30.1</v>
      </c>
      <c r="E59" s="82">
        <v>43</v>
      </c>
      <c r="F59" s="82"/>
      <c r="G59" s="82"/>
      <c r="H59" s="104">
        <f t="shared" si="22"/>
        <v>120.69999999999999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18.7</v>
      </c>
      <c r="C60" s="82">
        <v>33.5</v>
      </c>
      <c r="D60" s="82">
        <v>33</v>
      </c>
      <c r="E60" s="82">
        <v>47.2</v>
      </c>
      <c r="F60" s="82"/>
      <c r="G60" s="24"/>
      <c r="H60" s="104">
        <f t="shared" si="22"/>
        <v>132.4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18.7</v>
      </c>
      <c r="C61" s="82">
        <v>33.6</v>
      </c>
      <c r="D61" s="82">
        <v>33</v>
      </c>
      <c r="E61" s="82">
        <v>47.2</v>
      </c>
      <c r="F61" s="82"/>
      <c r="G61" s="82"/>
      <c r="H61" s="104">
        <f t="shared" si="22"/>
        <v>132.5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18.7</v>
      </c>
      <c r="C62" s="82">
        <v>33.6</v>
      </c>
      <c r="D62" s="82">
        <v>33</v>
      </c>
      <c r="E62" s="82">
        <v>47.2</v>
      </c>
      <c r="F62" s="82"/>
      <c r="G62" s="82"/>
      <c r="H62" s="104">
        <f t="shared" si="22"/>
        <v>132.5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18.7</v>
      </c>
      <c r="C63" s="82">
        <v>33.6</v>
      </c>
      <c r="D63" s="82">
        <v>33</v>
      </c>
      <c r="E63" s="82">
        <v>47.2</v>
      </c>
      <c r="F63" s="82"/>
      <c r="G63" s="82"/>
      <c r="H63" s="104">
        <f t="shared" si="22"/>
        <v>132.5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18.8</v>
      </c>
      <c r="C64" s="82">
        <v>33.6</v>
      </c>
      <c r="D64" s="82">
        <v>33</v>
      </c>
      <c r="E64" s="82">
        <v>47.2</v>
      </c>
      <c r="F64" s="82"/>
      <c r="G64" s="82"/>
      <c r="H64" s="104">
        <f t="shared" si="22"/>
        <v>132.60000000000002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128.4</v>
      </c>
      <c r="C65" s="28">
        <f t="shared" si="23"/>
        <v>228.29999999999998</v>
      </c>
      <c r="D65" s="28">
        <f t="shared" si="23"/>
        <v>225.2</v>
      </c>
      <c r="E65" s="28">
        <f t="shared" si="23"/>
        <v>321.99999999999994</v>
      </c>
      <c r="F65" s="28">
        <f t="shared" si="23"/>
        <v>0</v>
      </c>
      <c r="G65" s="28">
        <f t="shared" si="23"/>
        <v>0</v>
      </c>
      <c r="H65" s="104">
        <f t="shared" si="22"/>
        <v>903.89999999999986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106</v>
      </c>
      <c r="C66" s="31">
        <v>105.5</v>
      </c>
      <c r="D66" s="31">
        <v>104.5</v>
      </c>
      <c r="E66" s="31">
        <v>104.5</v>
      </c>
      <c r="F66" s="31"/>
      <c r="G66" s="31"/>
      <c r="H66" s="105">
        <f>+((H65/H67)/7)*1000</f>
        <v>104.98257839721252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18.713200000000001</v>
      </c>
      <c r="C68" s="39">
        <f t="shared" si="24"/>
        <v>33.5593</v>
      </c>
      <c r="D68" s="39">
        <f t="shared" si="24"/>
        <v>33.020400000000002</v>
      </c>
      <c r="E68" s="39">
        <f t="shared" si="24"/>
        <v>47.172000000000004</v>
      </c>
      <c r="F68" s="39">
        <f t="shared" si="24"/>
        <v>0</v>
      </c>
      <c r="G68" s="39">
        <f t="shared" si="24"/>
        <v>0</v>
      </c>
      <c r="H68" s="119">
        <f>((H65*1000)/H67)/7</f>
        <v>104.98257839721252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128.36600000000001</v>
      </c>
      <c r="C69" s="43">
        <f t="shared" si="25"/>
        <v>228.19649999999999</v>
      </c>
      <c r="D69" s="43">
        <f t="shared" si="25"/>
        <v>225.30199999999999</v>
      </c>
      <c r="E69" s="43">
        <f t="shared" si="25"/>
        <v>321.86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106.02807597027251</v>
      </c>
      <c r="C70" s="49">
        <f t="shared" si="26"/>
        <v>105.54785020804437</v>
      </c>
      <c r="D70" s="49">
        <f t="shared" si="26"/>
        <v>104.45269016697588</v>
      </c>
      <c r="E70" s="49">
        <f t="shared" si="26"/>
        <v>104.54545454545452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M15:Q15"/>
    <mergeCell ref="R15:V15"/>
    <mergeCell ref="A3:C3"/>
    <mergeCell ref="E9:G9"/>
    <mergeCell ref="R9:S9"/>
    <mergeCell ref="K11:L11"/>
    <mergeCell ref="B15:E15"/>
    <mergeCell ref="F15:L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239"/>
  <sheetViews>
    <sheetView topLeftCell="A43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2"/>
      <c r="Z3" s="2"/>
      <c r="AA3" s="2"/>
      <c r="AB3" s="2"/>
      <c r="AC3" s="2"/>
      <c r="AD3" s="18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5" t="s">
        <v>1</v>
      </c>
      <c r="B9" s="185"/>
      <c r="C9" s="18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5"/>
      <c r="B10" s="185"/>
      <c r="C10" s="18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5" t="s">
        <v>4</v>
      </c>
      <c r="B11" s="185"/>
      <c r="C11" s="185"/>
      <c r="D11" s="1"/>
      <c r="E11" s="186">
        <v>1</v>
      </c>
      <c r="F11" s="1"/>
      <c r="G11" s="1"/>
      <c r="H11" s="1"/>
      <c r="I11" s="1"/>
      <c r="J11" s="1"/>
      <c r="K11" s="553" t="s">
        <v>69</v>
      </c>
      <c r="L11" s="553"/>
      <c r="M11" s="187"/>
      <c r="N11" s="18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5"/>
      <c r="B12" s="185"/>
      <c r="C12" s="185"/>
      <c r="D12" s="1"/>
      <c r="E12" s="5"/>
      <c r="F12" s="1"/>
      <c r="G12" s="1"/>
      <c r="H12" s="1"/>
      <c r="I12" s="1"/>
      <c r="J12" s="1"/>
      <c r="K12" s="187"/>
      <c r="L12" s="187"/>
      <c r="M12" s="187"/>
      <c r="N12" s="18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5"/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"/>
      <c r="X13" s="1"/>
      <c r="Y13" s="1"/>
    </row>
    <row r="14" spans="1:30" s="3" customFormat="1" ht="27" thickBot="1" x14ac:dyDescent="0.3">
      <c r="A14" s="18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27.895599999999995</v>
      </c>
      <c r="C18" s="24">
        <v>48.695999999999998</v>
      </c>
      <c r="D18" s="24">
        <v>44.882599999999996</v>
      </c>
      <c r="E18" s="25">
        <v>57.595000000000006</v>
      </c>
      <c r="F18" s="23">
        <v>45.158399999999993</v>
      </c>
      <c r="G18" s="24">
        <v>49.814499999999995</v>
      </c>
      <c r="H18" s="24">
        <v>49.224399999999989</v>
      </c>
      <c r="I18" s="24">
        <v>92.957599999999985</v>
      </c>
      <c r="J18" s="24">
        <v>78.458699999999993</v>
      </c>
      <c r="K18" s="24">
        <v>88.424700000000001</v>
      </c>
      <c r="L18" s="25">
        <v>51.139099999999999</v>
      </c>
      <c r="M18" s="82">
        <v>34.545000000000002</v>
      </c>
      <c r="N18" s="24">
        <v>67.575500000000005</v>
      </c>
      <c r="O18" s="24">
        <v>48.785600000000002</v>
      </c>
      <c r="P18" s="24">
        <v>71.041799999999995</v>
      </c>
      <c r="Q18" s="24">
        <v>50.806799999999996</v>
      </c>
      <c r="R18" s="23">
        <v>42.877300000000005</v>
      </c>
      <c r="S18" s="24">
        <v>70.746799999999993</v>
      </c>
      <c r="T18" s="24">
        <v>48.270200000000003</v>
      </c>
      <c r="U18" s="24">
        <v>55.8352</v>
      </c>
      <c r="V18" s="25">
        <v>51.554000000000009</v>
      </c>
      <c r="W18" s="26">
        <f t="shared" ref="W18:W25" si="0">SUM(B18:V18)</f>
        <v>1176.2848000000001</v>
      </c>
      <c r="Y18" s="2"/>
      <c r="Z18" s="20"/>
    </row>
    <row r="19" spans="1:30" ht="39.950000000000003" customHeight="1" x14ac:dyDescent="0.25">
      <c r="A19" s="95" t="s">
        <v>14</v>
      </c>
      <c r="B19" s="23">
        <v>27.895599999999995</v>
      </c>
      <c r="C19" s="24">
        <v>48.695999999999998</v>
      </c>
      <c r="D19" s="24">
        <v>44.882599999999996</v>
      </c>
      <c r="E19" s="25">
        <v>57.595000000000006</v>
      </c>
      <c r="F19" s="23">
        <v>45.158399999999993</v>
      </c>
      <c r="G19" s="24">
        <v>49.814499999999995</v>
      </c>
      <c r="H19" s="24">
        <v>49.224399999999989</v>
      </c>
      <c r="I19" s="24">
        <v>92.957599999999985</v>
      </c>
      <c r="J19" s="24">
        <v>78.458699999999993</v>
      </c>
      <c r="K19" s="24">
        <v>88.424700000000001</v>
      </c>
      <c r="L19" s="25">
        <v>51.139099999999999</v>
      </c>
      <c r="M19" s="82">
        <v>34.545000000000002</v>
      </c>
      <c r="N19" s="24">
        <v>67.575500000000005</v>
      </c>
      <c r="O19" s="24">
        <v>48.785600000000002</v>
      </c>
      <c r="P19" s="24">
        <v>71.041799999999995</v>
      </c>
      <c r="Q19" s="24">
        <v>50.806799999999996</v>
      </c>
      <c r="R19" s="23">
        <v>42.877300000000005</v>
      </c>
      <c r="S19" s="24">
        <v>70.746799999999993</v>
      </c>
      <c r="T19" s="24">
        <v>48.270200000000003</v>
      </c>
      <c r="U19" s="24">
        <v>55.8352</v>
      </c>
      <c r="V19" s="25">
        <v>51.554000000000009</v>
      </c>
      <c r="W19" s="26">
        <f t="shared" si="0"/>
        <v>1176.2848000000001</v>
      </c>
      <c r="Y19" s="2"/>
      <c r="Z19" s="20"/>
    </row>
    <row r="20" spans="1:30" ht="39.75" customHeight="1" x14ac:dyDescent="0.25">
      <c r="A20" s="94" t="s">
        <v>15</v>
      </c>
      <c r="B20" s="79">
        <v>28.59056</v>
      </c>
      <c r="C20" s="24">
        <v>50.836600000000004</v>
      </c>
      <c r="D20" s="24">
        <v>47.69715999999999</v>
      </c>
      <c r="E20" s="25">
        <v>61.934999999999988</v>
      </c>
      <c r="F20" s="23">
        <v>48.090140000000005</v>
      </c>
      <c r="G20" s="24">
        <v>53.255700000000004</v>
      </c>
      <c r="H20" s="24">
        <v>52.550239999999995</v>
      </c>
      <c r="I20" s="24">
        <v>97.407360000000011</v>
      </c>
      <c r="J20" s="24">
        <v>82.080919999999992</v>
      </c>
      <c r="K20" s="24">
        <v>92.417919999999981</v>
      </c>
      <c r="L20" s="25">
        <v>53.061160000000008</v>
      </c>
      <c r="M20" s="83">
        <v>35.774899999999988</v>
      </c>
      <c r="N20" s="24">
        <v>70.756299999999982</v>
      </c>
      <c r="O20" s="24">
        <v>51.090560000000004</v>
      </c>
      <c r="P20" s="24">
        <v>74.913780000000017</v>
      </c>
      <c r="Q20" s="24">
        <v>54.281880000000001</v>
      </c>
      <c r="R20" s="79">
        <v>44.410580000000003</v>
      </c>
      <c r="S20" s="24">
        <v>73.933480000000003</v>
      </c>
      <c r="T20" s="24">
        <v>50.481220000000008</v>
      </c>
      <c r="U20" s="24">
        <v>58.888320000000007</v>
      </c>
      <c r="V20" s="25">
        <v>54.899299999999982</v>
      </c>
      <c r="W20" s="26">
        <f t="shared" si="0"/>
        <v>1237.3530799999999</v>
      </c>
      <c r="Y20" s="2"/>
      <c r="Z20" s="20"/>
    </row>
    <row r="21" spans="1:30" ht="39.950000000000003" customHeight="1" x14ac:dyDescent="0.25">
      <c r="A21" s="95" t="s">
        <v>16</v>
      </c>
      <c r="B21" s="23">
        <v>28.59056</v>
      </c>
      <c r="C21" s="24">
        <v>50.836600000000004</v>
      </c>
      <c r="D21" s="24">
        <v>47.69715999999999</v>
      </c>
      <c r="E21" s="25">
        <v>61.934999999999988</v>
      </c>
      <c r="F21" s="23">
        <v>48.090140000000005</v>
      </c>
      <c r="G21" s="24">
        <v>53.255700000000004</v>
      </c>
      <c r="H21" s="24">
        <v>52.550239999999995</v>
      </c>
      <c r="I21" s="24">
        <v>97.407360000000011</v>
      </c>
      <c r="J21" s="24">
        <v>82.080919999999992</v>
      </c>
      <c r="K21" s="24">
        <v>92.417919999999981</v>
      </c>
      <c r="L21" s="25">
        <v>53.061160000000008</v>
      </c>
      <c r="M21" s="82">
        <v>35.774899999999988</v>
      </c>
      <c r="N21" s="24">
        <v>70.756299999999982</v>
      </c>
      <c r="O21" s="24">
        <v>51.090560000000004</v>
      </c>
      <c r="P21" s="24">
        <v>74.913780000000017</v>
      </c>
      <c r="Q21" s="24">
        <v>54.281880000000001</v>
      </c>
      <c r="R21" s="23">
        <v>44.410580000000003</v>
      </c>
      <c r="S21" s="24">
        <v>73.933480000000003</v>
      </c>
      <c r="T21" s="24">
        <v>50.481220000000008</v>
      </c>
      <c r="U21" s="24">
        <v>58.888320000000007</v>
      </c>
      <c r="V21" s="25">
        <v>54.899299999999982</v>
      </c>
      <c r="W21" s="26">
        <f t="shared" si="0"/>
        <v>1237.3530799999999</v>
      </c>
      <c r="Y21" s="2"/>
      <c r="Z21" s="20"/>
    </row>
    <row r="22" spans="1:30" ht="39.950000000000003" customHeight="1" x14ac:dyDescent="0.25">
      <c r="A22" s="94" t="s">
        <v>17</v>
      </c>
      <c r="B22" s="23">
        <v>28.59056</v>
      </c>
      <c r="C22" s="24">
        <v>50.836600000000004</v>
      </c>
      <c r="D22" s="24">
        <v>47.69715999999999</v>
      </c>
      <c r="E22" s="25">
        <v>61.934999999999988</v>
      </c>
      <c r="F22" s="23">
        <v>48.090140000000005</v>
      </c>
      <c r="G22" s="24">
        <v>53.255700000000004</v>
      </c>
      <c r="H22" s="24">
        <v>52.550239999999995</v>
      </c>
      <c r="I22" s="24">
        <v>97.407360000000011</v>
      </c>
      <c r="J22" s="24">
        <v>82.080919999999992</v>
      </c>
      <c r="K22" s="24">
        <v>92.417919999999981</v>
      </c>
      <c r="L22" s="25">
        <v>53.061160000000008</v>
      </c>
      <c r="M22" s="82">
        <v>35.774899999999988</v>
      </c>
      <c r="N22" s="24">
        <v>70.756299999999982</v>
      </c>
      <c r="O22" s="24">
        <v>51.090560000000004</v>
      </c>
      <c r="P22" s="24">
        <v>74.913780000000017</v>
      </c>
      <c r="Q22" s="24">
        <v>54.281880000000001</v>
      </c>
      <c r="R22" s="23">
        <v>44.410580000000003</v>
      </c>
      <c r="S22" s="24">
        <v>73.933480000000003</v>
      </c>
      <c r="T22" s="24">
        <v>50.481220000000008</v>
      </c>
      <c r="U22" s="24">
        <v>58.888320000000007</v>
      </c>
      <c r="V22" s="25">
        <v>54.899299999999982</v>
      </c>
      <c r="W22" s="26">
        <f t="shared" si="0"/>
        <v>1237.3530799999999</v>
      </c>
      <c r="Y22" s="2"/>
      <c r="Z22" s="20"/>
    </row>
    <row r="23" spans="1:30" ht="39.950000000000003" customHeight="1" x14ac:dyDescent="0.25">
      <c r="A23" s="95" t="s">
        <v>18</v>
      </c>
      <c r="B23" s="23">
        <v>28.59056</v>
      </c>
      <c r="C23" s="24">
        <v>50.836600000000004</v>
      </c>
      <c r="D23" s="24">
        <v>47.69715999999999</v>
      </c>
      <c r="E23" s="25">
        <v>61.934999999999988</v>
      </c>
      <c r="F23" s="23">
        <v>48.090140000000005</v>
      </c>
      <c r="G23" s="24">
        <v>53.255700000000004</v>
      </c>
      <c r="H23" s="24">
        <v>52.550239999999995</v>
      </c>
      <c r="I23" s="24">
        <v>97.407360000000011</v>
      </c>
      <c r="J23" s="24">
        <v>82.080919999999992</v>
      </c>
      <c r="K23" s="24">
        <v>92.417919999999981</v>
      </c>
      <c r="L23" s="25">
        <v>53.061160000000008</v>
      </c>
      <c r="M23" s="82">
        <v>35.774899999999988</v>
      </c>
      <c r="N23" s="24">
        <v>70.756299999999982</v>
      </c>
      <c r="O23" s="24">
        <v>51.090560000000004</v>
      </c>
      <c r="P23" s="24">
        <v>74.913780000000017</v>
      </c>
      <c r="Q23" s="24">
        <v>54.281880000000001</v>
      </c>
      <c r="R23" s="23">
        <v>44.410580000000003</v>
      </c>
      <c r="S23" s="24">
        <v>73.933480000000003</v>
      </c>
      <c r="T23" s="24">
        <v>50.481220000000008</v>
      </c>
      <c r="U23" s="24">
        <v>58.888320000000007</v>
      </c>
      <c r="V23" s="25">
        <v>54.899299999999982</v>
      </c>
      <c r="W23" s="26">
        <f t="shared" si="0"/>
        <v>1237.3530799999999</v>
      </c>
      <c r="Y23" s="2"/>
      <c r="Z23" s="20"/>
    </row>
    <row r="24" spans="1:30" ht="39.950000000000003" customHeight="1" x14ac:dyDescent="0.25">
      <c r="A24" s="94" t="s">
        <v>19</v>
      </c>
      <c r="B24" s="23">
        <v>28.59056</v>
      </c>
      <c r="C24" s="24">
        <v>50.836600000000004</v>
      </c>
      <c r="D24" s="24">
        <v>47.69715999999999</v>
      </c>
      <c r="E24" s="25">
        <v>61.934999999999988</v>
      </c>
      <c r="F24" s="23">
        <v>48.090140000000005</v>
      </c>
      <c r="G24" s="24">
        <v>53.255700000000004</v>
      </c>
      <c r="H24" s="24">
        <v>52.550239999999995</v>
      </c>
      <c r="I24" s="24">
        <v>97.407360000000011</v>
      </c>
      <c r="J24" s="24">
        <v>82.080919999999992</v>
      </c>
      <c r="K24" s="24">
        <v>92.417919999999981</v>
      </c>
      <c r="L24" s="25">
        <v>53.061160000000008</v>
      </c>
      <c r="M24" s="82">
        <v>35.774899999999988</v>
      </c>
      <c r="N24" s="24">
        <v>70.756299999999982</v>
      </c>
      <c r="O24" s="24">
        <v>51.090560000000004</v>
      </c>
      <c r="P24" s="24">
        <v>74.913780000000017</v>
      </c>
      <c r="Q24" s="24">
        <v>54.281880000000001</v>
      </c>
      <c r="R24" s="23">
        <v>44.410580000000003</v>
      </c>
      <c r="S24" s="24">
        <v>73.933480000000003</v>
      </c>
      <c r="T24" s="24">
        <v>50.481220000000008</v>
      </c>
      <c r="U24" s="24">
        <v>58.888320000000007</v>
      </c>
      <c r="V24" s="25">
        <v>54.899299999999982</v>
      </c>
      <c r="W24" s="26">
        <f t="shared" si="0"/>
        <v>1237.3530799999999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198.744</v>
      </c>
      <c r="C25" s="28">
        <f t="shared" si="1"/>
        <v>351.57500000000005</v>
      </c>
      <c r="D25" s="28">
        <f t="shared" si="1"/>
        <v>328.25099999999998</v>
      </c>
      <c r="E25" s="29">
        <f>SUM(E18:E24)</f>
        <v>424.86500000000001</v>
      </c>
      <c r="F25" s="27">
        <f t="shared" ref="F25:H25" si="2">SUM(F18:F24)</f>
        <v>330.76750000000004</v>
      </c>
      <c r="G25" s="28">
        <f t="shared" si="2"/>
        <v>365.90749999999997</v>
      </c>
      <c r="H25" s="28">
        <f t="shared" si="2"/>
        <v>361.19999999999993</v>
      </c>
      <c r="I25" s="28">
        <f>SUM(I18:I24)</f>
        <v>672.95200000000011</v>
      </c>
      <c r="J25" s="28">
        <f t="shared" ref="J25:L25" si="3">SUM(J18:J24)</f>
        <v>567.32199999999989</v>
      </c>
      <c r="K25" s="28">
        <f t="shared" si="3"/>
        <v>638.93899999999996</v>
      </c>
      <c r="L25" s="29">
        <f t="shared" si="3"/>
        <v>367.58400000000006</v>
      </c>
      <c r="M25" s="84">
        <f>SUM(M18:M24)</f>
        <v>247.96449999999999</v>
      </c>
      <c r="N25" s="28">
        <f t="shared" ref="N25:Q25" si="4">SUM(N18:N24)</f>
        <v>488.9325</v>
      </c>
      <c r="O25" s="28">
        <f t="shared" si="4"/>
        <v>353.024</v>
      </c>
      <c r="P25" s="28">
        <f t="shared" si="4"/>
        <v>516.65250000000015</v>
      </c>
      <c r="Q25" s="28">
        <f t="shared" si="4"/>
        <v>373.02300000000002</v>
      </c>
      <c r="R25" s="27">
        <f>SUM(R18:R24)</f>
        <v>307.8075</v>
      </c>
      <c r="S25" s="28">
        <f t="shared" ref="S25:V25" si="5">SUM(S18:S24)</f>
        <v>511.16100000000006</v>
      </c>
      <c r="T25" s="28">
        <f t="shared" si="5"/>
        <v>348.94650000000001</v>
      </c>
      <c r="U25" s="28">
        <f t="shared" si="5"/>
        <v>406.11200000000008</v>
      </c>
      <c r="V25" s="29">
        <f t="shared" si="5"/>
        <v>377.60449999999992</v>
      </c>
      <c r="W25" s="26">
        <f t="shared" si="0"/>
        <v>8539.3350000000009</v>
      </c>
    </row>
    <row r="26" spans="1:30" s="2" customFormat="1" ht="36.75" customHeight="1" x14ac:dyDescent="0.25">
      <c r="A26" s="96" t="s">
        <v>20</v>
      </c>
      <c r="B26" s="30">
        <v>104</v>
      </c>
      <c r="C26" s="31">
        <v>102.5</v>
      </c>
      <c r="D26" s="31">
        <v>101.5</v>
      </c>
      <c r="E26" s="32">
        <v>99.5</v>
      </c>
      <c r="F26" s="30">
        <v>102.5</v>
      </c>
      <c r="G26" s="31">
        <v>101.5</v>
      </c>
      <c r="H26" s="31">
        <v>100</v>
      </c>
      <c r="I26" s="31">
        <v>98.5</v>
      </c>
      <c r="J26" s="31">
        <v>98</v>
      </c>
      <c r="K26" s="31">
        <v>97</v>
      </c>
      <c r="L26" s="32">
        <v>96</v>
      </c>
      <c r="M26" s="85">
        <v>101.5</v>
      </c>
      <c r="N26" s="31">
        <v>100.5</v>
      </c>
      <c r="O26" s="31">
        <v>98.5</v>
      </c>
      <c r="P26" s="31">
        <v>97.5</v>
      </c>
      <c r="Q26" s="31">
        <v>95.5</v>
      </c>
      <c r="R26" s="30">
        <v>102.5</v>
      </c>
      <c r="S26" s="31">
        <v>101</v>
      </c>
      <c r="T26" s="31">
        <v>99.5</v>
      </c>
      <c r="U26" s="31">
        <v>98</v>
      </c>
      <c r="V26" s="32">
        <v>96.5</v>
      </c>
      <c r="W26" s="33">
        <f>+((W25/W27)/7)*1000</f>
        <v>99.235743919303673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516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512</v>
      </c>
      <c r="P27" s="35">
        <v>757</v>
      </c>
      <c r="Q27" s="35">
        <v>558</v>
      </c>
      <c r="R27" s="34">
        <v>429</v>
      </c>
      <c r="S27" s="35">
        <v>723</v>
      </c>
      <c r="T27" s="35">
        <v>501</v>
      </c>
      <c r="U27" s="35">
        <v>592</v>
      </c>
      <c r="V27" s="36">
        <v>559</v>
      </c>
      <c r="W27" s="37">
        <f>SUM(B27:V27)</f>
        <v>12293</v>
      </c>
      <c r="X27" s="2">
        <f>((W25*1000)/W27)/7</f>
        <v>99.235743919303687</v>
      </c>
    </row>
    <row r="28" spans="1:30" s="2" customFormat="1" ht="33" customHeight="1" x14ac:dyDescent="0.25">
      <c r="A28" s="98" t="s">
        <v>22</v>
      </c>
      <c r="B28" s="38">
        <f>((B27*B26)*7/1000-B18-B19)/5</f>
        <v>28.59056</v>
      </c>
      <c r="C28" s="39">
        <f t="shared" ref="C28:V28" si="6">((C27*C26)*7/1000-C18-C19)/5</f>
        <v>50.836600000000004</v>
      </c>
      <c r="D28" s="39">
        <f t="shared" si="6"/>
        <v>47.69715999999999</v>
      </c>
      <c r="E28" s="40">
        <f t="shared" si="6"/>
        <v>61.934999999999988</v>
      </c>
      <c r="F28" s="38">
        <f t="shared" si="6"/>
        <v>48.090140000000005</v>
      </c>
      <c r="G28" s="39">
        <f t="shared" si="6"/>
        <v>53.255700000000004</v>
      </c>
      <c r="H28" s="39">
        <f t="shared" si="6"/>
        <v>52.550239999999995</v>
      </c>
      <c r="I28" s="39">
        <f t="shared" si="6"/>
        <v>97.407360000000011</v>
      </c>
      <c r="J28" s="39">
        <f t="shared" si="6"/>
        <v>82.080919999999992</v>
      </c>
      <c r="K28" s="39">
        <f t="shared" si="6"/>
        <v>92.417919999999981</v>
      </c>
      <c r="L28" s="40">
        <f t="shared" si="6"/>
        <v>53.061160000000008</v>
      </c>
      <c r="M28" s="87">
        <f t="shared" si="6"/>
        <v>35.774899999999988</v>
      </c>
      <c r="N28" s="39">
        <f t="shared" si="6"/>
        <v>70.756299999999982</v>
      </c>
      <c r="O28" s="39">
        <f t="shared" si="6"/>
        <v>51.090560000000004</v>
      </c>
      <c r="P28" s="39">
        <f t="shared" si="6"/>
        <v>74.913780000000017</v>
      </c>
      <c r="Q28" s="39">
        <f t="shared" si="6"/>
        <v>54.281880000000001</v>
      </c>
      <c r="R28" s="38">
        <f t="shared" si="6"/>
        <v>44.410580000000003</v>
      </c>
      <c r="S28" s="39">
        <f t="shared" si="6"/>
        <v>73.933480000000003</v>
      </c>
      <c r="T28" s="39">
        <f t="shared" si="6"/>
        <v>50.481220000000008</v>
      </c>
      <c r="U28" s="39">
        <f t="shared" si="6"/>
        <v>58.888320000000007</v>
      </c>
      <c r="V28" s="40">
        <f t="shared" si="6"/>
        <v>54.899299999999982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198.744</v>
      </c>
      <c r="C29" s="43">
        <f t="shared" si="7"/>
        <v>351.57499999999999</v>
      </c>
      <c r="D29" s="43">
        <f t="shared" si="7"/>
        <v>328.25099999999998</v>
      </c>
      <c r="E29" s="90">
        <f>((E27*E26)*7)/1000</f>
        <v>424.86500000000001</v>
      </c>
      <c r="F29" s="42">
        <f>((F27*F26)*7)/1000</f>
        <v>330.76749999999998</v>
      </c>
      <c r="G29" s="43">
        <f t="shared" ref="G29:H29" si="8">((G27*G26)*7)/1000</f>
        <v>365.90750000000003</v>
      </c>
      <c r="H29" s="43">
        <f t="shared" si="8"/>
        <v>361.2</v>
      </c>
      <c r="I29" s="43">
        <f>((I27*I26)*7)/1000</f>
        <v>672.952</v>
      </c>
      <c r="J29" s="43">
        <f>((J27*J26)*7)/1000</f>
        <v>567.322</v>
      </c>
      <c r="K29" s="43">
        <f t="shared" ref="K29:L29" si="9">((K27*K26)*7)/1000</f>
        <v>638.93899999999996</v>
      </c>
      <c r="L29" s="90">
        <f t="shared" si="9"/>
        <v>367.584</v>
      </c>
      <c r="M29" s="88">
        <f>((M27*M26)*7)/1000</f>
        <v>247.96449999999999</v>
      </c>
      <c r="N29" s="43">
        <f>((N27*N26)*7)/1000</f>
        <v>488.9325</v>
      </c>
      <c r="O29" s="43">
        <f>((O27*O26)*7)/1000</f>
        <v>353.024</v>
      </c>
      <c r="P29" s="43">
        <f t="shared" ref="P29:V29" si="10">((P27*P26)*7)/1000</f>
        <v>516.65250000000003</v>
      </c>
      <c r="Q29" s="43">
        <f t="shared" si="10"/>
        <v>373.02300000000002</v>
      </c>
      <c r="R29" s="44">
        <f t="shared" si="10"/>
        <v>307.8075</v>
      </c>
      <c r="S29" s="45">
        <f t="shared" si="10"/>
        <v>511.161</v>
      </c>
      <c r="T29" s="45">
        <f t="shared" si="10"/>
        <v>348.94650000000001</v>
      </c>
      <c r="U29" s="45">
        <f t="shared" si="10"/>
        <v>406.11200000000002</v>
      </c>
      <c r="V29" s="46">
        <f t="shared" si="10"/>
        <v>377.60449999999997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104</v>
      </c>
      <c r="C30" s="49">
        <f t="shared" si="11"/>
        <v>102.50000000000003</v>
      </c>
      <c r="D30" s="49">
        <f t="shared" si="11"/>
        <v>101.5</v>
      </c>
      <c r="E30" s="50">
        <f>+(E25/E27)/7*1000</f>
        <v>99.5</v>
      </c>
      <c r="F30" s="48">
        <f t="shared" ref="F30:H30" si="12">+(F25/F27)/7*1000</f>
        <v>102.50000000000003</v>
      </c>
      <c r="G30" s="49">
        <f t="shared" si="12"/>
        <v>101.5</v>
      </c>
      <c r="H30" s="49">
        <f t="shared" si="12"/>
        <v>99.999999999999972</v>
      </c>
      <c r="I30" s="49">
        <f>+(I25/I27)/7*1000</f>
        <v>98.500000000000014</v>
      </c>
      <c r="J30" s="49">
        <f t="shared" ref="J30:L30" si="13">+(J25/J27)/7*1000</f>
        <v>97.999999999999972</v>
      </c>
      <c r="K30" s="49">
        <f t="shared" si="13"/>
        <v>96.999999999999986</v>
      </c>
      <c r="L30" s="50">
        <f t="shared" si="13"/>
        <v>96.000000000000014</v>
      </c>
      <c r="M30" s="89">
        <f>+(M25/M27)/7*1000</f>
        <v>101.5</v>
      </c>
      <c r="N30" s="49">
        <f t="shared" ref="N30:V30" si="14">+(N25/N27)/7*1000</f>
        <v>100.5</v>
      </c>
      <c r="O30" s="49">
        <f t="shared" si="14"/>
        <v>98.5</v>
      </c>
      <c r="P30" s="49">
        <f t="shared" si="14"/>
        <v>97.500000000000028</v>
      </c>
      <c r="Q30" s="49">
        <f t="shared" si="14"/>
        <v>95.500000000000014</v>
      </c>
      <c r="R30" s="48">
        <f t="shared" si="14"/>
        <v>102.50000000000001</v>
      </c>
      <c r="S30" s="49">
        <f t="shared" si="14"/>
        <v>101</v>
      </c>
      <c r="T30" s="49">
        <f t="shared" si="14"/>
        <v>99.5</v>
      </c>
      <c r="U30" s="49">
        <f t="shared" si="14"/>
        <v>98.000000000000014</v>
      </c>
      <c r="V30" s="50">
        <f t="shared" si="14"/>
        <v>96.499999999999986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24.792199999999994</v>
      </c>
      <c r="C39" s="82">
        <v>67.949759999999984</v>
      </c>
      <c r="D39" s="82">
        <v>63.290200000000006</v>
      </c>
      <c r="E39" s="82">
        <v>69.204639999999998</v>
      </c>
      <c r="F39" s="82">
        <v>74.076179999999994</v>
      </c>
      <c r="G39" s="82">
        <v>67.350239999999985</v>
      </c>
      <c r="H39" s="82"/>
      <c r="I39" s="104">
        <f t="shared" ref="I39:I46" si="15">SUM(B39:H39)</f>
        <v>366.66321999999991</v>
      </c>
      <c r="J39" s="2"/>
      <c r="K39" s="94" t="s">
        <v>13</v>
      </c>
      <c r="L39" s="82">
        <v>7.2</v>
      </c>
      <c r="M39" s="82">
        <v>18.899999999999999</v>
      </c>
      <c r="N39" s="82">
        <v>12.7</v>
      </c>
      <c r="O39" s="82"/>
      <c r="P39" s="82"/>
      <c r="Q39" s="104">
        <f t="shared" ref="Q39:Q46" si="16">SUM(L39:P39)</f>
        <v>38.799999999999997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24.792199999999994</v>
      </c>
      <c r="C40" s="82">
        <v>67.949759999999984</v>
      </c>
      <c r="D40" s="82">
        <v>63.290200000000006</v>
      </c>
      <c r="E40" s="82">
        <v>69.204639999999998</v>
      </c>
      <c r="F40" s="82">
        <v>74.076179999999994</v>
      </c>
      <c r="G40" s="82">
        <v>67.350239999999985</v>
      </c>
      <c r="H40" s="82"/>
      <c r="I40" s="104">
        <f t="shared" si="15"/>
        <v>366.66321999999991</v>
      </c>
      <c r="J40" s="2"/>
      <c r="K40" s="95" t="s">
        <v>14</v>
      </c>
      <c r="L40" s="82">
        <v>7.2</v>
      </c>
      <c r="M40" s="82">
        <v>18.899999999999999</v>
      </c>
      <c r="N40" s="82">
        <v>12.7</v>
      </c>
      <c r="O40" s="82"/>
      <c r="P40" s="82"/>
      <c r="Q40" s="104">
        <f t="shared" si="16"/>
        <v>38.799999999999997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25.678820000000009</v>
      </c>
      <c r="C41" s="24">
        <v>70.95449600000002</v>
      </c>
      <c r="D41" s="24">
        <v>65.962519999999984</v>
      </c>
      <c r="E41" s="24">
        <v>72.640744000000012</v>
      </c>
      <c r="F41" s="24">
        <v>77.160827999999995</v>
      </c>
      <c r="G41" s="24">
        <v>69.941304000000002</v>
      </c>
      <c r="H41" s="24"/>
      <c r="I41" s="104">
        <f t="shared" si="15"/>
        <v>382.33871200000004</v>
      </c>
      <c r="J41" s="2"/>
      <c r="K41" s="94" t="s">
        <v>15</v>
      </c>
      <c r="L41" s="82">
        <v>7.6</v>
      </c>
      <c r="M41" s="82">
        <v>19.899999999999999</v>
      </c>
      <c r="N41" s="82">
        <v>13.3</v>
      </c>
      <c r="O41" s="24"/>
      <c r="P41" s="24"/>
      <c r="Q41" s="104">
        <f t="shared" si="16"/>
        <v>40.799999999999997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25.678820000000009</v>
      </c>
      <c r="C42" s="82">
        <v>70.95449600000002</v>
      </c>
      <c r="D42" s="82">
        <v>65.962519999999984</v>
      </c>
      <c r="E42" s="82">
        <v>72.640744000000012</v>
      </c>
      <c r="F42" s="82">
        <v>77.160827999999995</v>
      </c>
      <c r="G42" s="82">
        <v>69.941304000000002</v>
      </c>
      <c r="H42" s="82"/>
      <c r="I42" s="104">
        <f t="shared" si="15"/>
        <v>382.33871200000004</v>
      </c>
      <c r="J42" s="2"/>
      <c r="K42" s="95" t="s">
        <v>16</v>
      </c>
      <c r="L42" s="82">
        <v>7.6</v>
      </c>
      <c r="M42" s="82">
        <v>19.899999999999999</v>
      </c>
      <c r="N42" s="82">
        <v>13.3</v>
      </c>
      <c r="O42" s="82"/>
      <c r="P42" s="82"/>
      <c r="Q42" s="104">
        <f t="shared" si="16"/>
        <v>40.799999999999997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25.678820000000009</v>
      </c>
      <c r="C43" s="82">
        <v>70.95449600000002</v>
      </c>
      <c r="D43" s="82">
        <v>65.962519999999984</v>
      </c>
      <c r="E43" s="82">
        <v>72.640744000000012</v>
      </c>
      <c r="F43" s="82">
        <v>77.160827999999995</v>
      </c>
      <c r="G43" s="82">
        <v>69.941304000000002</v>
      </c>
      <c r="H43" s="82"/>
      <c r="I43" s="104">
        <f t="shared" si="15"/>
        <v>382.33871200000004</v>
      </c>
      <c r="J43" s="2"/>
      <c r="K43" s="94" t="s">
        <v>17</v>
      </c>
      <c r="L43" s="82">
        <v>7.6</v>
      </c>
      <c r="M43" s="82">
        <v>20</v>
      </c>
      <c r="N43" s="82">
        <v>13.3</v>
      </c>
      <c r="O43" s="82"/>
      <c r="P43" s="82"/>
      <c r="Q43" s="104">
        <f t="shared" si="16"/>
        <v>40.900000000000006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25.678820000000009</v>
      </c>
      <c r="C44" s="82">
        <v>70.95449600000002</v>
      </c>
      <c r="D44" s="82">
        <v>65.962519999999984</v>
      </c>
      <c r="E44" s="82">
        <v>72.640744000000012</v>
      </c>
      <c r="F44" s="82">
        <v>77.160827999999995</v>
      </c>
      <c r="G44" s="82">
        <v>69.941304000000002</v>
      </c>
      <c r="H44" s="82"/>
      <c r="I44" s="104">
        <f t="shared" si="15"/>
        <v>382.33871200000004</v>
      </c>
      <c r="J44" s="2"/>
      <c r="K44" s="95" t="s">
        <v>18</v>
      </c>
      <c r="L44" s="82">
        <v>7.6</v>
      </c>
      <c r="M44" s="82">
        <v>20</v>
      </c>
      <c r="N44" s="82">
        <v>13.3</v>
      </c>
      <c r="O44" s="82"/>
      <c r="P44" s="82"/>
      <c r="Q44" s="104">
        <f t="shared" si="16"/>
        <v>40.900000000000006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25.678820000000009</v>
      </c>
      <c r="C45" s="82">
        <v>70.95449600000002</v>
      </c>
      <c r="D45" s="82">
        <v>65.962519999999984</v>
      </c>
      <c r="E45" s="82">
        <v>72.640744000000012</v>
      </c>
      <c r="F45" s="82">
        <v>77.160827999999995</v>
      </c>
      <c r="G45" s="82">
        <v>69.941304000000002</v>
      </c>
      <c r="H45" s="82"/>
      <c r="I45" s="104">
        <f t="shared" si="15"/>
        <v>382.33871200000004</v>
      </c>
      <c r="J45" s="2"/>
      <c r="K45" s="94" t="s">
        <v>19</v>
      </c>
      <c r="L45" s="82">
        <v>7.7</v>
      </c>
      <c r="M45" s="82">
        <v>20</v>
      </c>
      <c r="N45" s="82">
        <v>13.4</v>
      </c>
      <c r="O45" s="82"/>
      <c r="P45" s="82"/>
      <c r="Q45" s="104">
        <f t="shared" si="16"/>
        <v>41.1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177.9785</v>
      </c>
      <c r="C46" s="28">
        <f t="shared" si="17"/>
        <v>490.67200000000003</v>
      </c>
      <c r="D46" s="28">
        <f t="shared" si="17"/>
        <v>456.39299999999992</v>
      </c>
      <c r="E46" s="28">
        <f t="shared" si="17"/>
        <v>501.61300000000017</v>
      </c>
      <c r="F46" s="28">
        <f t="shared" si="17"/>
        <v>533.95649999999989</v>
      </c>
      <c r="G46" s="28">
        <f t="shared" si="17"/>
        <v>484.40699999999998</v>
      </c>
      <c r="H46" s="28">
        <f t="shared" si="17"/>
        <v>0</v>
      </c>
      <c r="I46" s="104">
        <f t="shared" si="15"/>
        <v>2645.02</v>
      </c>
      <c r="K46" s="80" t="s">
        <v>11</v>
      </c>
      <c r="L46" s="84">
        <f>SUM(L39:L45)</f>
        <v>52.500000000000007</v>
      </c>
      <c r="M46" s="28">
        <f>SUM(M39:M45)</f>
        <v>137.6</v>
      </c>
      <c r="N46" s="28">
        <f>SUM(N39:N45)</f>
        <v>92</v>
      </c>
      <c r="O46" s="28">
        <f>SUM(O39:O45)</f>
        <v>0</v>
      </c>
      <c r="P46" s="28">
        <f>SUM(P39:P45)</f>
        <v>0</v>
      </c>
      <c r="Q46" s="104">
        <f t="shared" si="16"/>
        <v>282.10000000000002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105.5</v>
      </c>
      <c r="C47" s="31">
        <v>104</v>
      </c>
      <c r="D47" s="31">
        <v>103</v>
      </c>
      <c r="E47" s="31">
        <v>101.5</v>
      </c>
      <c r="F47" s="31">
        <v>100.5</v>
      </c>
      <c r="G47" s="31">
        <v>99</v>
      </c>
      <c r="H47" s="31"/>
      <c r="I47" s="105">
        <f>+((I46/I48)/7)*1000</f>
        <v>101.79418103448276</v>
      </c>
      <c r="K47" s="113" t="s">
        <v>20</v>
      </c>
      <c r="L47" s="85">
        <v>105.5</v>
      </c>
      <c r="M47" s="31">
        <v>104</v>
      </c>
      <c r="N47" s="31">
        <v>103.5</v>
      </c>
      <c r="O47" s="31"/>
      <c r="P47" s="31"/>
      <c r="Q47" s="105">
        <f>+((Q46/Q48)/7)*1000</f>
        <v>104.13436692506461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71</v>
      </c>
      <c r="M48" s="67">
        <v>189</v>
      </c>
      <c r="N48" s="67">
        <v>127</v>
      </c>
      <c r="O48" s="67"/>
      <c r="P48" s="67"/>
      <c r="Q48" s="115">
        <f>SUM(L48:P48)</f>
        <v>387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25.678820000000009</v>
      </c>
      <c r="C49" s="39">
        <f t="shared" si="18"/>
        <v>70.95449600000002</v>
      </c>
      <c r="D49" s="39">
        <f t="shared" si="18"/>
        <v>65.962519999999984</v>
      </c>
      <c r="E49" s="39">
        <f t="shared" si="18"/>
        <v>72.640744000000012</v>
      </c>
      <c r="F49" s="39">
        <f t="shared" si="18"/>
        <v>77.160827999999995</v>
      </c>
      <c r="G49" s="39">
        <f t="shared" si="18"/>
        <v>69.941304000000002</v>
      </c>
      <c r="H49" s="39">
        <f t="shared" si="18"/>
        <v>0</v>
      </c>
      <c r="I49" s="107">
        <f>((I46*1000)/I48)/7</f>
        <v>101.79418103448276</v>
      </c>
      <c r="K49" s="98" t="s">
        <v>22</v>
      </c>
      <c r="L49" s="87">
        <f t="shared" ref="L49:P49" si="19">((L48*L47)*7/1000-L39-L40)/5</f>
        <v>7.6066999999999991</v>
      </c>
      <c r="M49" s="39">
        <f t="shared" si="19"/>
        <v>19.958400000000001</v>
      </c>
      <c r="N49" s="39">
        <f t="shared" si="19"/>
        <v>13.322299999999998</v>
      </c>
      <c r="O49" s="39">
        <f t="shared" si="19"/>
        <v>0</v>
      </c>
      <c r="P49" s="39">
        <f t="shared" si="19"/>
        <v>0</v>
      </c>
      <c r="Q49" s="116">
        <f>((Q46*1000)/Q48)/7</f>
        <v>104.1343669250646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177.9785</v>
      </c>
      <c r="C50" s="43">
        <f t="shared" si="20"/>
        <v>490.67200000000003</v>
      </c>
      <c r="D50" s="43">
        <f t="shared" si="20"/>
        <v>456.39299999999997</v>
      </c>
      <c r="E50" s="43">
        <f t="shared" si="20"/>
        <v>501.613</v>
      </c>
      <c r="F50" s="43">
        <f t="shared" si="20"/>
        <v>533.95650000000001</v>
      </c>
      <c r="G50" s="43">
        <f t="shared" si="20"/>
        <v>484.40699999999998</v>
      </c>
      <c r="H50" s="43">
        <f t="shared" si="20"/>
        <v>0</v>
      </c>
      <c r="I50" s="90"/>
      <c r="K50" s="99" t="s">
        <v>23</v>
      </c>
      <c r="L50" s="88">
        <f>((L48*L47)*7)/1000</f>
        <v>52.433500000000002</v>
      </c>
      <c r="M50" s="43">
        <f>((M48*M47)*7)/1000</f>
        <v>137.59200000000001</v>
      </c>
      <c r="N50" s="43">
        <f>((N48*N47)*7)/1000</f>
        <v>92.011499999999998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105.5</v>
      </c>
      <c r="C51" s="49">
        <f t="shared" si="21"/>
        <v>104.00000000000001</v>
      </c>
      <c r="D51" s="49">
        <f t="shared" si="21"/>
        <v>102.99999999999999</v>
      </c>
      <c r="E51" s="49">
        <f t="shared" si="21"/>
        <v>101.50000000000003</v>
      </c>
      <c r="F51" s="49">
        <f t="shared" si="21"/>
        <v>100.49999999999999</v>
      </c>
      <c r="G51" s="49">
        <f t="shared" si="21"/>
        <v>98.999999999999986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105.63380281690142</v>
      </c>
      <c r="M51" s="49">
        <f>+(M46/M48)/7*1000</f>
        <v>104.00604686318972</v>
      </c>
      <c r="N51" s="49">
        <f>+(N46/N48)/7*1000</f>
        <v>103.48706411698538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18.8</v>
      </c>
      <c r="C58" s="82">
        <v>33.6</v>
      </c>
      <c r="D58" s="82">
        <v>33</v>
      </c>
      <c r="E58" s="82">
        <v>47.2</v>
      </c>
      <c r="F58" s="82"/>
      <c r="G58" s="82"/>
      <c r="H58" s="104">
        <f t="shared" ref="H58:H65" si="22">SUM(B58:G58)</f>
        <v>132.60000000000002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18.8</v>
      </c>
      <c r="C59" s="82">
        <v>33.6</v>
      </c>
      <c r="D59" s="82">
        <v>33</v>
      </c>
      <c r="E59" s="82">
        <v>47.2</v>
      </c>
      <c r="F59" s="82"/>
      <c r="G59" s="82"/>
      <c r="H59" s="104">
        <f t="shared" si="22"/>
        <v>132.60000000000002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19.8</v>
      </c>
      <c r="C60" s="82">
        <v>35</v>
      </c>
      <c r="D60" s="82">
        <v>34.6</v>
      </c>
      <c r="E60" s="82">
        <v>49.2</v>
      </c>
      <c r="F60" s="82"/>
      <c r="G60" s="24"/>
      <c r="H60" s="104">
        <f t="shared" si="22"/>
        <v>138.60000000000002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19.8</v>
      </c>
      <c r="C61" s="82">
        <v>35</v>
      </c>
      <c r="D61" s="82">
        <v>34.700000000000003</v>
      </c>
      <c r="E61" s="82">
        <v>49.2</v>
      </c>
      <c r="F61" s="82"/>
      <c r="G61" s="82"/>
      <c r="H61" s="104">
        <f t="shared" si="22"/>
        <v>138.69999999999999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19.8</v>
      </c>
      <c r="C62" s="82">
        <v>35</v>
      </c>
      <c r="D62" s="82">
        <v>34.700000000000003</v>
      </c>
      <c r="E62" s="82">
        <v>49.2</v>
      </c>
      <c r="F62" s="82"/>
      <c r="G62" s="82"/>
      <c r="H62" s="104">
        <f t="shared" si="22"/>
        <v>138.69999999999999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19.899999999999999</v>
      </c>
      <c r="C63" s="82">
        <v>35</v>
      </c>
      <c r="D63" s="82">
        <v>34.700000000000003</v>
      </c>
      <c r="E63" s="82">
        <v>49.2</v>
      </c>
      <c r="F63" s="82"/>
      <c r="G63" s="82"/>
      <c r="H63" s="104">
        <f t="shared" si="22"/>
        <v>138.80000000000001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19.899999999999999</v>
      </c>
      <c r="C64" s="82">
        <v>35</v>
      </c>
      <c r="D64" s="82">
        <v>34.700000000000003</v>
      </c>
      <c r="E64" s="82">
        <v>49.2</v>
      </c>
      <c r="F64" s="82"/>
      <c r="G64" s="82"/>
      <c r="H64" s="104">
        <f t="shared" si="22"/>
        <v>138.80000000000001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136.80000000000001</v>
      </c>
      <c r="C65" s="28">
        <f t="shared" si="23"/>
        <v>242.2</v>
      </c>
      <c r="D65" s="28">
        <f t="shared" si="23"/>
        <v>239.39999999999998</v>
      </c>
      <c r="E65" s="28">
        <f t="shared" si="23"/>
        <v>340.4</v>
      </c>
      <c r="F65" s="28">
        <f t="shared" si="23"/>
        <v>0</v>
      </c>
      <c r="G65" s="28">
        <f t="shared" si="23"/>
        <v>0</v>
      </c>
      <c r="H65" s="104">
        <f t="shared" si="22"/>
        <v>958.8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113</v>
      </c>
      <c r="C66" s="31">
        <v>112</v>
      </c>
      <c r="D66" s="31">
        <v>111</v>
      </c>
      <c r="E66" s="31">
        <v>110.5</v>
      </c>
      <c r="F66" s="31"/>
      <c r="G66" s="31"/>
      <c r="H66" s="105">
        <f>+((H65/H67)/7)*1000</f>
        <v>111.3588850174216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19.848599999999998</v>
      </c>
      <c r="C68" s="39">
        <f t="shared" si="24"/>
        <v>35.011200000000002</v>
      </c>
      <c r="D68" s="39">
        <f t="shared" si="24"/>
        <v>34.663200000000003</v>
      </c>
      <c r="E68" s="39">
        <f t="shared" si="24"/>
        <v>49.188000000000002</v>
      </c>
      <c r="F68" s="39">
        <f t="shared" si="24"/>
        <v>0</v>
      </c>
      <c r="G68" s="39">
        <f t="shared" si="24"/>
        <v>0</v>
      </c>
      <c r="H68" s="119">
        <f>((H65*1000)/H67)/7</f>
        <v>111.3588850174216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136.84299999999999</v>
      </c>
      <c r="C69" s="43">
        <f t="shared" si="25"/>
        <v>242.256</v>
      </c>
      <c r="D69" s="43">
        <f t="shared" si="25"/>
        <v>239.316</v>
      </c>
      <c r="E69" s="43">
        <f t="shared" si="25"/>
        <v>340.34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112.9644921552436</v>
      </c>
      <c r="C70" s="49">
        <f t="shared" si="26"/>
        <v>111.97411003236246</v>
      </c>
      <c r="D70" s="49">
        <f t="shared" si="26"/>
        <v>111.03896103896103</v>
      </c>
      <c r="E70" s="49">
        <f t="shared" si="26"/>
        <v>110.51948051948051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Q15"/>
    <mergeCell ref="R15:V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239"/>
  <sheetViews>
    <sheetView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2"/>
      <c r="Z3" s="2"/>
      <c r="AA3" s="2"/>
      <c r="AB3" s="2"/>
      <c r="AC3" s="2"/>
      <c r="AD3" s="18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8" t="s">
        <v>1</v>
      </c>
      <c r="B9" s="188"/>
      <c r="C9" s="18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8"/>
      <c r="B10" s="188"/>
      <c r="C10" s="1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8" t="s">
        <v>4</v>
      </c>
      <c r="B11" s="188"/>
      <c r="C11" s="188"/>
      <c r="D11" s="1"/>
      <c r="E11" s="189">
        <v>1</v>
      </c>
      <c r="F11" s="1"/>
      <c r="G11" s="1"/>
      <c r="H11" s="1"/>
      <c r="I11" s="1"/>
      <c r="J11" s="1"/>
      <c r="K11" s="553" t="s">
        <v>70</v>
      </c>
      <c r="L11" s="553"/>
      <c r="M11" s="190"/>
      <c r="N11" s="19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8"/>
      <c r="B12" s="188"/>
      <c r="C12" s="188"/>
      <c r="D12" s="1"/>
      <c r="E12" s="5"/>
      <c r="F12" s="1"/>
      <c r="G12" s="1"/>
      <c r="H12" s="1"/>
      <c r="I12" s="1"/>
      <c r="J12" s="1"/>
      <c r="K12" s="190"/>
      <c r="L12" s="190"/>
      <c r="M12" s="190"/>
      <c r="N12" s="19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8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"/>
      <c r="X13" s="1"/>
      <c r="Y13" s="1"/>
    </row>
    <row r="14" spans="1:30" s="3" customFormat="1" ht="27" thickBot="1" x14ac:dyDescent="0.3">
      <c r="A14" s="18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28.59056</v>
      </c>
      <c r="C18" s="24">
        <v>50.836600000000004</v>
      </c>
      <c r="D18" s="24">
        <v>47.69715999999999</v>
      </c>
      <c r="E18" s="25">
        <v>61.934999999999988</v>
      </c>
      <c r="F18" s="23">
        <v>48.090140000000005</v>
      </c>
      <c r="G18" s="24">
        <v>53.255700000000004</v>
      </c>
      <c r="H18" s="24">
        <v>52.550239999999995</v>
      </c>
      <c r="I18" s="24">
        <v>97.407360000000011</v>
      </c>
      <c r="J18" s="24">
        <v>82.080919999999992</v>
      </c>
      <c r="K18" s="24">
        <v>92.417919999999981</v>
      </c>
      <c r="L18" s="25">
        <v>53.061160000000008</v>
      </c>
      <c r="M18" s="82">
        <v>35.774899999999988</v>
      </c>
      <c r="N18" s="24">
        <v>70.756299999999982</v>
      </c>
      <c r="O18" s="24">
        <v>51.090560000000004</v>
      </c>
      <c r="P18" s="24">
        <v>74.913780000000017</v>
      </c>
      <c r="Q18" s="24">
        <v>54.281880000000001</v>
      </c>
      <c r="R18" s="23">
        <v>44.410580000000003</v>
      </c>
      <c r="S18" s="24">
        <v>73.933480000000003</v>
      </c>
      <c r="T18" s="24">
        <v>50.481220000000008</v>
      </c>
      <c r="U18" s="24">
        <v>58.888320000000007</v>
      </c>
      <c r="V18" s="25">
        <v>54.899299999999982</v>
      </c>
      <c r="W18" s="26">
        <f t="shared" ref="W18:W25" si="0">SUM(B18:V18)</f>
        <v>1237.3530799999999</v>
      </c>
      <c r="Y18" s="2"/>
      <c r="Z18" s="20"/>
    </row>
    <row r="19" spans="1:30" ht="39.950000000000003" customHeight="1" x14ac:dyDescent="0.25">
      <c r="A19" s="95" t="s">
        <v>14</v>
      </c>
      <c r="B19" s="23">
        <v>28.59056</v>
      </c>
      <c r="C19" s="24">
        <v>50.836600000000004</v>
      </c>
      <c r="D19" s="24">
        <v>47.69715999999999</v>
      </c>
      <c r="E19" s="25">
        <v>61.934999999999988</v>
      </c>
      <c r="F19" s="23">
        <v>48.090140000000005</v>
      </c>
      <c r="G19" s="24">
        <v>53.255700000000004</v>
      </c>
      <c r="H19" s="24">
        <v>52.550239999999995</v>
      </c>
      <c r="I19" s="24">
        <v>97.407360000000011</v>
      </c>
      <c r="J19" s="24">
        <v>82.080919999999992</v>
      </c>
      <c r="K19" s="24">
        <v>92.417919999999981</v>
      </c>
      <c r="L19" s="25">
        <v>53.061160000000008</v>
      </c>
      <c r="M19" s="82">
        <v>35.774899999999988</v>
      </c>
      <c r="N19" s="24">
        <v>70.756299999999982</v>
      </c>
      <c r="O19" s="24">
        <v>51.090560000000004</v>
      </c>
      <c r="P19" s="24">
        <v>74.913780000000017</v>
      </c>
      <c r="Q19" s="24">
        <v>54.281880000000001</v>
      </c>
      <c r="R19" s="23">
        <v>44.410580000000003</v>
      </c>
      <c r="S19" s="24">
        <v>73.933480000000003</v>
      </c>
      <c r="T19" s="24">
        <v>50.481220000000008</v>
      </c>
      <c r="U19" s="24">
        <v>58.888320000000007</v>
      </c>
      <c r="V19" s="25">
        <v>54.899299999999982</v>
      </c>
      <c r="W19" s="26">
        <f t="shared" si="0"/>
        <v>1237.3530799999999</v>
      </c>
      <c r="Y19" s="2"/>
      <c r="Z19" s="20"/>
    </row>
    <row r="20" spans="1:30" ht="39.75" customHeight="1" x14ac:dyDescent="0.25">
      <c r="A20" s="94" t="s">
        <v>15</v>
      </c>
      <c r="B20" s="79">
        <v>30.032475999999996</v>
      </c>
      <c r="C20" s="24">
        <v>53.067360000000008</v>
      </c>
      <c r="D20" s="24">
        <v>49.481935999999997</v>
      </c>
      <c r="E20" s="25">
        <v>64.042000000000002</v>
      </c>
      <c r="F20" s="23">
        <v>49.821743999999988</v>
      </c>
      <c r="G20" s="24">
        <v>55.123720000000006</v>
      </c>
      <c r="H20" s="24">
        <v>54.684904000000003</v>
      </c>
      <c r="I20" s="24">
        <v>101.77625599999999</v>
      </c>
      <c r="J20" s="24">
        <v>85.842131999999992</v>
      </c>
      <c r="K20" s="24">
        <v>96.748932000000011</v>
      </c>
      <c r="L20" s="25">
        <v>55.738435999999993</v>
      </c>
      <c r="M20" s="83">
        <v>37.481640000000006</v>
      </c>
      <c r="N20" s="24">
        <v>73.862480000000005</v>
      </c>
      <c r="O20" s="24">
        <v>53.394176000000002</v>
      </c>
      <c r="P20" s="24">
        <v>78.134087999999991</v>
      </c>
      <c r="Q20" s="24">
        <v>56.407248000000003</v>
      </c>
      <c r="R20" s="79">
        <v>46.649768000000002</v>
      </c>
      <c r="S20" s="24">
        <v>77.213707999999997</v>
      </c>
      <c r="T20" s="24">
        <v>52.607512</v>
      </c>
      <c r="U20" s="24">
        <v>61.396671999999988</v>
      </c>
      <c r="V20" s="25">
        <v>57.08288000000001</v>
      </c>
      <c r="W20" s="26">
        <f t="shared" si="0"/>
        <v>1290.590068</v>
      </c>
      <c r="Y20" s="2"/>
      <c r="Z20" s="20"/>
    </row>
    <row r="21" spans="1:30" ht="39.950000000000003" customHeight="1" x14ac:dyDescent="0.25">
      <c r="A21" s="95" t="s">
        <v>16</v>
      </c>
      <c r="B21" s="23">
        <v>30.032475999999996</v>
      </c>
      <c r="C21" s="24">
        <v>53.067360000000008</v>
      </c>
      <c r="D21" s="24">
        <v>49.481935999999997</v>
      </c>
      <c r="E21" s="25">
        <v>64.042000000000002</v>
      </c>
      <c r="F21" s="23">
        <v>49.821743999999988</v>
      </c>
      <c r="G21" s="24">
        <v>55.123720000000006</v>
      </c>
      <c r="H21" s="24">
        <v>54.684904000000003</v>
      </c>
      <c r="I21" s="24">
        <v>101.77625599999999</v>
      </c>
      <c r="J21" s="24">
        <v>85.842131999999992</v>
      </c>
      <c r="K21" s="24">
        <v>96.748932000000011</v>
      </c>
      <c r="L21" s="25">
        <v>55.738435999999993</v>
      </c>
      <c r="M21" s="82">
        <v>37.481640000000006</v>
      </c>
      <c r="N21" s="24">
        <v>73.862480000000005</v>
      </c>
      <c r="O21" s="24">
        <v>53.394176000000002</v>
      </c>
      <c r="P21" s="24">
        <v>78.134087999999991</v>
      </c>
      <c r="Q21" s="24">
        <v>56.407248000000003</v>
      </c>
      <c r="R21" s="23">
        <v>46.649768000000002</v>
      </c>
      <c r="S21" s="24">
        <v>77.213707999999997</v>
      </c>
      <c r="T21" s="24">
        <v>52.607512</v>
      </c>
      <c r="U21" s="24">
        <v>61.396671999999988</v>
      </c>
      <c r="V21" s="25">
        <v>57.08288000000001</v>
      </c>
      <c r="W21" s="26">
        <f t="shared" si="0"/>
        <v>1290.590068</v>
      </c>
      <c r="Y21" s="2"/>
      <c r="Z21" s="20"/>
    </row>
    <row r="22" spans="1:30" ht="39.950000000000003" customHeight="1" x14ac:dyDescent="0.25">
      <c r="A22" s="94" t="s">
        <v>17</v>
      </c>
      <c r="B22" s="23">
        <v>30.032475999999996</v>
      </c>
      <c r="C22" s="24">
        <v>53.067360000000008</v>
      </c>
      <c r="D22" s="24">
        <v>49.481935999999997</v>
      </c>
      <c r="E22" s="25">
        <v>64.042000000000002</v>
      </c>
      <c r="F22" s="23">
        <v>49.821743999999988</v>
      </c>
      <c r="G22" s="24">
        <v>55.123720000000006</v>
      </c>
      <c r="H22" s="24">
        <v>54.684904000000003</v>
      </c>
      <c r="I22" s="24">
        <v>101.77625599999999</v>
      </c>
      <c r="J22" s="24">
        <v>85.842131999999992</v>
      </c>
      <c r="K22" s="24">
        <v>96.748932000000011</v>
      </c>
      <c r="L22" s="25">
        <v>55.738435999999993</v>
      </c>
      <c r="M22" s="82">
        <v>37.481640000000006</v>
      </c>
      <c r="N22" s="24">
        <v>73.862480000000005</v>
      </c>
      <c r="O22" s="24">
        <v>53.394176000000002</v>
      </c>
      <c r="P22" s="24">
        <v>78.134087999999991</v>
      </c>
      <c r="Q22" s="24">
        <v>56.407248000000003</v>
      </c>
      <c r="R22" s="23">
        <v>46.649768000000002</v>
      </c>
      <c r="S22" s="24">
        <v>77.213707999999997</v>
      </c>
      <c r="T22" s="24">
        <v>52.607512</v>
      </c>
      <c r="U22" s="24">
        <v>61.396671999999988</v>
      </c>
      <c r="V22" s="25">
        <v>57.08288000000001</v>
      </c>
      <c r="W22" s="26">
        <f t="shared" si="0"/>
        <v>1290.590068</v>
      </c>
      <c r="Y22" s="2"/>
      <c r="Z22" s="20"/>
    </row>
    <row r="23" spans="1:30" ht="39.950000000000003" customHeight="1" x14ac:dyDescent="0.25">
      <c r="A23" s="95" t="s">
        <v>18</v>
      </c>
      <c r="B23" s="23">
        <v>30.032475999999996</v>
      </c>
      <c r="C23" s="24">
        <v>53.067360000000008</v>
      </c>
      <c r="D23" s="24">
        <v>49.481935999999997</v>
      </c>
      <c r="E23" s="25">
        <v>64.042000000000002</v>
      </c>
      <c r="F23" s="23">
        <v>49.821743999999988</v>
      </c>
      <c r="G23" s="24">
        <v>55.123720000000006</v>
      </c>
      <c r="H23" s="24">
        <v>54.684904000000003</v>
      </c>
      <c r="I23" s="24">
        <v>101.77625599999999</v>
      </c>
      <c r="J23" s="24">
        <v>85.842131999999992</v>
      </c>
      <c r="K23" s="24">
        <v>96.748932000000011</v>
      </c>
      <c r="L23" s="25">
        <v>55.738435999999993</v>
      </c>
      <c r="M23" s="82">
        <v>37.481640000000006</v>
      </c>
      <c r="N23" s="24">
        <v>73.862480000000005</v>
      </c>
      <c r="O23" s="24">
        <v>53.394176000000002</v>
      </c>
      <c r="P23" s="24">
        <v>78.134087999999991</v>
      </c>
      <c r="Q23" s="24">
        <v>56.407248000000003</v>
      </c>
      <c r="R23" s="23">
        <v>46.649768000000002</v>
      </c>
      <c r="S23" s="24">
        <v>77.213707999999997</v>
      </c>
      <c r="T23" s="24">
        <v>52.607512</v>
      </c>
      <c r="U23" s="24">
        <v>61.396671999999988</v>
      </c>
      <c r="V23" s="25">
        <v>57.08288000000001</v>
      </c>
      <c r="W23" s="26">
        <f t="shared" si="0"/>
        <v>1290.590068</v>
      </c>
      <c r="Y23" s="2"/>
      <c r="Z23" s="20"/>
    </row>
    <row r="24" spans="1:30" ht="39.950000000000003" customHeight="1" x14ac:dyDescent="0.25">
      <c r="A24" s="94" t="s">
        <v>19</v>
      </c>
      <c r="B24" s="23">
        <v>30.032475999999996</v>
      </c>
      <c r="C24" s="24">
        <v>53.067360000000008</v>
      </c>
      <c r="D24" s="24">
        <v>49.481935999999997</v>
      </c>
      <c r="E24" s="25">
        <v>64.042000000000002</v>
      </c>
      <c r="F24" s="23">
        <v>49.821743999999988</v>
      </c>
      <c r="G24" s="24">
        <v>55.123720000000006</v>
      </c>
      <c r="H24" s="24">
        <v>54.684904000000003</v>
      </c>
      <c r="I24" s="24">
        <v>101.77625599999999</v>
      </c>
      <c r="J24" s="24">
        <v>85.842131999999992</v>
      </c>
      <c r="K24" s="24">
        <v>96.748932000000011</v>
      </c>
      <c r="L24" s="25">
        <v>55.738435999999993</v>
      </c>
      <c r="M24" s="82">
        <v>37.481640000000006</v>
      </c>
      <c r="N24" s="24">
        <v>73.862480000000005</v>
      </c>
      <c r="O24" s="24">
        <v>53.394176000000002</v>
      </c>
      <c r="P24" s="24">
        <v>78.134087999999991</v>
      </c>
      <c r="Q24" s="24">
        <v>56.407248000000003</v>
      </c>
      <c r="R24" s="23">
        <v>46.649768000000002</v>
      </c>
      <c r="S24" s="24">
        <v>77.213707999999997</v>
      </c>
      <c r="T24" s="24">
        <v>52.607512</v>
      </c>
      <c r="U24" s="24">
        <v>61.396671999999988</v>
      </c>
      <c r="V24" s="25">
        <v>57.08288000000001</v>
      </c>
      <c r="W24" s="26">
        <f t="shared" si="0"/>
        <v>1290.590068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207.34350000000001</v>
      </c>
      <c r="C25" s="28">
        <f t="shared" si="1"/>
        <v>367.01000000000005</v>
      </c>
      <c r="D25" s="28">
        <f t="shared" si="1"/>
        <v>342.80399999999997</v>
      </c>
      <c r="E25" s="29">
        <f>SUM(E18:E24)</f>
        <v>444.08000000000004</v>
      </c>
      <c r="F25" s="27">
        <f t="shared" ref="F25:H25" si="2">SUM(F18:F24)</f>
        <v>345.28899999999993</v>
      </c>
      <c r="G25" s="28">
        <f t="shared" si="2"/>
        <v>382.13</v>
      </c>
      <c r="H25" s="28">
        <f t="shared" si="2"/>
        <v>378.52500000000003</v>
      </c>
      <c r="I25" s="28">
        <f>SUM(I18:I24)</f>
        <v>703.69600000000003</v>
      </c>
      <c r="J25" s="28">
        <f t="shared" ref="J25:L25" si="3">SUM(J18:J24)</f>
        <v>593.37249999999995</v>
      </c>
      <c r="K25" s="28">
        <f t="shared" si="3"/>
        <v>668.58050000000003</v>
      </c>
      <c r="L25" s="29">
        <f t="shared" si="3"/>
        <v>384.81449999999995</v>
      </c>
      <c r="M25" s="84">
        <f>SUM(M18:M24)</f>
        <v>258.95799999999997</v>
      </c>
      <c r="N25" s="28">
        <f t="shared" ref="N25:Q25" si="4">SUM(N18:N24)</f>
        <v>510.82499999999999</v>
      </c>
      <c r="O25" s="28">
        <f t="shared" si="4"/>
        <v>369.15200000000004</v>
      </c>
      <c r="P25" s="28">
        <f t="shared" si="4"/>
        <v>540.49800000000005</v>
      </c>
      <c r="Q25" s="28">
        <f t="shared" si="4"/>
        <v>390.59999999999997</v>
      </c>
      <c r="R25" s="27">
        <f>SUM(R18:R24)</f>
        <v>322.07</v>
      </c>
      <c r="S25" s="28">
        <f t="shared" ref="S25:V25" si="5">SUM(S18:S24)</f>
        <v>533.93550000000005</v>
      </c>
      <c r="T25" s="28">
        <f t="shared" si="5"/>
        <v>363.99999999999994</v>
      </c>
      <c r="U25" s="28">
        <f t="shared" si="5"/>
        <v>424.75999999999993</v>
      </c>
      <c r="V25" s="29">
        <f t="shared" si="5"/>
        <v>395.21299999999997</v>
      </c>
      <c r="W25" s="26">
        <f t="shared" si="0"/>
        <v>8927.6564999999991</v>
      </c>
    </row>
    <row r="26" spans="1:30" s="2" customFormat="1" ht="36.75" customHeight="1" x14ac:dyDescent="0.25">
      <c r="A26" s="96" t="s">
        <v>20</v>
      </c>
      <c r="B26" s="30">
        <v>108.5</v>
      </c>
      <c r="C26" s="31">
        <v>107</v>
      </c>
      <c r="D26" s="31">
        <v>106</v>
      </c>
      <c r="E26" s="32">
        <v>104</v>
      </c>
      <c r="F26" s="30">
        <v>107</v>
      </c>
      <c r="G26" s="31">
        <v>106</v>
      </c>
      <c r="H26" s="31">
        <v>105</v>
      </c>
      <c r="I26" s="31">
        <v>103</v>
      </c>
      <c r="J26" s="31">
        <v>102.5</v>
      </c>
      <c r="K26" s="31">
        <v>101.5</v>
      </c>
      <c r="L26" s="32">
        <v>100.5</v>
      </c>
      <c r="M26" s="85">
        <v>106</v>
      </c>
      <c r="N26" s="31">
        <v>105</v>
      </c>
      <c r="O26" s="31">
        <v>103</v>
      </c>
      <c r="P26" s="31">
        <v>102</v>
      </c>
      <c r="Q26" s="31">
        <v>100</v>
      </c>
      <c r="R26" s="30">
        <v>107.5</v>
      </c>
      <c r="S26" s="31">
        <v>105.5</v>
      </c>
      <c r="T26" s="31">
        <v>104</v>
      </c>
      <c r="U26" s="31">
        <v>102.5</v>
      </c>
      <c r="V26" s="32">
        <v>101</v>
      </c>
      <c r="W26" s="33">
        <f>+((W25/W27)/7)*1000</f>
        <v>103.77375915378354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515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512</v>
      </c>
      <c r="P27" s="35">
        <v>757</v>
      </c>
      <c r="Q27" s="35">
        <v>558</v>
      </c>
      <c r="R27" s="34">
        <v>428</v>
      </c>
      <c r="S27" s="35">
        <v>723</v>
      </c>
      <c r="T27" s="35">
        <v>500</v>
      </c>
      <c r="U27" s="35">
        <v>592</v>
      </c>
      <c r="V27" s="36">
        <v>559</v>
      </c>
      <c r="W27" s="37">
        <f>SUM(B27:V27)</f>
        <v>12290</v>
      </c>
      <c r="X27" s="2">
        <f>((W25*1000)/W27)/7</f>
        <v>103.77375915378356</v>
      </c>
    </row>
    <row r="28" spans="1:30" s="2" customFormat="1" ht="33" customHeight="1" x14ac:dyDescent="0.25">
      <c r="A28" s="98" t="s">
        <v>22</v>
      </c>
      <c r="B28" s="38">
        <f>((B27*B26)*7/1000-B18-B19)/5</f>
        <v>30.032475999999996</v>
      </c>
      <c r="C28" s="39">
        <f t="shared" ref="C28:V28" si="6">((C27*C26)*7/1000-C18-C19)/5</f>
        <v>53.067360000000008</v>
      </c>
      <c r="D28" s="39">
        <f t="shared" si="6"/>
        <v>49.481935999999997</v>
      </c>
      <c r="E28" s="40">
        <f t="shared" si="6"/>
        <v>64.042000000000002</v>
      </c>
      <c r="F28" s="38">
        <f t="shared" si="6"/>
        <v>49.821743999999988</v>
      </c>
      <c r="G28" s="39">
        <f t="shared" si="6"/>
        <v>55.123720000000006</v>
      </c>
      <c r="H28" s="39">
        <f t="shared" si="6"/>
        <v>54.684904000000003</v>
      </c>
      <c r="I28" s="39">
        <f t="shared" si="6"/>
        <v>101.77625599999999</v>
      </c>
      <c r="J28" s="39">
        <f t="shared" si="6"/>
        <v>85.842131999999992</v>
      </c>
      <c r="K28" s="39">
        <f t="shared" si="6"/>
        <v>96.748932000000011</v>
      </c>
      <c r="L28" s="40">
        <f t="shared" si="6"/>
        <v>55.738435999999993</v>
      </c>
      <c r="M28" s="87">
        <f t="shared" si="6"/>
        <v>37.481640000000006</v>
      </c>
      <c r="N28" s="39">
        <f t="shared" si="6"/>
        <v>73.862480000000005</v>
      </c>
      <c r="O28" s="39">
        <f t="shared" si="6"/>
        <v>53.394176000000002</v>
      </c>
      <c r="P28" s="39">
        <f t="shared" si="6"/>
        <v>78.134087999999991</v>
      </c>
      <c r="Q28" s="39">
        <f t="shared" si="6"/>
        <v>56.407248000000003</v>
      </c>
      <c r="R28" s="38">
        <f t="shared" si="6"/>
        <v>46.649768000000002</v>
      </c>
      <c r="S28" s="39">
        <f t="shared" si="6"/>
        <v>77.213707999999997</v>
      </c>
      <c r="T28" s="39">
        <f t="shared" si="6"/>
        <v>52.607512</v>
      </c>
      <c r="U28" s="39">
        <f t="shared" si="6"/>
        <v>61.396671999999988</v>
      </c>
      <c r="V28" s="40">
        <f t="shared" si="6"/>
        <v>57.08288000000001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207.34350000000001</v>
      </c>
      <c r="C29" s="43">
        <f t="shared" si="7"/>
        <v>367.01</v>
      </c>
      <c r="D29" s="43">
        <f t="shared" si="7"/>
        <v>342.80399999999997</v>
      </c>
      <c r="E29" s="90">
        <f>((E27*E26)*7)/1000</f>
        <v>444.08</v>
      </c>
      <c r="F29" s="42">
        <f>((F27*F26)*7)/1000</f>
        <v>345.28899999999999</v>
      </c>
      <c r="G29" s="43">
        <f t="shared" ref="G29:H29" si="8">((G27*G26)*7)/1000</f>
        <v>382.13</v>
      </c>
      <c r="H29" s="43">
        <f t="shared" si="8"/>
        <v>378.52499999999998</v>
      </c>
      <c r="I29" s="43">
        <f>((I27*I26)*7)/1000</f>
        <v>703.69600000000003</v>
      </c>
      <c r="J29" s="43">
        <f>((J27*J26)*7)/1000</f>
        <v>593.37249999999995</v>
      </c>
      <c r="K29" s="43">
        <f t="shared" ref="K29:L29" si="9">((K27*K26)*7)/1000</f>
        <v>668.58050000000003</v>
      </c>
      <c r="L29" s="90">
        <f t="shared" si="9"/>
        <v>384.81450000000001</v>
      </c>
      <c r="M29" s="88">
        <f>((M27*M26)*7)/1000</f>
        <v>258.95800000000003</v>
      </c>
      <c r="N29" s="43">
        <f>((N27*N26)*7)/1000</f>
        <v>510.82499999999999</v>
      </c>
      <c r="O29" s="43">
        <f>((O27*O26)*7)/1000</f>
        <v>369.15199999999999</v>
      </c>
      <c r="P29" s="43">
        <f t="shared" ref="P29:V29" si="10">((P27*P26)*7)/1000</f>
        <v>540.49800000000005</v>
      </c>
      <c r="Q29" s="43">
        <f t="shared" si="10"/>
        <v>390.6</v>
      </c>
      <c r="R29" s="44">
        <f t="shared" si="10"/>
        <v>322.07</v>
      </c>
      <c r="S29" s="45">
        <f t="shared" si="10"/>
        <v>533.93550000000005</v>
      </c>
      <c r="T29" s="45">
        <f t="shared" si="10"/>
        <v>364</v>
      </c>
      <c r="U29" s="45">
        <f t="shared" si="10"/>
        <v>424.76</v>
      </c>
      <c r="V29" s="46">
        <f t="shared" si="10"/>
        <v>395.21300000000002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108.50000000000001</v>
      </c>
      <c r="C30" s="49">
        <f t="shared" si="11"/>
        <v>107.00000000000001</v>
      </c>
      <c r="D30" s="49">
        <f t="shared" si="11"/>
        <v>106</v>
      </c>
      <c r="E30" s="50">
        <f>+(E25/E27)/7*1000</f>
        <v>104.00000000000001</v>
      </c>
      <c r="F30" s="48">
        <f t="shared" ref="F30:H30" si="12">+(F25/F27)/7*1000</f>
        <v>106.99999999999999</v>
      </c>
      <c r="G30" s="49">
        <f t="shared" si="12"/>
        <v>106</v>
      </c>
      <c r="H30" s="49">
        <f t="shared" si="12"/>
        <v>105.00000000000001</v>
      </c>
      <c r="I30" s="49">
        <f>+(I25/I27)/7*1000</f>
        <v>103</v>
      </c>
      <c r="J30" s="49">
        <f t="shared" ref="J30:L30" si="13">+(J25/J27)/7*1000</f>
        <v>102.5</v>
      </c>
      <c r="K30" s="49">
        <f t="shared" si="13"/>
        <v>101.5</v>
      </c>
      <c r="L30" s="50">
        <f t="shared" si="13"/>
        <v>100.49999999999999</v>
      </c>
      <c r="M30" s="89">
        <f>+(M25/M27)/7*1000</f>
        <v>105.99999999999999</v>
      </c>
      <c r="N30" s="49">
        <f t="shared" ref="N30:V30" si="14">+(N25/N27)/7*1000</f>
        <v>105</v>
      </c>
      <c r="O30" s="49">
        <f t="shared" si="14"/>
        <v>103.00000000000001</v>
      </c>
      <c r="P30" s="49">
        <f t="shared" si="14"/>
        <v>102.00000000000001</v>
      </c>
      <c r="Q30" s="49">
        <f t="shared" si="14"/>
        <v>99.999999999999986</v>
      </c>
      <c r="R30" s="48">
        <f t="shared" si="14"/>
        <v>107.5</v>
      </c>
      <c r="S30" s="49">
        <f t="shared" si="14"/>
        <v>105.50000000000001</v>
      </c>
      <c r="T30" s="49">
        <f t="shared" si="14"/>
        <v>103.99999999999999</v>
      </c>
      <c r="U30" s="49">
        <f t="shared" si="14"/>
        <v>102.5</v>
      </c>
      <c r="V30" s="50">
        <f t="shared" si="14"/>
        <v>100.99999999999999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25.678820000000009</v>
      </c>
      <c r="C39" s="82">
        <v>70.95449600000002</v>
      </c>
      <c r="D39" s="82">
        <v>65.962519999999984</v>
      </c>
      <c r="E39" s="82">
        <v>72.640744000000012</v>
      </c>
      <c r="F39" s="82">
        <v>77.160827999999995</v>
      </c>
      <c r="G39" s="82">
        <v>69.941304000000002</v>
      </c>
      <c r="H39" s="82"/>
      <c r="I39" s="104">
        <f t="shared" ref="I39:I46" si="15">SUM(B39:H39)</f>
        <v>382.33871200000004</v>
      </c>
      <c r="J39" s="2"/>
      <c r="K39" s="94" t="s">
        <v>13</v>
      </c>
      <c r="L39" s="82">
        <v>7.7</v>
      </c>
      <c r="M39" s="82">
        <v>20</v>
      </c>
      <c r="N39" s="82">
        <v>13.4</v>
      </c>
      <c r="O39" s="82"/>
      <c r="P39" s="82"/>
      <c r="Q39" s="104">
        <f t="shared" ref="Q39:Q46" si="16">SUM(L39:P39)</f>
        <v>41.1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25.678820000000009</v>
      </c>
      <c r="C40" s="82">
        <v>70.95449600000002</v>
      </c>
      <c r="D40" s="82">
        <v>65.962519999999984</v>
      </c>
      <c r="E40" s="82">
        <v>72.640744000000012</v>
      </c>
      <c r="F40" s="82">
        <v>77.160827999999995</v>
      </c>
      <c r="G40" s="82">
        <v>69.941304000000002</v>
      </c>
      <c r="H40" s="82"/>
      <c r="I40" s="104">
        <f t="shared" si="15"/>
        <v>382.33871200000004</v>
      </c>
      <c r="J40" s="2"/>
      <c r="K40" s="95" t="s">
        <v>14</v>
      </c>
      <c r="L40" s="82">
        <v>7.7</v>
      </c>
      <c r="M40" s="82">
        <v>20</v>
      </c>
      <c r="N40" s="82">
        <v>13.4</v>
      </c>
      <c r="O40" s="82"/>
      <c r="P40" s="82"/>
      <c r="Q40" s="104">
        <f t="shared" si="16"/>
        <v>41.1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27.011171999999998</v>
      </c>
      <c r="C41" s="24">
        <v>74.470601599999981</v>
      </c>
      <c r="D41" s="24">
        <v>69.32459200000001</v>
      </c>
      <c r="E41" s="24">
        <v>76.20830239999998</v>
      </c>
      <c r="F41" s="24">
        <v>81.2399688</v>
      </c>
      <c r="G41" s="24">
        <v>73.994578399999995</v>
      </c>
      <c r="H41" s="24"/>
      <c r="I41" s="104">
        <f t="shared" si="15"/>
        <v>402.24921519999998</v>
      </c>
      <c r="J41" s="2"/>
      <c r="K41" s="94" t="s">
        <v>15</v>
      </c>
      <c r="L41" s="82">
        <v>8.1</v>
      </c>
      <c r="M41" s="82">
        <v>21</v>
      </c>
      <c r="N41" s="82">
        <v>14.3</v>
      </c>
      <c r="O41" s="24"/>
      <c r="P41" s="24"/>
      <c r="Q41" s="104">
        <f t="shared" si="16"/>
        <v>43.400000000000006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27.011171999999998</v>
      </c>
      <c r="C42" s="82">
        <v>74.470601599999981</v>
      </c>
      <c r="D42" s="82">
        <v>69.32459200000001</v>
      </c>
      <c r="E42" s="82">
        <v>76.20830239999998</v>
      </c>
      <c r="F42" s="82">
        <v>81.2399688</v>
      </c>
      <c r="G42" s="82">
        <v>73.994578399999995</v>
      </c>
      <c r="H42" s="82"/>
      <c r="I42" s="104">
        <f t="shared" si="15"/>
        <v>402.24921519999998</v>
      </c>
      <c r="J42" s="2"/>
      <c r="K42" s="95" t="s">
        <v>16</v>
      </c>
      <c r="L42" s="82">
        <v>8.1</v>
      </c>
      <c r="M42" s="82">
        <v>21</v>
      </c>
      <c r="N42" s="82">
        <v>14.4</v>
      </c>
      <c r="O42" s="82"/>
      <c r="P42" s="82"/>
      <c r="Q42" s="104">
        <f t="shared" si="16"/>
        <v>43.5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27.011171999999998</v>
      </c>
      <c r="C43" s="82">
        <v>74.470601599999981</v>
      </c>
      <c r="D43" s="82">
        <v>69.32459200000001</v>
      </c>
      <c r="E43" s="82">
        <v>76.20830239999998</v>
      </c>
      <c r="F43" s="82">
        <v>81.2399688</v>
      </c>
      <c r="G43" s="82">
        <v>73.994578399999995</v>
      </c>
      <c r="H43" s="82"/>
      <c r="I43" s="104">
        <f t="shared" si="15"/>
        <v>402.24921519999998</v>
      </c>
      <c r="J43" s="2"/>
      <c r="K43" s="94" t="s">
        <v>17</v>
      </c>
      <c r="L43" s="82">
        <v>8.1</v>
      </c>
      <c r="M43" s="82">
        <v>21.1</v>
      </c>
      <c r="N43" s="82">
        <v>14.4</v>
      </c>
      <c r="O43" s="82"/>
      <c r="P43" s="82"/>
      <c r="Q43" s="104">
        <f t="shared" si="16"/>
        <v>43.6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27.011171999999998</v>
      </c>
      <c r="C44" s="82">
        <v>74.470601599999981</v>
      </c>
      <c r="D44" s="82">
        <v>69.32459200000001</v>
      </c>
      <c r="E44" s="82">
        <v>76.20830239999998</v>
      </c>
      <c r="F44" s="82">
        <v>81.2399688</v>
      </c>
      <c r="G44" s="82">
        <v>73.994578399999995</v>
      </c>
      <c r="H44" s="82"/>
      <c r="I44" s="104">
        <f t="shared" si="15"/>
        <v>402.24921519999998</v>
      </c>
      <c r="J44" s="2"/>
      <c r="K44" s="95" t="s">
        <v>18</v>
      </c>
      <c r="L44" s="82">
        <v>8.1</v>
      </c>
      <c r="M44" s="82">
        <v>21.1</v>
      </c>
      <c r="N44" s="82">
        <v>14.4</v>
      </c>
      <c r="O44" s="82"/>
      <c r="P44" s="82"/>
      <c r="Q44" s="104">
        <f t="shared" si="16"/>
        <v>43.6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27.011171999999998</v>
      </c>
      <c r="C45" s="82">
        <v>74.470601599999981</v>
      </c>
      <c r="D45" s="82">
        <v>69.32459200000001</v>
      </c>
      <c r="E45" s="82">
        <v>76.20830239999998</v>
      </c>
      <c r="F45" s="82">
        <v>81.2399688</v>
      </c>
      <c r="G45" s="82">
        <v>73.994578399999995</v>
      </c>
      <c r="H45" s="82"/>
      <c r="I45" s="104">
        <f t="shared" si="15"/>
        <v>402.24921519999998</v>
      </c>
      <c r="J45" s="2"/>
      <c r="K45" s="94" t="s">
        <v>19</v>
      </c>
      <c r="L45" s="82">
        <v>8.1</v>
      </c>
      <c r="M45" s="82">
        <v>21.1</v>
      </c>
      <c r="N45" s="82">
        <v>14.4</v>
      </c>
      <c r="O45" s="82"/>
      <c r="P45" s="82"/>
      <c r="Q45" s="104">
        <f t="shared" si="16"/>
        <v>43.6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186.4135</v>
      </c>
      <c r="C46" s="28">
        <f t="shared" si="17"/>
        <v>514.26200000000006</v>
      </c>
      <c r="D46" s="28">
        <f t="shared" si="17"/>
        <v>478.54799999999994</v>
      </c>
      <c r="E46" s="28">
        <f t="shared" si="17"/>
        <v>526.32299999999987</v>
      </c>
      <c r="F46" s="28">
        <f t="shared" si="17"/>
        <v>560.52149999999995</v>
      </c>
      <c r="G46" s="28">
        <f t="shared" si="17"/>
        <v>509.85550000000001</v>
      </c>
      <c r="H46" s="28">
        <f t="shared" si="17"/>
        <v>0</v>
      </c>
      <c r="I46" s="104">
        <f t="shared" si="15"/>
        <v>2775.9234999999999</v>
      </c>
      <c r="K46" s="80" t="s">
        <v>11</v>
      </c>
      <c r="L46" s="84">
        <f>SUM(L39:L45)</f>
        <v>55.900000000000006</v>
      </c>
      <c r="M46" s="28">
        <f>SUM(M39:M45)</f>
        <v>145.29999999999998</v>
      </c>
      <c r="N46" s="28">
        <f>SUM(N39:N45)</f>
        <v>98.700000000000017</v>
      </c>
      <c r="O46" s="28">
        <f>SUM(O39:O45)</f>
        <v>0</v>
      </c>
      <c r="P46" s="28">
        <f>SUM(P39:P45)</f>
        <v>0</v>
      </c>
      <c r="Q46" s="104">
        <f t="shared" si="16"/>
        <v>299.89999999999998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110.5</v>
      </c>
      <c r="C47" s="31">
        <v>109</v>
      </c>
      <c r="D47" s="31">
        <v>108</v>
      </c>
      <c r="E47" s="31">
        <v>106.5</v>
      </c>
      <c r="F47" s="31">
        <v>105.5</v>
      </c>
      <c r="G47" s="31">
        <v>104.5</v>
      </c>
      <c r="H47" s="31"/>
      <c r="I47" s="105">
        <f>+((I46/I48)/7)*1000</f>
        <v>106.88962264150943</v>
      </c>
      <c r="K47" s="113" t="s">
        <v>20</v>
      </c>
      <c r="L47" s="85">
        <v>112.5</v>
      </c>
      <c r="M47" s="31">
        <v>111</v>
      </c>
      <c r="N47" s="31">
        <v>111</v>
      </c>
      <c r="O47" s="31"/>
      <c r="P47" s="31"/>
      <c r="Q47" s="105">
        <f>+((Q46/Q48)/7)*1000</f>
        <v>111.28014842300556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697</v>
      </c>
      <c r="H48" s="35"/>
      <c r="I48" s="106">
        <f>SUM(B48:H48)</f>
        <v>3710</v>
      </c>
      <c r="J48" s="66"/>
      <c r="K48" s="97" t="s">
        <v>21</v>
      </c>
      <c r="L48" s="109">
        <v>71</v>
      </c>
      <c r="M48" s="67">
        <v>187</v>
      </c>
      <c r="N48" s="67">
        <v>127</v>
      </c>
      <c r="O48" s="67"/>
      <c r="P48" s="67"/>
      <c r="Q48" s="115">
        <f>SUM(L48:P48)</f>
        <v>385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27.011171999999998</v>
      </c>
      <c r="C49" s="39">
        <f t="shared" si="18"/>
        <v>74.470601599999981</v>
      </c>
      <c r="D49" s="39">
        <f t="shared" si="18"/>
        <v>69.32459200000001</v>
      </c>
      <c r="E49" s="39">
        <f t="shared" si="18"/>
        <v>76.20830239999998</v>
      </c>
      <c r="F49" s="39">
        <f t="shared" si="18"/>
        <v>81.2399688</v>
      </c>
      <c r="G49" s="39">
        <f t="shared" si="18"/>
        <v>73.994578399999995</v>
      </c>
      <c r="H49" s="39">
        <f t="shared" si="18"/>
        <v>0</v>
      </c>
      <c r="I49" s="107">
        <f>((I46*1000)/I48)/7</f>
        <v>106.88962264150943</v>
      </c>
      <c r="K49" s="98" t="s">
        <v>22</v>
      </c>
      <c r="L49" s="87">
        <f t="shared" ref="L49:P49" si="19">((L48*L47)*7/1000-L39-L40)/5</f>
        <v>8.1024999999999991</v>
      </c>
      <c r="M49" s="39">
        <f t="shared" si="19"/>
        <v>21.059800000000003</v>
      </c>
      <c r="N49" s="39">
        <f t="shared" si="19"/>
        <v>14.375799999999998</v>
      </c>
      <c r="O49" s="39">
        <f t="shared" si="19"/>
        <v>0</v>
      </c>
      <c r="P49" s="39">
        <f t="shared" si="19"/>
        <v>0</v>
      </c>
      <c r="Q49" s="116">
        <f>((Q46*1000)/Q48)/7</f>
        <v>111.28014842300557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186.4135</v>
      </c>
      <c r="C50" s="43">
        <f t="shared" si="20"/>
        <v>514.26199999999994</v>
      </c>
      <c r="D50" s="43">
        <f t="shared" si="20"/>
        <v>478.548</v>
      </c>
      <c r="E50" s="43">
        <f t="shared" si="20"/>
        <v>526.32299999999998</v>
      </c>
      <c r="F50" s="43">
        <f t="shared" si="20"/>
        <v>560.52149999999995</v>
      </c>
      <c r="G50" s="43">
        <f t="shared" si="20"/>
        <v>509.85550000000001</v>
      </c>
      <c r="H50" s="43">
        <f t="shared" si="20"/>
        <v>0</v>
      </c>
      <c r="I50" s="90"/>
      <c r="K50" s="99" t="s">
        <v>23</v>
      </c>
      <c r="L50" s="88">
        <f>((L48*L47)*7)/1000</f>
        <v>55.912500000000001</v>
      </c>
      <c r="M50" s="43">
        <f>((M48*M47)*7)/1000</f>
        <v>145.29900000000001</v>
      </c>
      <c r="N50" s="43">
        <f>((N48*N47)*7)/1000</f>
        <v>98.679000000000002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110.5</v>
      </c>
      <c r="C51" s="49">
        <f t="shared" si="21"/>
        <v>109.00000000000001</v>
      </c>
      <c r="D51" s="49">
        <f t="shared" si="21"/>
        <v>107.99999999999999</v>
      </c>
      <c r="E51" s="49">
        <f t="shared" si="21"/>
        <v>106.49999999999997</v>
      </c>
      <c r="F51" s="49">
        <f t="shared" si="21"/>
        <v>105.5</v>
      </c>
      <c r="G51" s="49">
        <f t="shared" si="21"/>
        <v>104.50000000000001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112.47484909456742</v>
      </c>
      <c r="M51" s="49">
        <f>+(M46/M48)/7*1000</f>
        <v>111.00076394194039</v>
      </c>
      <c r="N51" s="49">
        <f>+(N46/N48)/7*1000</f>
        <v>111.02362204724412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19.899999999999999</v>
      </c>
      <c r="C58" s="82">
        <v>35</v>
      </c>
      <c r="D58" s="82">
        <v>34.700000000000003</v>
      </c>
      <c r="E58" s="82">
        <v>49.2</v>
      </c>
      <c r="F58" s="82"/>
      <c r="G58" s="82"/>
      <c r="H58" s="104">
        <f t="shared" ref="H58:H65" si="22">SUM(B58:G58)</f>
        <v>138.80000000000001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19.899999999999999</v>
      </c>
      <c r="C59" s="82">
        <v>35</v>
      </c>
      <c r="D59" s="82">
        <v>34.700000000000003</v>
      </c>
      <c r="E59" s="82">
        <v>49.2</v>
      </c>
      <c r="F59" s="82"/>
      <c r="G59" s="82"/>
      <c r="H59" s="104">
        <f t="shared" si="22"/>
        <v>138.80000000000001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20.9</v>
      </c>
      <c r="C60" s="82">
        <v>37</v>
      </c>
      <c r="D60" s="82">
        <v>36.5</v>
      </c>
      <c r="E60" s="82">
        <v>52.4</v>
      </c>
      <c r="F60" s="82"/>
      <c r="G60" s="24"/>
      <c r="H60" s="104">
        <f t="shared" si="22"/>
        <v>146.80000000000001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21</v>
      </c>
      <c r="C61" s="82">
        <v>37</v>
      </c>
      <c r="D61" s="82">
        <v>36.6</v>
      </c>
      <c r="E61" s="82">
        <v>52.4</v>
      </c>
      <c r="F61" s="82"/>
      <c r="G61" s="82"/>
      <c r="H61" s="104">
        <f t="shared" si="22"/>
        <v>147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21</v>
      </c>
      <c r="C62" s="82">
        <v>37</v>
      </c>
      <c r="D62" s="82">
        <v>36.6</v>
      </c>
      <c r="E62" s="82">
        <v>52.4</v>
      </c>
      <c r="F62" s="82"/>
      <c r="G62" s="82"/>
      <c r="H62" s="104">
        <f t="shared" si="22"/>
        <v>147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21</v>
      </c>
      <c r="C63" s="82">
        <v>37.1</v>
      </c>
      <c r="D63" s="82">
        <v>36.6</v>
      </c>
      <c r="E63" s="82">
        <v>52.4</v>
      </c>
      <c r="F63" s="82"/>
      <c r="G63" s="82"/>
      <c r="H63" s="104">
        <f t="shared" si="22"/>
        <v>147.1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21</v>
      </c>
      <c r="C64" s="82">
        <v>37.1</v>
      </c>
      <c r="D64" s="82">
        <v>36.6</v>
      </c>
      <c r="E64" s="82">
        <v>52.4</v>
      </c>
      <c r="F64" s="82"/>
      <c r="G64" s="82"/>
      <c r="H64" s="104">
        <f t="shared" si="22"/>
        <v>147.1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144.69999999999999</v>
      </c>
      <c r="C65" s="28">
        <f t="shared" si="23"/>
        <v>255.2</v>
      </c>
      <c r="D65" s="28">
        <f t="shared" si="23"/>
        <v>252.29999999999998</v>
      </c>
      <c r="E65" s="28">
        <f t="shared" si="23"/>
        <v>360.4</v>
      </c>
      <c r="F65" s="28">
        <f t="shared" si="23"/>
        <v>0</v>
      </c>
      <c r="G65" s="28">
        <f t="shared" si="23"/>
        <v>0</v>
      </c>
      <c r="H65" s="104">
        <f t="shared" si="22"/>
        <v>1012.5999999999999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119.5</v>
      </c>
      <c r="C66" s="31">
        <v>118</v>
      </c>
      <c r="D66" s="31">
        <v>117</v>
      </c>
      <c r="E66" s="31">
        <v>117</v>
      </c>
      <c r="F66" s="31"/>
      <c r="G66" s="31"/>
      <c r="H66" s="105">
        <f>+((H65/H67)/7)*1000</f>
        <v>117.6074332171893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20.982899999999994</v>
      </c>
      <c r="C68" s="39">
        <f t="shared" si="24"/>
        <v>37.046800000000005</v>
      </c>
      <c r="D68" s="39">
        <f t="shared" si="24"/>
        <v>36.570400000000006</v>
      </c>
      <c r="E68" s="39">
        <f t="shared" si="24"/>
        <v>52.39200000000001</v>
      </c>
      <c r="F68" s="39">
        <f t="shared" si="24"/>
        <v>0</v>
      </c>
      <c r="G68" s="39">
        <f t="shared" si="24"/>
        <v>0</v>
      </c>
      <c r="H68" s="119">
        <f>((H65*1000)/H67)/7</f>
        <v>117.6074332171893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144.71449999999999</v>
      </c>
      <c r="C69" s="43">
        <f t="shared" si="25"/>
        <v>255.23400000000001</v>
      </c>
      <c r="D69" s="43">
        <f t="shared" si="25"/>
        <v>252.25200000000001</v>
      </c>
      <c r="E69" s="43">
        <f t="shared" si="25"/>
        <v>360.36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119.48802642444259</v>
      </c>
      <c r="C70" s="49">
        <f t="shared" si="26"/>
        <v>117.98428109107719</v>
      </c>
      <c r="D70" s="49">
        <f t="shared" si="26"/>
        <v>117.02226345083487</v>
      </c>
      <c r="E70" s="49">
        <f t="shared" si="26"/>
        <v>117.01298701298701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Q15"/>
    <mergeCell ref="R15:V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239"/>
  <sheetViews>
    <sheetView zoomScale="30" zoomScaleNormal="30" workbookViewId="0">
      <selection activeCell="Q27" sqref="B27:Q2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2"/>
      <c r="Z3" s="2"/>
      <c r="AA3" s="2"/>
      <c r="AB3" s="2"/>
      <c r="AC3" s="2"/>
      <c r="AD3" s="19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1" t="s">
        <v>1</v>
      </c>
      <c r="B9" s="191"/>
      <c r="C9" s="19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1"/>
      <c r="B10" s="191"/>
      <c r="C10" s="1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1" t="s">
        <v>4</v>
      </c>
      <c r="B11" s="191"/>
      <c r="C11" s="191"/>
      <c r="D11" s="1"/>
      <c r="E11" s="192">
        <v>1</v>
      </c>
      <c r="F11" s="1"/>
      <c r="G11" s="1"/>
      <c r="H11" s="1"/>
      <c r="I11" s="1"/>
      <c r="J11" s="1"/>
      <c r="K11" s="553" t="s">
        <v>71</v>
      </c>
      <c r="L11" s="553"/>
      <c r="M11" s="193"/>
      <c r="N11" s="19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1"/>
      <c r="B12" s="191"/>
      <c r="C12" s="191"/>
      <c r="D12" s="1"/>
      <c r="E12" s="5"/>
      <c r="F12" s="1"/>
      <c r="G12" s="1"/>
      <c r="H12" s="1"/>
      <c r="I12" s="1"/>
      <c r="J12" s="1"/>
      <c r="K12" s="193"/>
      <c r="L12" s="193"/>
      <c r="M12" s="193"/>
      <c r="N12" s="19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"/>
      <c r="X13" s="1"/>
      <c r="Y13" s="1"/>
    </row>
    <row r="14" spans="1:30" s="3" customFormat="1" ht="27" thickBot="1" x14ac:dyDescent="0.3">
      <c r="A14" s="19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30.032475999999996</v>
      </c>
      <c r="C18" s="24">
        <v>53.067360000000008</v>
      </c>
      <c r="D18" s="24">
        <v>49.481935999999997</v>
      </c>
      <c r="E18" s="25">
        <v>64.042000000000002</v>
      </c>
      <c r="F18" s="23">
        <v>49.821743999999988</v>
      </c>
      <c r="G18" s="24">
        <v>55.123720000000006</v>
      </c>
      <c r="H18" s="24">
        <v>54.684904000000003</v>
      </c>
      <c r="I18" s="24">
        <v>101.77625599999999</v>
      </c>
      <c r="J18" s="24">
        <v>85.842131999999992</v>
      </c>
      <c r="K18" s="24">
        <v>96.748932000000011</v>
      </c>
      <c r="L18" s="25">
        <v>55.738435999999993</v>
      </c>
      <c r="M18" s="82">
        <v>37.481640000000006</v>
      </c>
      <c r="N18" s="24">
        <v>73.862480000000005</v>
      </c>
      <c r="O18" s="24">
        <v>53.394176000000002</v>
      </c>
      <c r="P18" s="24">
        <v>78.134087999999991</v>
      </c>
      <c r="Q18" s="24">
        <v>56.407248000000003</v>
      </c>
      <c r="R18" s="23">
        <v>46.649768000000002</v>
      </c>
      <c r="S18" s="24">
        <v>77.213707999999997</v>
      </c>
      <c r="T18" s="24">
        <v>52.607512</v>
      </c>
      <c r="U18" s="24">
        <v>61.396671999999988</v>
      </c>
      <c r="V18" s="25">
        <v>57.08288000000001</v>
      </c>
      <c r="W18" s="26">
        <f t="shared" ref="W18:W25" si="0">SUM(B18:V18)</f>
        <v>1290.590068</v>
      </c>
      <c r="Y18" s="2"/>
      <c r="Z18" s="20"/>
    </row>
    <row r="19" spans="1:30" ht="39.950000000000003" customHeight="1" x14ac:dyDescent="0.25">
      <c r="A19" s="95" t="s">
        <v>14</v>
      </c>
      <c r="B19" s="23">
        <v>30.032475999999996</v>
      </c>
      <c r="C19" s="24">
        <v>53.067360000000008</v>
      </c>
      <c r="D19" s="24">
        <v>49.481935999999997</v>
      </c>
      <c r="E19" s="25">
        <v>64.042000000000002</v>
      </c>
      <c r="F19" s="23">
        <v>49.821743999999988</v>
      </c>
      <c r="G19" s="24">
        <v>55.123720000000006</v>
      </c>
      <c r="H19" s="24">
        <v>54.684904000000003</v>
      </c>
      <c r="I19" s="24">
        <v>101.77625599999999</v>
      </c>
      <c r="J19" s="24">
        <v>85.842131999999992</v>
      </c>
      <c r="K19" s="24">
        <v>96.748932000000011</v>
      </c>
      <c r="L19" s="25">
        <v>55.738435999999993</v>
      </c>
      <c r="M19" s="82">
        <v>37.481640000000006</v>
      </c>
      <c r="N19" s="24">
        <v>73.862480000000005</v>
      </c>
      <c r="O19" s="24">
        <v>53.394176000000002</v>
      </c>
      <c r="P19" s="24">
        <v>78.134087999999991</v>
      </c>
      <c r="Q19" s="24">
        <v>56.407248000000003</v>
      </c>
      <c r="R19" s="23">
        <v>46.649768000000002</v>
      </c>
      <c r="S19" s="24">
        <v>77.213707999999997</v>
      </c>
      <c r="T19" s="24">
        <v>52.607512</v>
      </c>
      <c r="U19" s="24">
        <v>61.396671999999988</v>
      </c>
      <c r="V19" s="25">
        <v>57.08288000000001</v>
      </c>
      <c r="W19" s="26">
        <f t="shared" si="0"/>
        <v>1290.590068</v>
      </c>
      <c r="Y19" s="2"/>
      <c r="Z19" s="20"/>
    </row>
    <row r="20" spans="1:30" ht="39.75" customHeight="1" x14ac:dyDescent="0.25">
      <c r="A20" s="94" t="s">
        <v>15</v>
      </c>
      <c r="B20" s="79">
        <v>31.3667096</v>
      </c>
      <c r="C20" s="24">
        <v>55.262055999999994</v>
      </c>
      <c r="D20" s="24">
        <v>51.678625599999997</v>
      </c>
      <c r="E20" s="25">
        <v>67.042200000000008</v>
      </c>
      <c r="F20" s="23">
        <v>52.033402400000014</v>
      </c>
      <c r="G20" s="24">
        <v>57.621012000000007</v>
      </c>
      <c r="H20" s="24">
        <v>57.075538399999992</v>
      </c>
      <c r="I20" s="24">
        <v>106.17749760000001</v>
      </c>
      <c r="J20" s="24">
        <v>89.547747200000003</v>
      </c>
      <c r="K20" s="24">
        <v>100.94482719999999</v>
      </c>
      <c r="L20" s="25">
        <v>58.113625600000013</v>
      </c>
      <c r="M20" s="83">
        <v>39.241944000000004</v>
      </c>
      <c r="N20" s="24">
        <v>77.485007999999993</v>
      </c>
      <c r="O20" s="24">
        <v>55.905529599999987</v>
      </c>
      <c r="P20" s="24">
        <v>82.144964799999997</v>
      </c>
      <c r="Q20" s="24">
        <v>59.463100800000007</v>
      </c>
      <c r="R20" s="79">
        <v>48.450492800000006</v>
      </c>
      <c r="S20" s="24">
        <v>80.302516800000006</v>
      </c>
      <c r="T20" s="24">
        <v>54.755095200000007</v>
      </c>
      <c r="U20" s="24">
        <v>64.122931200000011</v>
      </c>
      <c r="V20" s="25">
        <v>60.122448000000006</v>
      </c>
      <c r="W20" s="26">
        <f t="shared" si="0"/>
        <v>1348.8572728000001</v>
      </c>
      <c r="Y20" s="2"/>
      <c r="Z20" s="20"/>
    </row>
    <row r="21" spans="1:30" ht="39.950000000000003" customHeight="1" x14ac:dyDescent="0.25">
      <c r="A21" s="95" t="s">
        <v>16</v>
      </c>
      <c r="B21" s="23">
        <v>31.3667096</v>
      </c>
      <c r="C21" s="24">
        <v>55.262055999999994</v>
      </c>
      <c r="D21" s="24">
        <v>51.678625599999997</v>
      </c>
      <c r="E21" s="25">
        <v>67.042200000000008</v>
      </c>
      <c r="F21" s="23">
        <v>52.033402400000014</v>
      </c>
      <c r="G21" s="24">
        <v>57.621012000000007</v>
      </c>
      <c r="H21" s="24">
        <v>57.075538399999992</v>
      </c>
      <c r="I21" s="24">
        <v>106.17749760000001</v>
      </c>
      <c r="J21" s="24">
        <v>89.547747200000003</v>
      </c>
      <c r="K21" s="24">
        <v>100.94482719999999</v>
      </c>
      <c r="L21" s="25">
        <v>58.113625600000013</v>
      </c>
      <c r="M21" s="82">
        <v>39.241944000000004</v>
      </c>
      <c r="N21" s="24">
        <v>77.485007999999993</v>
      </c>
      <c r="O21" s="24">
        <v>55.905529599999987</v>
      </c>
      <c r="P21" s="24">
        <v>82.144964799999997</v>
      </c>
      <c r="Q21" s="24">
        <v>59.463100800000007</v>
      </c>
      <c r="R21" s="23">
        <v>48.450492800000006</v>
      </c>
      <c r="S21" s="24">
        <v>80.302516800000006</v>
      </c>
      <c r="T21" s="24">
        <v>54.755095200000007</v>
      </c>
      <c r="U21" s="24">
        <v>64.122931200000011</v>
      </c>
      <c r="V21" s="25">
        <v>60.122448000000006</v>
      </c>
      <c r="W21" s="26">
        <f t="shared" si="0"/>
        <v>1348.8572728000001</v>
      </c>
      <c r="Y21" s="2"/>
      <c r="Z21" s="20"/>
    </row>
    <row r="22" spans="1:30" ht="39.950000000000003" customHeight="1" x14ac:dyDescent="0.25">
      <c r="A22" s="94" t="s">
        <v>17</v>
      </c>
      <c r="B22" s="23">
        <v>31.3667096</v>
      </c>
      <c r="C22" s="24">
        <v>55.262055999999994</v>
      </c>
      <c r="D22" s="24">
        <v>51.678625599999997</v>
      </c>
      <c r="E22" s="25">
        <v>67.042200000000008</v>
      </c>
      <c r="F22" s="23">
        <v>52.033402400000014</v>
      </c>
      <c r="G22" s="24">
        <v>57.621012000000007</v>
      </c>
      <c r="H22" s="24">
        <v>57.075538399999992</v>
      </c>
      <c r="I22" s="24">
        <v>106.17749760000001</v>
      </c>
      <c r="J22" s="24">
        <v>89.547747200000003</v>
      </c>
      <c r="K22" s="24">
        <v>100.94482719999999</v>
      </c>
      <c r="L22" s="25">
        <v>58.113625600000013</v>
      </c>
      <c r="M22" s="82">
        <v>39.241944000000004</v>
      </c>
      <c r="N22" s="24">
        <v>77.485007999999993</v>
      </c>
      <c r="O22" s="24">
        <v>55.905529599999987</v>
      </c>
      <c r="P22" s="24">
        <v>82.144964799999997</v>
      </c>
      <c r="Q22" s="24">
        <v>59.463100800000007</v>
      </c>
      <c r="R22" s="23">
        <v>48.450492800000006</v>
      </c>
      <c r="S22" s="24">
        <v>80.302516800000006</v>
      </c>
      <c r="T22" s="24">
        <v>54.755095200000007</v>
      </c>
      <c r="U22" s="24">
        <v>64.122931200000011</v>
      </c>
      <c r="V22" s="25">
        <v>60.122448000000006</v>
      </c>
      <c r="W22" s="26">
        <f t="shared" si="0"/>
        <v>1348.8572728000001</v>
      </c>
      <c r="Y22" s="2"/>
      <c r="Z22" s="20"/>
    </row>
    <row r="23" spans="1:30" ht="39.950000000000003" customHeight="1" x14ac:dyDescent="0.25">
      <c r="A23" s="95" t="s">
        <v>18</v>
      </c>
      <c r="B23" s="23">
        <v>31.3667096</v>
      </c>
      <c r="C23" s="24">
        <v>55.262055999999994</v>
      </c>
      <c r="D23" s="24">
        <v>51.678625599999997</v>
      </c>
      <c r="E23" s="25">
        <v>67.042200000000008</v>
      </c>
      <c r="F23" s="23">
        <v>52.033402400000014</v>
      </c>
      <c r="G23" s="24">
        <v>57.621012000000007</v>
      </c>
      <c r="H23" s="24">
        <v>57.075538399999992</v>
      </c>
      <c r="I23" s="24">
        <v>106.17749760000001</v>
      </c>
      <c r="J23" s="24">
        <v>89.547747200000003</v>
      </c>
      <c r="K23" s="24">
        <v>100.94482719999999</v>
      </c>
      <c r="L23" s="25">
        <v>58.113625600000013</v>
      </c>
      <c r="M23" s="82">
        <v>39.241944000000004</v>
      </c>
      <c r="N23" s="24">
        <v>77.485007999999993</v>
      </c>
      <c r="O23" s="24">
        <v>55.905529599999987</v>
      </c>
      <c r="P23" s="24">
        <v>82.144964799999997</v>
      </c>
      <c r="Q23" s="24">
        <v>59.463100800000007</v>
      </c>
      <c r="R23" s="23">
        <v>48.450492800000006</v>
      </c>
      <c r="S23" s="24">
        <v>80.302516800000006</v>
      </c>
      <c r="T23" s="24">
        <v>54.755095200000007</v>
      </c>
      <c r="U23" s="24">
        <v>64.122931200000011</v>
      </c>
      <c r="V23" s="25">
        <v>60.122448000000006</v>
      </c>
      <c r="W23" s="26">
        <f t="shared" si="0"/>
        <v>1348.8572728000001</v>
      </c>
      <c r="Y23" s="2"/>
      <c r="Z23" s="20"/>
    </row>
    <row r="24" spans="1:30" ht="39.950000000000003" customHeight="1" x14ac:dyDescent="0.25">
      <c r="A24" s="94" t="s">
        <v>19</v>
      </c>
      <c r="B24" s="23">
        <v>31.3667096</v>
      </c>
      <c r="C24" s="24">
        <v>55.262055999999994</v>
      </c>
      <c r="D24" s="24">
        <v>51.678625599999997</v>
      </c>
      <c r="E24" s="25">
        <v>67.042200000000008</v>
      </c>
      <c r="F24" s="23">
        <v>52.033402400000014</v>
      </c>
      <c r="G24" s="24">
        <v>57.621012000000007</v>
      </c>
      <c r="H24" s="24">
        <v>57.075538399999992</v>
      </c>
      <c r="I24" s="24">
        <v>106.17749760000001</v>
      </c>
      <c r="J24" s="24">
        <v>89.547747200000003</v>
      </c>
      <c r="K24" s="24">
        <v>100.94482719999999</v>
      </c>
      <c r="L24" s="25">
        <v>58.113625600000013</v>
      </c>
      <c r="M24" s="82">
        <v>39.241944000000004</v>
      </c>
      <c r="N24" s="24">
        <v>77.485007999999993</v>
      </c>
      <c r="O24" s="24">
        <v>55.905529599999987</v>
      </c>
      <c r="P24" s="24">
        <v>82.144964799999997</v>
      </c>
      <c r="Q24" s="24">
        <v>59.463100800000007</v>
      </c>
      <c r="R24" s="23">
        <v>48.450492800000006</v>
      </c>
      <c r="S24" s="24">
        <v>80.302516800000006</v>
      </c>
      <c r="T24" s="24">
        <v>54.755095200000007</v>
      </c>
      <c r="U24" s="24">
        <v>64.122931200000011</v>
      </c>
      <c r="V24" s="25">
        <v>60.122448000000006</v>
      </c>
      <c r="W24" s="26">
        <f t="shared" si="0"/>
        <v>1348.8572728000001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216.89850000000001</v>
      </c>
      <c r="C25" s="28">
        <f t="shared" si="1"/>
        <v>382.44499999999994</v>
      </c>
      <c r="D25" s="28">
        <f t="shared" si="1"/>
        <v>357.35699999999997</v>
      </c>
      <c r="E25" s="29">
        <f>SUM(E18:E24)</f>
        <v>463.29499999999996</v>
      </c>
      <c r="F25" s="27">
        <f t="shared" ref="F25:H25" si="2">SUM(F18:F24)</f>
        <v>359.81049999999999</v>
      </c>
      <c r="G25" s="28">
        <f t="shared" si="2"/>
        <v>398.35250000000008</v>
      </c>
      <c r="H25" s="28">
        <f t="shared" si="2"/>
        <v>394.74749999999995</v>
      </c>
      <c r="I25" s="28">
        <f>SUM(I18:I24)</f>
        <v>734.44000000000017</v>
      </c>
      <c r="J25" s="28">
        <f t="shared" ref="J25:L25" si="3">SUM(J18:J24)</f>
        <v>619.423</v>
      </c>
      <c r="K25" s="28">
        <f t="shared" si="3"/>
        <v>698.22199999999987</v>
      </c>
      <c r="L25" s="29">
        <f t="shared" si="3"/>
        <v>402.04500000000007</v>
      </c>
      <c r="M25" s="84">
        <f>SUM(M18:M24)</f>
        <v>271.173</v>
      </c>
      <c r="N25" s="28">
        <f t="shared" ref="N25:Q25" si="4">SUM(N18:N24)</f>
        <v>535.15</v>
      </c>
      <c r="O25" s="28">
        <f t="shared" si="4"/>
        <v>386.31599999999992</v>
      </c>
      <c r="P25" s="28">
        <f t="shared" si="4"/>
        <v>566.99300000000005</v>
      </c>
      <c r="Q25" s="28">
        <f t="shared" si="4"/>
        <v>410.13000000000005</v>
      </c>
      <c r="R25" s="27">
        <f>SUM(R18:R24)</f>
        <v>335.55200000000002</v>
      </c>
      <c r="S25" s="28">
        <f t="shared" ref="S25:V25" si="5">SUM(S18:S24)</f>
        <v>555.94000000000005</v>
      </c>
      <c r="T25" s="28">
        <f t="shared" si="5"/>
        <v>378.99050000000005</v>
      </c>
      <c r="U25" s="28">
        <f t="shared" si="5"/>
        <v>443.40800000000002</v>
      </c>
      <c r="V25" s="29">
        <f t="shared" si="5"/>
        <v>414.77800000000008</v>
      </c>
      <c r="W25" s="26">
        <f t="shared" si="0"/>
        <v>9325.4664999999986</v>
      </c>
    </row>
    <row r="26" spans="1:30" s="2" customFormat="1" ht="36.75" customHeight="1" x14ac:dyDescent="0.25">
      <c r="A26" s="96" t="s">
        <v>20</v>
      </c>
      <c r="B26" s="30">
        <v>113.5</v>
      </c>
      <c r="C26" s="31">
        <v>111.5</v>
      </c>
      <c r="D26" s="31">
        <v>110.5</v>
      </c>
      <c r="E26" s="32">
        <v>108.5</v>
      </c>
      <c r="F26" s="30">
        <v>111.5</v>
      </c>
      <c r="G26" s="31">
        <v>110.5</v>
      </c>
      <c r="H26" s="31">
        <v>109.5</v>
      </c>
      <c r="I26" s="31">
        <v>107.5</v>
      </c>
      <c r="J26" s="31">
        <v>107</v>
      </c>
      <c r="K26" s="31">
        <v>106</v>
      </c>
      <c r="L26" s="32">
        <v>105</v>
      </c>
      <c r="M26" s="85">
        <v>111</v>
      </c>
      <c r="N26" s="31">
        <v>110</v>
      </c>
      <c r="O26" s="31">
        <v>108</v>
      </c>
      <c r="P26" s="31">
        <v>107</v>
      </c>
      <c r="Q26" s="31">
        <v>105</v>
      </c>
      <c r="R26" s="30">
        <v>112</v>
      </c>
      <c r="S26" s="31">
        <v>110</v>
      </c>
      <c r="T26" s="31">
        <v>108.5</v>
      </c>
      <c r="U26" s="31">
        <v>107</v>
      </c>
      <c r="V26" s="32">
        <v>106</v>
      </c>
      <c r="W26" s="33">
        <f>+((W25/W27)/7)*1000</f>
        <v>108.42431024660208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515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511</v>
      </c>
      <c r="P27" s="35">
        <v>757</v>
      </c>
      <c r="Q27" s="35">
        <v>558</v>
      </c>
      <c r="R27" s="34">
        <v>428</v>
      </c>
      <c r="S27" s="35">
        <v>722</v>
      </c>
      <c r="T27" s="35">
        <v>499</v>
      </c>
      <c r="U27" s="35">
        <v>592</v>
      </c>
      <c r="V27" s="36">
        <v>559</v>
      </c>
      <c r="W27" s="37">
        <f>SUM(B27:V27)</f>
        <v>12287</v>
      </c>
      <c r="X27" s="2">
        <f>((W25*1000)/W27)/7</f>
        <v>108.42431024660208</v>
      </c>
    </row>
    <row r="28" spans="1:30" s="2" customFormat="1" ht="33" customHeight="1" x14ac:dyDescent="0.25">
      <c r="A28" s="98" t="s">
        <v>22</v>
      </c>
      <c r="B28" s="38">
        <f>((B27*B26)*7/1000-B18-B19)/5</f>
        <v>31.3667096</v>
      </c>
      <c r="C28" s="39">
        <f t="shared" ref="C28:V28" si="6">((C27*C26)*7/1000-C18-C19)/5</f>
        <v>55.262055999999994</v>
      </c>
      <c r="D28" s="39">
        <f t="shared" si="6"/>
        <v>51.678625599999997</v>
      </c>
      <c r="E28" s="40">
        <f t="shared" si="6"/>
        <v>67.042200000000008</v>
      </c>
      <c r="F28" s="38">
        <f t="shared" si="6"/>
        <v>52.033402400000014</v>
      </c>
      <c r="G28" s="39">
        <f t="shared" si="6"/>
        <v>57.621012000000007</v>
      </c>
      <c r="H28" s="39">
        <f t="shared" si="6"/>
        <v>57.075538399999992</v>
      </c>
      <c r="I28" s="39">
        <f t="shared" si="6"/>
        <v>106.17749760000001</v>
      </c>
      <c r="J28" s="39">
        <f t="shared" si="6"/>
        <v>89.547747200000003</v>
      </c>
      <c r="K28" s="39">
        <f t="shared" si="6"/>
        <v>100.94482719999999</v>
      </c>
      <c r="L28" s="40">
        <f t="shared" si="6"/>
        <v>58.113625600000013</v>
      </c>
      <c r="M28" s="87">
        <f t="shared" si="6"/>
        <v>39.241944000000004</v>
      </c>
      <c r="N28" s="39">
        <f t="shared" si="6"/>
        <v>77.485007999999993</v>
      </c>
      <c r="O28" s="39">
        <f t="shared" si="6"/>
        <v>55.905529599999987</v>
      </c>
      <c r="P28" s="39">
        <f t="shared" si="6"/>
        <v>82.144964799999997</v>
      </c>
      <c r="Q28" s="39">
        <f t="shared" si="6"/>
        <v>59.463100800000007</v>
      </c>
      <c r="R28" s="38">
        <f t="shared" si="6"/>
        <v>48.450492800000006</v>
      </c>
      <c r="S28" s="39">
        <f t="shared" si="6"/>
        <v>80.302516800000006</v>
      </c>
      <c r="T28" s="39">
        <f t="shared" si="6"/>
        <v>54.755095200000007</v>
      </c>
      <c r="U28" s="39">
        <f t="shared" si="6"/>
        <v>64.122931200000011</v>
      </c>
      <c r="V28" s="40">
        <f t="shared" si="6"/>
        <v>60.122448000000006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216.89850000000001</v>
      </c>
      <c r="C29" s="43">
        <f t="shared" si="7"/>
        <v>382.44499999999999</v>
      </c>
      <c r="D29" s="43">
        <f t="shared" si="7"/>
        <v>357.35700000000003</v>
      </c>
      <c r="E29" s="90">
        <f>((E27*E26)*7)/1000</f>
        <v>463.29500000000002</v>
      </c>
      <c r="F29" s="42">
        <f>((F27*F26)*7)/1000</f>
        <v>359.81049999999999</v>
      </c>
      <c r="G29" s="43">
        <f t="shared" ref="G29:H29" si="8">((G27*G26)*7)/1000</f>
        <v>398.35250000000002</v>
      </c>
      <c r="H29" s="43">
        <f t="shared" si="8"/>
        <v>394.7475</v>
      </c>
      <c r="I29" s="43">
        <f>((I27*I26)*7)/1000</f>
        <v>734.44</v>
      </c>
      <c r="J29" s="43">
        <f>((J27*J26)*7)/1000</f>
        <v>619.423</v>
      </c>
      <c r="K29" s="43">
        <f t="shared" ref="K29:L29" si="9">((K27*K26)*7)/1000</f>
        <v>698.22199999999998</v>
      </c>
      <c r="L29" s="90">
        <f t="shared" si="9"/>
        <v>402.04500000000002</v>
      </c>
      <c r="M29" s="88">
        <f>((M27*M26)*7)/1000</f>
        <v>271.173</v>
      </c>
      <c r="N29" s="43">
        <f>((N27*N26)*7)/1000</f>
        <v>535.15</v>
      </c>
      <c r="O29" s="43">
        <f>((O27*O26)*7)/1000</f>
        <v>386.31599999999997</v>
      </c>
      <c r="P29" s="43">
        <f t="shared" ref="P29:V29" si="10">((P27*P26)*7)/1000</f>
        <v>566.99300000000005</v>
      </c>
      <c r="Q29" s="43">
        <f t="shared" si="10"/>
        <v>410.13</v>
      </c>
      <c r="R29" s="44">
        <f t="shared" si="10"/>
        <v>335.55200000000002</v>
      </c>
      <c r="S29" s="45">
        <f t="shared" si="10"/>
        <v>555.94000000000005</v>
      </c>
      <c r="T29" s="45">
        <f t="shared" si="10"/>
        <v>378.9905</v>
      </c>
      <c r="U29" s="45">
        <f t="shared" si="10"/>
        <v>443.40800000000002</v>
      </c>
      <c r="V29" s="46">
        <f t="shared" si="10"/>
        <v>414.77800000000002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113.50000000000001</v>
      </c>
      <c r="C30" s="49">
        <f t="shared" si="11"/>
        <v>111.49999999999997</v>
      </c>
      <c r="D30" s="49">
        <f t="shared" si="11"/>
        <v>110.5</v>
      </c>
      <c r="E30" s="50">
        <f>+(E25/E27)/7*1000</f>
        <v>108.5</v>
      </c>
      <c r="F30" s="48">
        <f t="shared" ref="F30:H30" si="12">+(F25/F27)/7*1000</f>
        <v>111.5</v>
      </c>
      <c r="G30" s="49">
        <f t="shared" si="12"/>
        <v>110.50000000000003</v>
      </c>
      <c r="H30" s="49">
        <f t="shared" si="12"/>
        <v>109.49999999999997</v>
      </c>
      <c r="I30" s="49">
        <f>+(I25/I27)/7*1000</f>
        <v>107.50000000000003</v>
      </c>
      <c r="J30" s="49">
        <f t="shared" ref="J30:L30" si="13">+(J25/J27)/7*1000</f>
        <v>107</v>
      </c>
      <c r="K30" s="49">
        <f t="shared" si="13"/>
        <v>105.99999999999999</v>
      </c>
      <c r="L30" s="50">
        <f t="shared" si="13"/>
        <v>105.00000000000001</v>
      </c>
      <c r="M30" s="89">
        <f>+(M25/M27)/7*1000</f>
        <v>111</v>
      </c>
      <c r="N30" s="49">
        <f t="shared" ref="N30:V30" si="14">+(N25/N27)/7*1000</f>
        <v>110</v>
      </c>
      <c r="O30" s="49">
        <f t="shared" si="14"/>
        <v>107.99999999999997</v>
      </c>
      <c r="P30" s="49">
        <f t="shared" si="14"/>
        <v>107.00000000000001</v>
      </c>
      <c r="Q30" s="49">
        <f t="shared" si="14"/>
        <v>105.00000000000001</v>
      </c>
      <c r="R30" s="48">
        <f t="shared" si="14"/>
        <v>112</v>
      </c>
      <c r="S30" s="49">
        <f t="shared" si="14"/>
        <v>110.00000000000001</v>
      </c>
      <c r="T30" s="49">
        <f t="shared" si="14"/>
        <v>108.50000000000001</v>
      </c>
      <c r="U30" s="49">
        <f t="shared" si="14"/>
        <v>107</v>
      </c>
      <c r="V30" s="50">
        <f t="shared" si="14"/>
        <v>106.00000000000001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27.011171999999998</v>
      </c>
      <c r="C39" s="82">
        <v>74.470601599999981</v>
      </c>
      <c r="D39" s="82">
        <v>69.32459200000001</v>
      </c>
      <c r="E39" s="82">
        <v>76.20830239999998</v>
      </c>
      <c r="F39" s="82">
        <v>81.2399688</v>
      </c>
      <c r="G39" s="82">
        <v>73.994578399999995</v>
      </c>
      <c r="H39" s="82"/>
      <c r="I39" s="104">
        <f t="shared" ref="I39:I46" si="15">SUM(B39:H39)</f>
        <v>402.24921519999998</v>
      </c>
      <c r="J39" s="2"/>
      <c r="K39" s="94" t="s">
        <v>13</v>
      </c>
      <c r="L39" s="82">
        <v>8.1</v>
      </c>
      <c r="M39" s="82">
        <v>21.1</v>
      </c>
      <c r="N39" s="82">
        <v>14.4</v>
      </c>
      <c r="O39" s="82"/>
      <c r="P39" s="82"/>
      <c r="Q39" s="104">
        <f t="shared" ref="Q39:Q46" si="16">SUM(L39:P39)</f>
        <v>43.6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27.011171999999998</v>
      </c>
      <c r="C40" s="82">
        <v>74.470601599999981</v>
      </c>
      <c r="D40" s="82">
        <v>69.32459200000001</v>
      </c>
      <c r="E40" s="82">
        <v>76.20830239999998</v>
      </c>
      <c r="F40" s="82">
        <v>81.2399688</v>
      </c>
      <c r="G40" s="82">
        <v>73.994578399999995</v>
      </c>
      <c r="H40" s="82"/>
      <c r="I40" s="104">
        <f t="shared" si="15"/>
        <v>402.24921519999998</v>
      </c>
      <c r="J40" s="2"/>
      <c r="K40" s="95" t="s">
        <v>14</v>
      </c>
      <c r="L40" s="82">
        <v>8.1</v>
      </c>
      <c r="M40" s="82">
        <v>21.1</v>
      </c>
      <c r="N40" s="82">
        <v>14.4</v>
      </c>
      <c r="O40" s="82"/>
      <c r="P40" s="82"/>
      <c r="Q40" s="104">
        <f t="shared" si="16"/>
        <v>43.6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27.346931200000007</v>
      </c>
      <c r="C41" s="24">
        <v>76.680359359999983</v>
      </c>
      <c r="D41" s="24">
        <v>71.524563200000003</v>
      </c>
      <c r="E41" s="24">
        <v>78.580179040000004</v>
      </c>
      <c r="F41" s="24">
        <v>83.705412479999993</v>
      </c>
      <c r="G41" s="24">
        <v>76.27646863999999</v>
      </c>
      <c r="H41" s="24"/>
      <c r="I41" s="104">
        <f t="shared" si="15"/>
        <v>414.11391391999996</v>
      </c>
      <c r="J41" s="2"/>
      <c r="K41" s="94" t="s">
        <v>15</v>
      </c>
      <c r="L41" s="82">
        <v>8.4</v>
      </c>
      <c r="M41" s="82">
        <v>21.7</v>
      </c>
      <c r="N41" s="82">
        <v>14.7</v>
      </c>
      <c r="O41" s="24"/>
      <c r="P41" s="24"/>
      <c r="Q41" s="104">
        <f t="shared" si="16"/>
        <v>44.8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27.346931200000007</v>
      </c>
      <c r="C42" s="82">
        <v>76.680359359999983</v>
      </c>
      <c r="D42" s="82">
        <v>71.524563200000003</v>
      </c>
      <c r="E42" s="82">
        <v>78.580179040000004</v>
      </c>
      <c r="F42" s="82">
        <v>83.705412479999993</v>
      </c>
      <c r="G42" s="82">
        <v>76.27646863999999</v>
      </c>
      <c r="H42" s="82"/>
      <c r="I42" s="104">
        <f t="shared" si="15"/>
        <v>414.11391391999996</v>
      </c>
      <c r="J42" s="2"/>
      <c r="K42" s="95" t="s">
        <v>16</v>
      </c>
      <c r="L42" s="82">
        <v>8.4</v>
      </c>
      <c r="M42" s="82">
        <v>21.7</v>
      </c>
      <c r="N42" s="82">
        <v>14.7</v>
      </c>
      <c r="O42" s="82"/>
      <c r="P42" s="82"/>
      <c r="Q42" s="104">
        <f t="shared" si="16"/>
        <v>44.8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27.346931200000007</v>
      </c>
      <c r="C43" s="82">
        <v>76.680359359999983</v>
      </c>
      <c r="D43" s="82">
        <v>71.524563200000003</v>
      </c>
      <c r="E43" s="82">
        <v>78.580179040000004</v>
      </c>
      <c r="F43" s="82">
        <v>83.705412479999993</v>
      </c>
      <c r="G43" s="82">
        <v>76.27646863999999</v>
      </c>
      <c r="H43" s="82"/>
      <c r="I43" s="104">
        <f t="shared" si="15"/>
        <v>414.11391391999996</v>
      </c>
      <c r="J43" s="2"/>
      <c r="K43" s="94" t="s">
        <v>17</v>
      </c>
      <c r="L43" s="82">
        <v>8.4</v>
      </c>
      <c r="M43" s="82">
        <v>21.8</v>
      </c>
      <c r="N43" s="82">
        <v>14.7</v>
      </c>
      <c r="O43" s="82"/>
      <c r="P43" s="82"/>
      <c r="Q43" s="104">
        <f t="shared" si="16"/>
        <v>44.900000000000006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27.346931200000007</v>
      </c>
      <c r="C44" s="82">
        <v>76.680359359999983</v>
      </c>
      <c r="D44" s="82">
        <v>71.524563200000003</v>
      </c>
      <c r="E44" s="82">
        <v>78.580179040000004</v>
      </c>
      <c r="F44" s="82">
        <v>83.705412479999993</v>
      </c>
      <c r="G44" s="82">
        <v>76.27646863999999</v>
      </c>
      <c r="H44" s="82"/>
      <c r="I44" s="104">
        <f t="shared" si="15"/>
        <v>414.11391391999996</v>
      </c>
      <c r="J44" s="2"/>
      <c r="K44" s="95" t="s">
        <v>18</v>
      </c>
      <c r="L44" s="82">
        <v>8.5</v>
      </c>
      <c r="M44" s="82">
        <v>21.8</v>
      </c>
      <c r="N44" s="82">
        <v>14.7</v>
      </c>
      <c r="O44" s="82"/>
      <c r="P44" s="82"/>
      <c r="Q44" s="104">
        <f t="shared" si="16"/>
        <v>45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27.346931200000007</v>
      </c>
      <c r="C45" s="82">
        <v>76.680359359999983</v>
      </c>
      <c r="D45" s="82">
        <v>71.524563200000003</v>
      </c>
      <c r="E45" s="82">
        <v>78.580179040000004</v>
      </c>
      <c r="F45" s="82">
        <v>83.705412479999993</v>
      </c>
      <c r="G45" s="82">
        <v>76.27646863999999</v>
      </c>
      <c r="H45" s="82"/>
      <c r="I45" s="104">
        <f t="shared" si="15"/>
        <v>414.11391391999996</v>
      </c>
      <c r="J45" s="2"/>
      <c r="K45" s="94" t="s">
        <v>19</v>
      </c>
      <c r="L45" s="82">
        <v>8.5</v>
      </c>
      <c r="M45" s="82">
        <v>21.8</v>
      </c>
      <c r="N45" s="82">
        <v>14.7</v>
      </c>
      <c r="O45" s="82"/>
      <c r="P45" s="82"/>
      <c r="Q45" s="104">
        <f t="shared" si="16"/>
        <v>45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190.75700000000001</v>
      </c>
      <c r="C46" s="28">
        <f t="shared" si="17"/>
        <v>532.34299999999996</v>
      </c>
      <c r="D46" s="28">
        <f t="shared" si="17"/>
        <v>496.27199999999999</v>
      </c>
      <c r="E46" s="28">
        <f t="shared" si="17"/>
        <v>545.3175</v>
      </c>
      <c r="F46" s="28">
        <f t="shared" si="17"/>
        <v>581.00699999999995</v>
      </c>
      <c r="G46" s="28">
        <f t="shared" si="17"/>
        <v>529.37149999999986</v>
      </c>
      <c r="H46" s="28">
        <f t="shared" si="17"/>
        <v>0</v>
      </c>
      <c r="I46" s="104">
        <f t="shared" si="15"/>
        <v>2875.0679999999998</v>
      </c>
      <c r="K46" s="80" t="s">
        <v>11</v>
      </c>
      <c r="L46" s="84">
        <f>SUM(L39:L45)</f>
        <v>58.4</v>
      </c>
      <c r="M46" s="28">
        <f>SUM(M39:M45)</f>
        <v>151.00000000000003</v>
      </c>
      <c r="N46" s="28">
        <f>SUM(N39:N45)</f>
        <v>102.30000000000001</v>
      </c>
      <c r="O46" s="28">
        <f>SUM(O39:O45)</f>
        <v>0</v>
      </c>
      <c r="P46" s="28">
        <f>SUM(P39:P45)</f>
        <v>0</v>
      </c>
      <c r="Q46" s="104">
        <f t="shared" si="16"/>
        <v>311.70000000000005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114.5</v>
      </c>
      <c r="C47" s="31">
        <v>113</v>
      </c>
      <c r="D47" s="31">
        <v>112</v>
      </c>
      <c r="E47" s="31">
        <v>110.5</v>
      </c>
      <c r="F47" s="31">
        <v>109.5</v>
      </c>
      <c r="G47" s="31">
        <v>108.5</v>
      </c>
      <c r="H47" s="31"/>
      <c r="I47" s="105">
        <f>+((I46/I48)/7)*1000</f>
        <v>110.88660907127428</v>
      </c>
      <c r="K47" s="113" t="s">
        <v>20</v>
      </c>
      <c r="L47" s="85">
        <v>117.5</v>
      </c>
      <c r="M47" s="31">
        <v>116</v>
      </c>
      <c r="N47" s="31">
        <v>116</v>
      </c>
      <c r="O47" s="31"/>
      <c r="P47" s="31"/>
      <c r="Q47" s="105">
        <f>+((Q46/Q48)/7)*1000</f>
        <v>116.2625885863484</v>
      </c>
      <c r="R47" s="65"/>
      <c r="S47" s="65"/>
    </row>
    <row r="48" spans="1:30" ht="33.75" customHeight="1" x14ac:dyDescent="0.25">
      <c r="A48" s="97" t="s">
        <v>21</v>
      </c>
      <c r="B48" s="86">
        <v>238</v>
      </c>
      <c r="C48" s="35">
        <v>673</v>
      </c>
      <c r="D48" s="35">
        <v>633</v>
      </c>
      <c r="E48" s="35">
        <v>705</v>
      </c>
      <c r="F48" s="35">
        <v>758</v>
      </c>
      <c r="G48" s="35">
        <v>697</v>
      </c>
      <c r="H48" s="35"/>
      <c r="I48" s="106">
        <f>SUM(B48:H48)</f>
        <v>3704</v>
      </c>
      <c r="J48" s="66"/>
      <c r="K48" s="97" t="s">
        <v>21</v>
      </c>
      <c r="L48" s="109">
        <v>71</v>
      </c>
      <c r="M48" s="67">
        <v>186</v>
      </c>
      <c r="N48" s="67">
        <v>126</v>
      </c>
      <c r="O48" s="67"/>
      <c r="P48" s="67"/>
      <c r="Q48" s="115">
        <f>SUM(L48:P48)</f>
        <v>383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27.346931200000007</v>
      </c>
      <c r="C49" s="39">
        <f t="shared" si="18"/>
        <v>76.680359359999983</v>
      </c>
      <c r="D49" s="39">
        <f t="shared" si="18"/>
        <v>71.524563200000003</v>
      </c>
      <c r="E49" s="39">
        <f t="shared" si="18"/>
        <v>78.580179040000004</v>
      </c>
      <c r="F49" s="39">
        <f t="shared" si="18"/>
        <v>83.705412479999993</v>
      </c>
      <c r="G49" s="39">
        <f t="shared" si="18"/>
        <v>76.27646863999999</v>
      </c>
      <c r="H49" s="39">
        <f t="shared" si="18"/>
        <v>0</v>
      </c>
      <c r="I49" s="107">
        <f>((I46*1000)/I48)/7</f>
        <v>110.88660907127428</v>
      </c>
      <c r="K49" s="98" t="s">
        <v>22</v>
      </c>
      <c r="L49" s="87">
        <f t="shared" ref="L49:P49" si="19">((L48*L47)*7/1000-L39-L40)/5</f>
        <v>8.4394999999999989</v>
      </c>
      <c r="M49" s="39">
        <f t="shared" si="19"/>
        <v>21.766400000000004</v>
      </c>
      <c r="N49" s="39">
        <f t="shared" si="19"/>
        <v>14.702399999999997</v>
      </c>
      <c r="O49" s="39">
        <f t="shared" si="19"/>
        <v>0</v>
      </c>
      <c r="P49" s="39">
        <f t="shared" si="19"/>
        <v>0</v>
      </c>
      <c r="Q49" s="116">
        <f>((Q46*1000)/Q48)/7</f>
        <v>116.2625885863484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190.75700000000001</v>
      </c>
      <c r="C50" s="43">
        <f t="shared" si="20"/>
        <v>532.34299999999996</v>
      </c>
      <c r="D50" s="43">
        <f t="shared" si="20"/>
        <v>496.27199999999999</v>
      </c>
      <c r="E50" s="43">
        <f t="shared" si="20"/>
        <v>545.3175</v>
      </c>
      <c r="F50" s="43">
        <f t="shared" si="20"/>
        <v>581.00699999999995</v>
      </c>
      <c r="G50" s="43">
        <f t="shared" si="20"/>
        <v>529.37149999999997</v>
      </c>
      <c r="H50" s="43">
        <f t="shared" si="20"/>
        <v>0</v>
      </c>
      <c r="I50" s="90"/>
      <c r="K50" s="99" t="s">
        <v>23</v>
      </c>
      <c r="L50" s="88">
        <f>((L48*L47)*7)/1000</f>
        <v>58.397500000000001</v>
      </c>
      <c r="M50" s="43">
        <f>((M48*M47)*7)/1000</f>
        <v>151.03200000000001</v>
      </c>
      <c r="N50" s="43">
        <f>((N48*N47)*7)/1000</f>
        <v>102.312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114.5</v>
      </c>
      <c r="C51" s="49">
        <f t="shared" si="21"/>
        <v>112.99999999999999</v>
      </c>
      <c r="D51" s="49">
        <f t="shared" si="21"/>
        <v>112</v>
      </c>
      <c r="E51" s="49">
        <f t="shared" si="21"/>
        <v>110.5</v>
      </c>
      <c r="F51" s="49">
        <f t="shared" si="21"/>
        <v>109.5</v>
      </c>
      <c r="G51" s="49">
        <f t="shared" si="21"/>
        <v>108.49999999999997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117.50503018108651</v>
      </c>
      <c r="M51" s="49">
        <f>+(M46/M48)/7*1000</f>
        <v>115.97542242703535</v>
      </c>
      <c r="N51" s="49">
        <f>+(N46/N48)/7*1000</f>
        <v>115.98639455782315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21</v>
      </c>
      <c r="C58" s="82">
        <v>37.1</v>
      </c>
      <c r="D58" s="82">
        <v>36.6</v>
      </c>
      <c r="E58" s="82">
        <v>52.4</v>
      </c>
      <c r="F58" s="82"/>
      <c r="G58" s="82"/>
      <c r="H58" s="104">
        <f t="shared" ref="H58:H65" si="22">SUM(B58:G58)</f>
        <v>147.1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21</v>
      </c>
      <c r="C59" s="82">
        <v>37.1</v>
      </c>
      <c r="D59" s="82">
        <v>36.6</v>
      </c>
      <c r="E59" s="82">
        <v>52.4</v>
      </c>
      <c r="F59" s="82"/>
      <c r="G59" s="82"/>
      <c r="H59" s="104">
        <f t="shared" si="22"/>
        <v>147.1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21.7</v>
      </c>
      <c r="C60" s="82">
        <v>38.6</v>
      </c>
      <c r="D60" s="82">
        <v>38.200000000000003</v>
      </c>
      <c r="E60" s="82">
        <v>54.5</v>
      </c>
      <c r="F60" s="82"/>
      <c r="G60" s="24"/>
      <c r="H60" s="104">
        <f t="shared" si="22"/>
        <v>153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21.7</v>
      </c>
      <c r="C61" s="82">
        <v>38.6</v>
      </c>
      <c r="D61" s="82">
        <v>38.200000000000003</v>
      </c>
      <c r="E61" s="82">
        <v>54.5</v>
      </c>
      <c r="F61" s="82"/>
      <c r="G61" s="82"/>
      <c r="H61" s="104">
        <f t="shared" si="22"/>
        <v>153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21.8</v>
      </c>
      <c r="C62" s="82">
        <v>38.6</v>
      </c>
      <c r="D62" s="82">
        <v>38.200000000000003</v>
      </c>
      <c r="E62" s="82">
        <v>54.5</v>
      </c>
      <c r="F62" s="82"/>
      <c r="G62" s="82"/>
      <c r="H62" s="104">
        <f t="shared" si="22"/>
        <v>153.10000000000002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21.8</v>
      </c>
      <c r="C63" s="82">
        <v>38.6</v>
      </c>
      <c r="D63" s="82">
        <v>38.200000000000003</v>
      </c>
      <c r="E63" s="82">
        <v>54.5</v>
      </c>
      <c r="F63" s="82"/>
      <c r="G63" s="82"/>
      <c r="H63" s="104">
        <f t="shared" si="22"/>
        <v>153.10000000000002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21.8</v>
      </c>
      <c r="C64" s="82">
        <v>38.6</v>
      </c>
      <c r="D64" s="82">
        <v>38.200000000000003</v>
      </c>
      <c r="E64" s="82">
        <v>54.5</v>
      </c>
      <c r="F64" s="82"/>
      <c r="G64" s="82"/>
      <c r="H64" s="104">
        <f t="shared" si="22"/>
        <v>153.10000000000002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150.80000000000001</v>
      </c>
      <c r="C65" s="28">
        <f t="shared" si="23"/>
        <v>267.2</v>
      </c>
      <c r="D65" s="28">
        <f t="shared" si="23"/>
        <v>264.2</v>
      </c>
      <c r="E65" s="28">
        <f t="shared" si="23"/>
        <v>377.3</v>
      </c>
      <c r="F65" s="28">
        <f t="shared" si="23"/>
        <v>0</v>
      </c>
      <c r="G65" s="28">
        <f t="shared" si="23"/>
        <v>0</v>
      </c>
      <c r="H65" s="104">
        <f t="shared" si="22"/>
        <v>1059.5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124.5</v>
      </c>
      <c r="C66" s="31">
        <v>123.5</v>
      </c>
      <c r="D66" s="31">
        <v>122.5</v>
      </c>
      <c r="E66" s="31">
        <v>122.5</v>
      </c>
      <c r="F66" s="31"/>
      <c r="G66" s="31"/>
      <c r="H66" s="105">
        <f>+((H65/H67)/7)*1000</f>
        <v>123.05458768873402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21.753899999999998</v>
      </c>
      <c r="C68" s="39">
        <f t="shared" si="24"/>
        <v>38.586100000000002</v>
      </c>
      <c r="D68" s="39">
        <f t="shared" si="24"/>
        <v>38.182000000000002</v>
      </c>
      <c r="E68" s="39">
        <f t="shared" si="24"/>
        <v>54.500000000000014</v>
      </c>
      <c r="F68" s="39">
        <f t="shared" si="24"/>
        <v>0</v>
      </c>
      <c r="G68" s="39">
        <f t="shared" si="24"/>
        <v>0</v>
      </c>
      <c r="H68" s="119">
        <f>((H65*1000)/H67)/7</f>
        <v>123.05458768873403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150.76949999999999</v>
      </c>
      <c r="C69" s="43">
        <f t="shared" si="25"/>
        <v>267.13049999999998</v>
      </c>
      <c r="D69" s="43">
        <f t="shared" si="25"/>
        <v>264.11</v>
      </c>
      <c r="E69" s="43">
        <f t="shared" si="25"/>
        <v>377.3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124.52518579686212</v>
      </c>
      <c r="C70" s="49">
        <f t="shared" si="26"/>
        <v>123.53213129912157</v>
      </c>
      <c r="D70" s="49">
        <f t="shared" si="26"/>
        <v>122.54174397031539</v>
      </c>
      <c r="E70" s="49">
        <f t="shared" si="26"/>
        <v>122.50000000000001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Q15"/>
    <mergeCell ref="R15:V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2"/>
      <c r="Z3" s="2"/>
      <c r="AA3" s="2"/>
      <c r="AB3" s="2"/>
      <c r="AC3" s="2"/>
      <c r="AD3" s="19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4" t="s">
        <v>1</v>
      </c>
      <c r="B9" s="194"/>
      <c r="C9" s="19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4"/>
      <c r="B10" s="194"/>
      <c r="C10" s="1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4" t="s">
        <v>4</v>
      </c>
      <c r="B11" s="194"/>
      <c r="C11" s="194"/>
      <c r="D11" s="1"/>
      <c r="E11" s="195">
        <v>1</v>
      </c>
      <c r="F11" s="1"/>
      <c r="G11" s="1"/>
      <c r="H11" s="1"/>
      <c r="I11" s="1"/>
      <c r="J11" s="1"/>
      <c r="K11" s="553" t="s">
        <v>72</v>
      </c>
      <c r="L11" s="553"/>
      <c r="M11" s="196"/>
      <c r="N11" s="19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4"/>
      <c r="B12" s="194"/>
      <c r="C12" s="194"/>
      <c r="D12" s="1"/>
      <c r="E12" s="5"/>
      <c r="F12" s="1"/>
      <c r="G12" s="1"/>
      <c r="H12" s="1"/>
      <c r="I12" s="1"/>
      <c r="J12" s="1"/>
      <c r="K12" s="196"/>
      <c r="L12" s="196"/>
      <c r="M12" s="196"/>
      <c r="N12" s="19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"/>
      <c r="X13" s="1"/>
      <c r="Y13" s="1"/>
    </row>
    <row r="14" spans="1:30" s="3" customFormat="1" ht="27" thickBot="1" x14ac:dyDescent="0.3">
      <c r="A14" s="19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31.3667096</v>
      </c>
      <c r="C18" s="24">
        <v>55.262055999999994</v>
      </c>
      <c r="D18" s="24">
        <v>51.678625599999997</v>
      </c>
      <c r="E18" s="25">
        <v>67.042200000000008</v>
      </c>
      <c r="F18" s="23">
        <v>52.033402400000014</v>
      </c>
      <c r="G18" s="24">
        <v>57.621012000000007</v>
      </c>
      <c r="H18" s="24">
        <v>57.075538399999992</v>
      </c>
      <c r="I18" s="24">
        <v>106.17749760000001</v>
      </c>
      <c r="J18" s="24">
        <v>89.547747200000003</v>
      </c>
      <c r="K18" s="24">
        <v>100.94482719999999</v>
      </c>
      <c r="L18" s="25">
        <v>58.113625600000013</v>
      </c>
      <c r="M18" s="82">
        <v>39.241944000000004</v>
      </c>
      <c r="N18" s="24">
        <v>77.485007999999993</v>
      </c>
      <c r="O18" s="24">
        <v>55.905529599999987</v>
      </c>
      <c r="P18" s="24">
        <v>82.144964799999997</v>
      </c>
      <c r="Q18" s="24">
        <v>59.463100800000007</v>
      </c>
      <c r="R18" s="23">
        <v>48.450492800000006</v>
      </c>
      <c r="S18" s="24">
        <v>80.302516800000006</v>
      </c>
      <c r="T18" s="24">
        <v>54.755095200000007</v>
      </c>
      <c r="U18" s="24">
        <v>64.122931200000011</v>
      </c>
      <c r="V18" s="25">
        <v>60.122448000000006</v>
      </c>
      <c r="W18" s="26">
        <f t="shared" ref="W18:W25" si="0">SUM(B18:V18)</f>
        <v>1348.8572728000001</v>
      </c>
      <c r="Y18" s="2"/>
      <c r="Z18" s="20"/>
    </row>
    <row r="19" spans="1:30" ht="39.950000000000003" customHeight="1" x14ac:dyDescent="0.25">
      <c r="A19" s="95" t="s">
        <v>14</v>
      </c>
      <c r="B19" s="23">
        <v>31.3667096</v>
      </c>
      <c r="C19" s="24">
        <v>55.262055999999994</v>
      </c>
      <c r="D19" s="24">
        <v>51.678625599999997</v>
      </c>
      <c r="E19" s="25">
        <v>67.042200000000008</v>
      </c>
      <c r="F19" s="23">
        <v>52.033402400000014</v>
      </c>
      <c r="G19" s="24">
        <v>57.621012000000007</v>
      </c>
      <c r="H19" s="24">
        <v>57.075538399999992</v>
      </c>
      <c r="I19" s="24">
        <v>106.17749760000001</v>
      </c>
      <c r="J19" s="24">
        <v>89.547747200000003</v>
      </c>
      <c r="K19" s="24">
        <v>100.94482719999999</v>
      </c>
      <c r="L19" s="25">
        <v>58.113625600000013</v>
      </c>
      <c r="M19" s="82">
        <v>39.241944000000004</v>
      </c>
      <c r="N19" s="24">
        <v>77.485007999999993</v>
      </c>
      <c r="O19" s="24">
        <v>55.905529599999987</v>
      </c>
      <c r="P19" s="24">
        <v>82.144964799999997</v>
      </c>
      <c r="Q19" s="24">
        <v>59.463100800000007</v>
      </c>
      <c r="R19" s="23">
        <v>48.450492800000006</v>
      </c>
      <c r="S19" s="24">
        <v>80.302516800000006</v>
      </c>
      <c r="T19" s="24">
        <v>54.755095200000007</v>
      </c>
      <c r="U19" s="24">
        <v>64.122931200000011</v>
      </c>
      <c r="V19" s="25">
        <v>60.122448000000006</v>
      </c>
      <c r="W19" s="26">
        <f t="shared" si="0"/>
        <v>1348.8572728000001</v>
      </c>
      <c r="Y19" s="2"/>
      <c r="Z19" s="20"/>
    </row>
    <row r="20" spans="1:30" ht="39.75" customHeight="1" x14ac:dyDescent="0.25">
      <c r="A20" s="94" t="s">
        <v>15</v>
      </c>
      <c r="B20" s="79">
        <v>32.032816159999996</v>
      </c>
      <c r="C20" s="24">
        <v>57.146377600000008</v>
      </c>
      <c r="D20" s="24">
        <v>53.549549760000012</v>
      </c>
      <c r="E20" s="25">
        <v>69.685120000000012</v>
      </c>
      <c r="F20" s="23">
        <v>52.266639039999994</v>
      </c>
      <c r="G20" s="24">
        <v>59.544595199999989</v>
      </c>
      <c r="H20" s="24">
        <v>59.044584640000018</v>
      </c>
      <c r="I20" s="24">
        <v>110.56580095999998</v>
      </c>
      <c r="J20" s="24">
        <v>93.27560111999999</v>
      </c>
      <c r="K20" s="24">
        <v>105.19476912000002</v>
      </c>
      <c r="L20" s="25">
        <v>60.992549759999989</v>
      </c>
      <c r="M20" s="83">
        <v>40.736522399999998</v>
      </c>
      <c r="N20" s="24">
        <v>80.414496800000009</v>
      </c>
      <c r="O20" s="24">
        <v>58.120288160000015</v>
      </c>
      <c r="P20" s="24">
        <v>85.309714079999978</v>
      </c>
      <c r="Q20" s="24">
        <v>62.146759680000002</v>
      </c>
      <c r="R20" s="79">
        <v>50.263502879999997</v>
      </c>
      <c r="S20" s="24">
        <v>83.615593279999985</v>
      </c>
      <c r="T20" s="24">
        <v>57.039761919999989</v>
      </c>
      <c r="U20" s="24">
        <v>66.76202751999999</v>
      </c>
      <c r="V20" s="25">
        <v>62.428320799999995</v>
      </c>
      <c r="W20" s="26">
        <f t="shared" si="0"/>
        <v>1400.1353908799999</v>
      </c>
      <c r="Y20" s="2"/>
      <c r="Z20" s="20"/>
    </row>
    <row r="21" spans="1:30" ht="39.950000000000003" customHeight="1" x14ac:dyDescent="0.25">
      <c r="A21" s="95" t="s">
        <v>16</v>
      </c>
      <c r="B21" s="23">
        <v>32.032816159999996</v>
      </c>
      <c r="C21" s="24">
        <v>57.146377600000008</v>
      </c>
      <c r="D21" s="24">
        <v>53.549549760000012</v>
      </c>
      <c r="E21" s="25">
        <v>69.685120000000012</v>
      </c>
      <c r="F21" s="23">
        <v>52.266639039999994</v>
      </c>
      <c r="G21" s="24">
        <v>59.544595199999989</v>
      </c>
      <c r="H21" s="24">
        <v>59.044584640000018</v>
      </c>
      <c r="I21" s="24">
        <v>110.56580095999998</v>
      </c>
      <c r="J21" s="24">
        <v>93.27560111999999</v>
      </c>
      <c r="K21" s="24">
        <v>105.19476912000002</v>
      </c>
      <c r="L21" s="25">
        <v>60.992549759999989</v>
      </c>
      <c r="M21" s="82">
        <v>40.736522399999998</v>
      </c>
      <c r="N21" s="24">
        <v>80.414496800000009</v>
      </c>
      <c r="O21" s="24">
        <v>58.120288160000015</v>
      </c>
      <c r="P21" s="24">
        <v>85.309714079999978</v>
      </c>
      <c r="Q21" s="24">
        <v>62.146759680000002</v>
      </c>
      <c r="R21" s="23">
        <v>50.263502879999997</v>
      </c>
      <c r="S21" s="24">
        <v>83.615593279999985</v>
      </c>
      <c r="T21" s="24">
        <v>57.039761919999989</v>
      </c>
      <c r="U21" s="24">
        <v>66.76202751999999</v>
      </c>
      <c r="V21" s="25">
        <v>62.428320799999995</v>
      </c>
      <c r="W21" s="26">
        <f t="shared" si="0"/>
        <v>1400.1353908799999</v>
      </c>
      <c r="Y21" s="2"/>
      <c r="Z21" s="20"/>
    </row>
    <row r="22" spans="1:30" ht="39.950000000000003" customHeight="1" x14ac:dyDescent="0.25">
      <c r="A22" s="94" t="s">
        <v>17</v>
      </c>
      <c r="B22" s="23">
        <v>32.032816159999996</v>
      </c>
      <c r="C22" s="24">
        <v>57.146377600000008</v>
      </c>
      <c r="D22" s="24">
        <v>53.549549760000012</v>
      </c>
      <c r="E22" s="25">
        <v>69.685120000000012</v>
      </c>
      <c r="F22" s="23">
        <v>52.266639039999994</v>
      </c>
      <c r="G22" s="24">
        <v>59.544595199999989</v>
      </c>
      <c r="H22" s="24">
        <v>59.044584640000018</v>
      </c>
      <c r="I22" s="24">
        <v>110.56580095999998</v>
      </c>
      <c r="J22" s="24">
        <v>93.27560111999999</v>
      </c>
      <c r="K22" s="24">
        <v>105.19476912000002</v>
      </c>
      <c r="L22" s="25">
        <v>60.992549759999989</v>
      </c>
      <c r="M22" s="82">
        <v>40.736522399999998</v>
      </c>
      <c r="N22" s="24">
        <v>80.414496800000009</v>
      </c>
      <c r="O22" s="24">
        <v>58.120288160000015</v>
      </c>
      <c r="P22" s="24">
        <v>85.309714079999978</v>
      </c>
      <c r="Q22" s="24">
        <v>62.146759680000002</v>
      </c>
      <c r="R22" s="23">
        <v>50.263502879999997</v>
      </c>
      <c r="S22" s="24">
        <v>83.615593279999985</v>
      </c>
      <c r="T22" s="24">
        <v>57.039761919999989</v>
      </c>
      <c r="U22" s="24">
        <v>66.76202751999999</v>
      </c>
      <c r="V22" s="25">
        <v>62.428320799999995</v>
      </c>
      <c r="W22" s="26">
        <f t="shared" si="0"/>
        <v>1400.1353908799999</v>
      </c>
      <c r="Y22" s="2"/>
      <c r="Z22" s="20"/>
    </row>
    <row r="23" spans="1:30" ht="39.950000000000003" customHeight="1" x14ac:dyDescent="0.25">
      <c r="A23" s="95" t="s">
        <v>18</v>
      </c>
      <c r="B23" s="23">
        <v>32.032816159999996</v>
      </c>
      <c r="C23" s="24">
        <v>57.146377600000008</v>
      </c>
      <c r="D23" s="24">
        <v>53.549549760000012</v>
      </c>
      <c r="E23" s="25">
        <v>69.685120000000012</v>
      </c>
      <c r="F23" s="23">
        <v>52.266639039999994</v>
      </c>
      <c r="G23" s="24">
        <v>59.544595199999989</v>
      </c>
      <c r="H23" s="24">
        <v>59.044584640000018</v>
      </c>
      <c r="I23" s="24">
        <v>110.56580095999998</v>
      </c>
      <c r="J23" s="24">
        <v>93.27560111999999</v>
      </c>
      <c r="K23" s="24">
        <v>105.19476912000002</v>
      </c>
      <c r="L23" s="25">
        <v>60.992549759999989</v>
      </c>
      <c r="M23" s="82">
        <v>40.736522399999998</v>
      </c>
      <c r="N23" s="24">
        <v>80.414496800000009</v>
      </c>
      <c r="O23" s="24">
        <v>58.120288160000015</v>
      </c>
      <c r="P23" s="24">
        <v>85.309714079999978</v>
      </c>
      <c r="Q23" s="24">
        <v>62.146759680000002</v>
      </c>
      <c r="R23" s="23">
        <v>50.263502879999997</v>
      </c>
      <c r="S23" s="24">
        <v>83.615593279999985</v>
      </c>
      <c r="T23" s="24">
        <v>57.039761919999989</v>
      </c>
      <c r="U23" s="24">
        <v>66.76202751999999</v>
      </c>
      <c r="V23" s="25">
        <v>62.428320799999995</v>
      </c>
      <c r="W23" s="26">
        <f t="shared" si="0"/>
        <v>1400.1353908799999</v>
      </c>
      <c r="Y23" s="2"/>
      <c r="Z23" s="20"/>
    </row>
    <row r="24" spans="1:30" ht="39.950000000000003" customHeight="1" x14ac:dyDescent="0.25">
      <c r="A24" s="94" t="s">
        <v>19</v>
      </c>
      <c r="B24" s="23">
        <v>32.032816159999996</v>
      </c>
      <c r="C24" s="24">
        <v>57.146377600000008</v>
      </c>
      <c r="D24" s="24">
        <v>53.549549760000012</v>
      </c>
      <c r="E24" s="25">
        <v>69.685120000000012</v>
      </c>
      <c r="F24" s="23">
        <v>52.266639039999994</v>
      </c>
      <c r="G24" s="24">
        <v>59.544595199999989</v>
      </c>
      <c r="H24" s="24">
        <v>59.044584640000018</v>
      </c>
      <c r="I24" s="24">
        <v>110.56580095999998</v>
      </c>
      <c r="J24" s="24">
        <v>93.27560111999999</v>
      </c>
      <c r="K24" s="24">
        <v>105.19476912000002</v>
      </c>
      <c r="L24" s="25">
        <v>60.992549759999989</v>
      </c>
      <c r="M24" s="82">
        <v>40.736522399999998</v>
      </c>
      <c r="N24" s="24">
        <v>80.414496800000009</v>
      </c>
      <c r="O24" s="24">
        <v>58.120288160000015</v>
      </c>
      <c r="P24" s="24">
        <v>85.309714079999978</v>
      </c>
      <c r="Q24" s="24">
        <v>62.146759680000002</v>
      </c>
      <c r="R24" s="23">
        <v>50.263502879999997</v>
      </c>
      <c r="S24" s="24">
        <v>83.615593279999985</v>
      </c>
      <c r="T24" s="24">
        <v>57.039761919999989</v>
      </c>
      <c r="U24" s="24">
        <v>66.76202751999999</v>
      </c>
      <c r="V24" s="25">
        <v>62.428320799999995</v>
      </c>
      <c r="W24" s="26">
        <f t="shared" si="0"/>
        <v>1400.1353908799999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222.89749999999998</v>
      </c>
      <c r="C25" s="28">
        <f t="shared" si="1"/>
        <v>396.25599999999997</v>
      </c>
      <c r="D25" s="28">
        <f t="shared" si="1"/>
        <v>371.10500000000002</v>
      </c>
      <c r="E25" s="29">
        <f>SUM(E18:E24)</f>
        <v>482.51</v>
      </c>
      <c r="F25" s="27">
        <f t="shared" ref="F25:H25" si="2">SUM(F18:F24)</f>
        <v>365.4</v>
      </c>
      <c r="G25" s="28">
        <f t="shared" si="2"/>
        <v>412.96500000000003</v>
      </c>
      <c r="H25" s="28">
        <f t="shared" si="2"/>
        <v>409.37400000000014</v>
      </c>
      <c r="I25" s="28">
        <f>SUM(I18:I24)</f>
        <v>765.18399999999986</v>
      </c>
      <c r="J25" s="28">
        <f t="shared" ref="J25:L25" si="3">SUM(J18:J24)</f>
        <v>645.47349999999994</v>
      </c>
      <c r="K25" s="28">
        <f t="shared" si="3"/>
        <v>727.86350000000016</v>
      </c>
      <c r="L25" s="29">
        <f t="shared" si="3"/>
        <v>421.18999999999994</v>
      </c>
      <c r="M25" s="84">
        <f>SUM(M18:M24)</f>
        <v>282.16650000000004</v>
      </c>
      <c r="N25" s="28">
        <f t="shared" ref="N25:Q25" si="4">SUM(N18:N24)</f>
        <v>557.04250000000002</v>
      </c>
      <c r="O25" s="28">
        <f t="shared" si="4"/>
        <v>402.41250000000008</v>
      </c>
      <c r="P25" s="28">
        <f t="shared" si="4"/>
        <v>590.83849999999995</v>
      </c>
      <c r="Q25" s="28">
        <f t="shared" si="4"/>
        <v>429.66</v>
      </c>
      <c r="R25" s="27">
        <f>SUM(R18:R24)</f>
        <v>348.21850000000001</v>
      </c>
      <c r="S25" s="28">
        <f t="shared" ref="S25:V25" si="5">SUM(S18:S24)</f>
        <v>578.68299999999999</v>
      </c>
      <c r="T25" s="28">
        <f t="shared" si="5"/>
        <v>394.70899999999995</v>
      </c>
      <c r="U25" s="28">
        <f t="shared" si="5"/>
        <v>462.05600000000004</v>
      </c>
      <c r="V25" s="29">
        <f t="shared" si="5"/>
        <v>432.38649999999996</v>
      </c>
      <c r="W25" s="26">
        <f t="shared" si="0"/>
        <v>9698.3915000000015</v>
      </c>
    </row>
    <row r="26" spans="1:30" s="2" customFormat="1" ht="36.75" customHeight="1" x14ac:dyDescent="0.25">
      <c r="A26" s="96" t="s">
        <v>20</v>
      </c>
      <c r="B26" s="30">
        <v>117.5</v>
      </c>
      <c r="C26" s="31">
        <v>116</v>
      </c>
      <c r="D26" s="31">
        <v>115</v>
      </c>
      <c r="E26" s="32">
        <v>113</v>
      </c>
      <c r="F26" s="30">
        <v>116</v>
      </c>
      <c r="G26" s="31">
        <v>115</v>
      </c>
      <c r="H26" s="31">
        <v>114</v>
      </c>
      <c r="I26" s="31">
        <v>112</v>
      </c>
      <c r="J26" s="31">
        <v>111.5</v>
      </c>
      <c r="K26" s="31">
        <v>110.5</v>
      </c>
      <c r="L26" s="32">
        <v>110</v>
      </c>
      <c r="M26" s="85">
        <v>115.5</v>
      </c>
      <c r="N26" s="31">
        <v>114.5</v>
      </c>
      <c r="O26" s="31">
        <v>112.5</v>
      </c>
      <c r="P26" s="31">
        <v>111.5</v>
      </c>
      <c r="Q26" s="31">
        <v>110</v>
      </c>
      <c r="R26" s="30">
        <v>116.5</v>
      </c>
      <c r="S26" s="31">
        <v>114.5</v>
      </c>
      <c r="T26" s="31">
        <v>113</v>
      </c>
      <c r="U26" s="31">
        <v>111.5</v>
      </c>
      <c r="V26" s="32">
        <v>110.5</v>
      </c>
      <c r="W26" s="33">
        <f>+((W25/W27)/7)*1000</f>
        <v>112.95324474156207</v>
      </c>
    </row>
    <row r="27" spans="1:30" s="2" customFormat="1" ht="33" customHeight="1" x14ac:dyDescent="0.25">
      <c r="A27" s="97" t="s">
        <v>21</v>
      </c>
      <c r="B27" s="34">
        <v>271</v>
      </c>
      <c r="C27" s="35">
        <v>488</v>
      </c>
      <c r="D27" s="35">
        <v>461</v>
      </c>
      <c r="E27" s="36">
        <v>610</v>
      </c>
      <c r="F27" s="34">
        <v>450</v>
      </c>
      <c r="G27" s="35">
        <v>513</v>
      </c>
      <c r="H27" s="35">
        <v>513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511</v>
      </c>
      <c r="P27" s="35">
        <v>757</v>
      </c>
      <c r="Q27" s="35">
        <v>558</v>
      </c>
      <c r="R27" s="34">
        <v>427</v>
      </c>
      <c r="S27" s="35">
        <v>722</v>
      </c>
      <c r="T27" s="35">
        <v>499</v>
      </c>
      <c r="U27" s="35">
        <v>592</v>
      </c>
      <c r="V27" s="36">
        <v>559</v>
      </c>
      <c r="W27" s="37">
        <f>SUM(B27:V27)</f>
        <v>12266</v>
      </c>
      <c r="X27" s="2">
        <f>((W25*1000)/W27)/7</f>
        <v>112.95324474156207</v>
      </c>
    </row>
    <row r="28" spans="1:30" s="2" customFormat="1" ht="33" customHeight="1" x14ac:dyDescent="0.25">
      <c r="A28" s="98" t="s">
        <v>22</v>
      </c>
      <c r="B28" s="38">
        <f>((B27*B26)*7/1000-B18-B19)/5</f>
        <v>32.032816159999996</v>
      </c>
      <c r="C28" s="39">
        <f t="shared" ref="C28:V28" si="6">((C27*C26)*7/1000-C18-C19)/5</f>
        <v>57.146377600000008</v>
      </c>
      <c r="D28" s="39">
        <f t="shared" si="6"/>
        <v>53.549549760000012</v>
      </c>
      <c r="E28" s="40">
        <f t="shared" si="6"/>
        <v>69.685120000000012</v>
      </c>
      <c r="F28" s="38">
        <f t="shared" si="6"/>
        <v>52.266639039999994</v>
      </c>
      <c r="G28" s="39">
        <f t="shared" si="6"/>
        <v>59.544595199999989</v>
      </c>
      <c r="H28" s="39">
        <f t="shared" si="6"/>
        <v>59.044584640000018</v>
      </c>
      <c r="I28" s="39">
        <f t="shared" si="6"/>
        <v>110.56580095999998</v>
      </c>
      <c r="J28" s="39">
        <f t="shared" si="6"/>
        <v>93.27560111999999</v>
      </c>
      <c r="K28" s="39">
        <f t="shared" si="6"/>
        <v>105.19476912000002</v>
      </c>
      <c r="L28" s="40">
        <f t="shared" si="6"/>
        <v>60.992549759999989</v>
      </c>
      <c r="M28" s="87">
        <f t="shared" si="6"/>
        <v>40.736522399999998</v>
      </c>
      <c r="N28" s="39">
        <f t="shared" si="6"/>
        <v>80.414496800000009</v>
      </c>
      <c r="O28" s="39">
        <f t="shared" si="6"/>
        <v>58.120288160000015</v>
      </c>
      <c r="P28" s="39">
        <f t="shared" si="6"/>
        <v>85.309714079999978</v>
      </c>
      <c r="Q28" s="39">
        <f t="shared" si="6"/>
        <v>62.146759680000002</v>
      </c>
      <c r="R28" s="38">
        <f t="shared" si="6"/>
        <v>50.263502879999997</v>
      </c>
      <c r="S28" s="39">
        <f t="shared" si="6"/>
        <v>83.615593279999985</v>
      </c>
      <c r="T28" s="39">
        <f t="shared" si="6"/>
        <v>57.039761919999989</v>
      </c>
      <c r="U28" s="39">
        <f t="shared" si="6"/>
        <v>66.76202751999999</v>
      </c>
      <c r="V28" s="40">
        <f t="shared" si="6"/>
        <v>62.428320799999995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222.89750000000001</v>
      </c>
      <c r="C29" s="43">
        <f t="shared" si="7"/>
        <v>396.25599999999997</v>
      </c>
      <c r="D29" s="43">
        <f t="shared" si="7"/>
        <v>371.10500000000002</v>
      </c>
      <c r="E29" s="90">
        <f>((E27*E26)*7)/1000</f>
        <v>482.51</v>
      </c>
      <c r="F29" s="42">
        <f>((F27*F26)*7)/1000</f>
        <v>365.4</v>
      </c>
      <c r="G29" s="43">
        <f t="shared" ref="G29:H29" si="8">((G27*G26)*7)/1000</f>
        <v>412.96499999999997</v>
      </c>
      <c r="H29" s="43">
        <f t="shared" si="8"/>
        <v>409.37400000000002</v>
      </c>
      <c r="I29" s="43">
        <f>((I27*I26)*7)/1000</f>
        <v>765.18399999999997</v>
      </c>
      <c r="J29" s="43">
        <f>((J27*J26)*7)/1000</f>
        <v>645.47349999999994</v>
      </c>
      <c r="K29" s="43">
        <f t="shared" ref="K29:L29" si="9">((K27*K26)*7)/1000</f>
        <v>727.86350000000004</v>
      </c>
      <c r="L29" s="90">
        <f t="shared" si="9"/>
        <v>421.19</v>
      </c>
      <c r="M29" s="88">
        <f>((M27*M26)*7)/1000</f>
        <v>282.16649999999998</v>
      </c>
      <c r="N29" s="43">
        <f>((N27*N26)*7)/1000</f>
        <v>557.04250000000002</v>
      </c>
      <c r="O29" s="43">
        <f>((O27*O26)*7)/1000</f>
        <v>402.41250000000002</v>
      </c>
      <c r="P29" s="43">
        <f t="shared" ref="P29:V29" si="10">((P27*P26)*7)/1000</f>
        <v>590.83849999999995</v>
      </c>
      <c r="Q29" s="43">
        <f t="shared" si="10"/>
        <v>429.66</v>
      </c>
      <c r="R29" s="44">
        <f t="shared" si="10"/>
        <v>348.21850000000001</v>
      </c>
      <c r="S29" s="45">
        <f t="shared" si="10"/>
        <v>578.68299999999999</v>
      </c>
      <c r="T29" s="45">
        <f t="shared" si="10"/>
        <v>394.709</v>
      </c>
      <c r="U29" s="45">
        <f t="shared" si="10"/>
        <v>462.05599999999998</v>
      </c>
      <c r="V29" s="46">
        <f t="shared" si="10"/>
        <v>432.38650000000001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117.49999999999999</v>
      </c>
      <c r="C30" s="49">
        <f t="shared" si="11"/>
        <v>115.99999999999999</v>
      </c>
      <c r="D30" s="49">
        <f t="shared" si="11"/>
        <v>115</v>
      </c>
      <c r="E30" s="50">
        <f>+(E25/E27)/7*1000</f>
        <v>113</v>
      </c>
      <c r="F30" s="48">
        <f t="shared" ref="F30:H30" si="12">+(F25/F27)/7*1000</f>
        <v>115.99999999999999</v>
      </c>
      <c r="G30" s="49">
        <f t="shared" si="12"/>
        <v>115</v>
      </c>
      <c r="H30" s="49">
        <f t="shared" si="12"/>
        <v>114.00000000000003</v>
      </c>
      <c r="I30" s="49">
        <f>+(I25/I27)/7*1000</f>
        <v>111.99999999999997</v>
      </c>
      <c r="J30" s="49">
        <f t="shared" ref="J30:L30" si="13">+(J25/J27)/7*1000</f>
        <v>111.5</v>
      </c>
      <c r="K30" s="49">
        <f t="shared" si="13"/>
        <v>110.50000000000003</v>
      </c>
      <c r="L30" s="50">
        <f t="shared" si="13"/>
        <v>109.99999999999999</v>
      </c>
      <c r="M30" s="89">
        <f>+(M25/M27)/7*1000</f>
        <v>115.50000000000001</v>
      </c>
      <c r="N30" s="49">
        <f t="shared" ref="N30:V30" si="14">+(N25/N27)/7*1000</f>
        <v>114.5</v>
      </c>
      <c r="O30" s="49">
        <f t="shared" si="14"/>
        <v>112.50000000000003</v>
      </c>
      <c r="P30" s="49">
        <f t="shared" si="14"/>
        <v>111.5</v>
      </c>
      <c r="Q30" s="49">
        <f t="shared" si="14"/>
        <v>110</v>
      </c>
      <c r="R30" s="48">
        <f t="shared" si="14"/>
        <v>116.5</v>
      </c>
      <c r="S30" s="49">
        <f t="shared" si="14"/>
        <v>114.5</v>
      </c>
      <c r="T30" s="49">
        <f t="shared" si="14"/>
        <v>112.99999999999999</v>
      </c>
      <c r="U30" s="49">
        <f t="shared" si="14"/>
        <v>111.50000000000001</v>
      </c>
      <c r="V30" s="50">
        <f t="shared" si="14"/>
        <v>110.5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27.346931200000007</v>
      </c>
      <c r="C39" s="82">
        <v>76.680359359999983</v>
      </c>
      <c r="D39" s="82">
        <v>71.524563200000003</v>
      </c>
      <c r="E39" s="82">
        <v>78.580179040000004</v>
      </c>
      <c r="F39" s="82">
        <v>83.705412479999993</v>
      </c>
      <c r="G39" s="82">
        <v>76.27646863999999</v>
      </c>
      <c r="H39" s="82"/>
      <c r="I39" s="104">
        <f t="shared" ref="I39:I46" si="15">SUM(B39:H39)</f>
        <v>414.11391391999996</v>
      </c>
      <c r="J39" s="2"/>
      <c r="K39" s="94" t="s">
        <v>13</v>
      </c>
      <c r="L39" s="82">
        <v>8.5</v>
      </c>
      <c r="M39" s="82">
        <v>21.8</v>
      </c>
      <c r="N39" s="82">
        <v>14.7</v>
      </c>
      <c r="O39" s="82"/>
      <c r="P39" s="82"/>
      <c r="Q39" s="104">
        <f t="shared" ref="Q39:Q46" si="16">SUM(L39:P39)</f>
        <v>45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27.346931200000007</v>
      </c>
      <c r="C40" s="82">
        <v>76.680359359999983</v>
      </c>
      <c r="D40" s="82">
        <v>71.524563200000003</v>
      </c>
      <c r="E40" s="82">
        <v>78.580179040000004</v>
      </c>
      <c r="F40" s="82">
        <v>83.705412479999993</v>
      </c>
      <c r="G40" s="82">
        <v>76.27646863999999</v>
      </c>
      <c r="H40" s="82"/>
      <c r="I40" s="104">
        <f t="shared" si="15"/>
        <v>414.11391391999996</v>
      </c>
      <c r="J40" s="2"/>
      <c r="K40" s="95" t="s">
        <v>14</v>
      </c>
      <c r="L40" s="82">
        <v>8.5</v>
      </c>
      <c r="M40" s="82">
        <v>21.8</v>
      </c>
      <c r="N40" s="82">
        <v>14.7</v>
      </c>
      <c r="O40" s="82"/>
      <c r="P40" s="82"/>
      <c r="Q40" s="104">
        <f t="shared" si="16"/>
        <v>45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27.052327519999999</v>
      </c>
      <c r="C41" s="24">
        <v>79.707356255999997</v>
      </c>
      <c r="D41" s="24">
        <v>74.306274720000005</v>
      </c>
      <c r="E41" s="24">
        <v>82.072928383999994</v>
      </c>
      <c r="F41" s="24">
        <v>87.494635008000017</v>
      </c>
      <c r="G41" s="24">
        <v>79.754812544000018</v>
      </c>
      <c r="H41" s="24"/>
      <c r="I41" s="104">
        <f t="shared" si="15"/>
        <v>430.38833443200002</v>
      </c>
      <c r="J41" s="2"/>
      <c r="K41" s="94" t="s">
        <v>15</v>
      </c>
      <c r="L41" s="82">
        <v>8.6</v>
      </c>
      <c r="M41" s="82">
        <v>22.7</v>
      </c>
      <c r="N41" s="82">
        <v>15.5</v>
      </c>
      <c r="O41" s="24"/>
      <c r="P41" s="24"/>
      <c r="Q41" s="104">
        <f t="shared" si="16"/>
        <v>46.8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27.052327519999999</v>
      </c>
      <c r="C42" s="82">
        <v>79.707356255999997</v>
      </c>
      <c r="D42" s="82">
        <v>74.306274720000005</v>
      </c>
      <c r="E42" s="82">
        <v>82.072928383999994</v>
      </c>
      <c r="F42" s="82">
        <v>87.494635008000017</v>
      </c>
      <c r="G42" s="82">
        <v>79.754812544000018</v>
      </c>
      <c r="H42" s="82"/>
      <c r="I42" s="104">
        <f t="shared" si="15"/>
        <v>430.38833443200002</v>
      </c>
      <c r="J42" s="2"/>
      <c r="K42" s="95" t="s">
        <v>16</v>
      </c>
      <c r="L42" s="82">
        <v>8.6</v>
      </c>
      <c r="M42" s="82">
        <v>22.7</v>
      </c>
      <c r="N42" s="82">
        <v>15.5</v>
      </c>
      <c r="O42" s="82"/>
      <c r="P42" s="82"/>
      <c r="Q42" s="104">
        <f t="shared" si="16"/>
        <v>46.8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27.052327519999999</v>
      </c>
      <c r="C43" s="82">
        <v>79.707356255999997</v>
      </c>
      <c r="D43" s="82">
        <v>74.306274720000005</v>
      </c>
      <c r="E43" s="82">
        <v>82.072928383999994</v>
      </c>
      <c r="F43" s="82">
        <v>87.494635008000017</v>
      </c>
      <c r="G43" s="82">
        <v>79.754812544000018</v>
      </c>
      <c r="H43" s="82"/>
      <c r="I43" s="104">
        <f t="shared" si="15"/>
        <v>430.38833443200002</v>
      </c>
      <c r="J43" s="2"/>
      <c r="K43" s="94" t="s">
        <v>17</v>
      </c>
      <c r="L43" s="82">
        <v>8.6</v>
      </c>
      <c r="M43" s="82">
        <v>22.7</v>
      </c>
      <c r="N43" s="82">
        <v>15.6</v>
      </c>
      <c r="O43" s="82"/>
      <c r="P43" s="82"/>
      <c r="Q43" s="104">
        <f t="shared" si="16"/>
        <v>46.9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27.052327519999999</v>
      </c>
      <c r="C44" s="82">
        <v>79.707356255999997</v>
      </c>
      <c r="D44" s="82">
        <v>74.306274720000005</v>
      </c>
      <c r="E44" s="82">
        <v>82.072928383999994</v>
      </c>
      <c r="F44" s="82">
        <v>87.494635008000017</v>
      </c>
      <c r="G44" s="82">
        <v>79.754812544000018</v>
      </c>
      <c r="H44" s="82"/>
      <c r="I44" s="104">
        <f t="shared" si="15"/>
        <v>430.38833443200002</v>
      </c>
      <c r="J44" s="2"/>
      <c r="K44" s="95" t="s">
        <v>18</v>
      </c>
      <c r="L44" s="82">
        <v>8.6</v>
      </c>
      <c r="M44" s="82">
        <v>22.8</v>
      </c>
      <c r="N44" s="82">
        <v>15.6</v>
      </c>
      <c r="O44" s="82"/>
      <c r="P44" s="82"/>
      <c r="Q44" s="104">
        <f t="shared" si="16"/>
        <v>47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27.052327519999999</v>
      </c>
      <c r="C45" s="82">
        <v>79.707356255999997</v>
      </c>
      <c r="D45" s="82">
        <v>74.306274720000005</v>
      </c>
      <c r="E45" s="82">
        <v>82.072928383999994</v>
      </c>
      <c r="F45" s="82">
        <v>87.494635008000017</v>
      </c>
      <c r="G45" s="82">
        <v>79.754812544000018</v>
      </c>
      <c r="H45" s="82"/>
      <c r="I45" s="104">
        <f t="shared" si="15"/>
        <v>430.38833443200002</v>
      </c>
      <c r="J45" s="2"/>
      <c r="K45" s="94" t="s">
        <v>19</v>
      </c>
      <c r="L45" s="82">
        <v>8.6999999999999993</v>
      </c>
      <c r="M45" s="82">
        <v>22.8</v>
      </c>
      <c r="N45" s="82">
        <v>15.6</v>
      </c>
      <c r="O45" s="82"/>
      <c r="P45" s="82"/>
      <c r="Q45" s="104">
        <f t="shared" si="16"/>
        <v>47.1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189.95550000000003</v>
      </c>
      <c r="C46" s="28">
        <f t="shared" si="17"/>
        <v>551.89750000000004</v>
      </c>
      <c r="D46" s="28">
        <f t="shared" si="17"/>
        <v>514.58050000000014</v>
      </c>
      <c r="E46" s="28">
        <f t="shared" si="17"/>
        <v>567.52499999999986</v>
      </c>
      <c r="F46" s="28">
        <f t="shared" si="17"/>
        <v>604.88400000000013</v>
      </c>
      <c r="G46" s="28">
        <f t="shared" si="17"/>
        <v>551.327</v>
      </c>
      <c r="H46" s="28">
        <f t="shared" si="17"/>
        <v>0</v>
      </c>
      <c r="I46" s="104">
        <f t="shared" si="15"/>
        <v>2980.1695</v>
      </c>
      <c r="K46" s="80" t="s">
        <v>11</v>
      </c>
      <c r="L46" s="84">
        <f>SUM(L39:L45)</f>
        <v>60.100000000000009</v>
      </c>
      <c r="M46" s="28">
        <f>SUM(M39:M45)</f>
        <v>157.30000000000001</v>
      </c>
      <c r="N46" s="28">
        <f>SUM(N39:N45)</f>
        <v>107.19999999999999</v>
      </c>
      <c r="O46" s="28">
        <f>SUM(O39:O45)</f>
        <v>0</v>
      </c>
      <c r="P46" s="28">
        <f>SUM(P39:P45)</f>
        <v>0</v>
      </c>
      <c r="Q46" s="104">
        <f t="shared" si="16"/>
        <v>324.60000000000002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118.5</v>
      </c>
      <c r="C47" s="31">
        <v>117.5</v>
      </c>
      <c r="D47" s="31">
        <v>116.5</v>
      </c>
      <c r="E47" s="31">
        <v>115</v>
      </c>
      <c r="F47" s="31">
        <v>114</v>
      </c>
      <c r="G47" s="31">
        <v>113</v>
      </c>
      <c r="H47" s="31"/>
      <c r="I47" s="105">
        <f>+((I46/I48)/7)*1000</f>
        <v>115.34502844757519</v>
      </c>
      <c r="K47" s="113" t="s">
        <v>20</v>
      </c>
      <c r="L47" s="85">
        <v>122.5</v>
      </c>
      <c r="M47" s="31">
        <v>121.5</v>
      </c>
      <c r="N47" s="31">
        <v>121.5</v>
      </c>
      <c r="O47" s="31"/>
      <c r="P47" s="31"/>
      <c r="Q47" s="105">
        <f>+((Q46/Q48)/7)*1000</f>
        <v>121.70978627671543</v>
      </c>
      <c r="R47" s="65"/>
      <c r="S47" s="65"/>
    </row>
    <row r="48" spans="1:30" ht="33.75" customHeight="1" x14ac:dyDescent="0.25">
      <c r="A48" s="97" t="s">
        <v>21</v>
      </c>
      <c r="B48" s="86">
        <v>229</v>
      </c>
      <c r="C48" s="35">
        <v>671</v>
      </c>
      <c r="D48" s="35">
        <v>631</v>
      </c>
      <c r="E48" s="35">
        <v>705</v>
      </c>
      <c r="F48" s="35">
        <v>758</v>
      </c>
      <c r="G48" s="35">
        <v>697</v>
      </c>
      <c r="H48" s="35"/>
      <c r="I48" s="106">
        <f>SUM(B48:H48)</f>
        <v>3691</v>
      </c>
      <c r="J48" s="66"/>
      <c r="K48" s="97" t="s">
        <v>21</v>
      </c>
      <c r="L48" s="109">
        <v>70</v>
      </c>
      <c r="M48" s="67">
        <v>185</v>
      </c>
      <c r="N48" s="67">
        <v>126</v>
      </c>
      <c r="O48" s="67"/>
      <c r="P48" s="67"/>
      <c r="Q48" s="115">
        <f>SUM(L48:P48)</f>
        <v>381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27.052327519999999</v>
      </c>
      <c r="C49" s="39">
        <f t="shared" si="18"/>
        <v>79.707356255999997</v>
      </c>
      <c r="D49" s="39">
        <f t="shared" si="18"/>
        <v>74.306274720000005</v>
      </c>
      <c r="E49" s="39">
        <f t="shared" si="18"/>
        <v>82.072928383999994</v>
      </c>
      <c r="F49" s="39">
        <f t="shared" si="18"/>
        <v>87.494635008000017</v>
      </c>
      <c r="G49" s="39">
        <f t="shared" si="18"/>
        <v>79.754812544000018</v>
      </c>
      <c r="H49" s="39">
        <f t="shared" si="18"/>
        <v>0</v>
      </c>
      <c r="I49" s="107">
        <f>((I46*1000)/I48)/7</f>
        <v>115.34502844757517</v>
      </c>
      <c r="K49" s="98" t="s">
        <v>22</v>
      </c>
      <c r="L49" s="87">
        <f t="shared" ref="L49:P49" si="19">((L48*L47)*7/1000-L39-L40)/5</f>
        <v>8.6050000000000004</v>
      </c>
      <c r="M49" s="39">
        <f t="shared" si="19"/>
        <v>22.7485</v>
      </c>
      <c r="N49" s="39">
        <f t="shared" si="19"/>
        <v>15.552599999999998</v>
      </c>
      <c r="O49" s="39">
        <f t="shared" si="19"/>
        <v>0</v>
      </c>
      <c r="P49" s="39">
        <f t="shared" si="19"/>
        <v>0</v>
      </c>
      <c r="Q49" s="116">
        <f>((Q46*1000)/Q48)/7</f>
        <v>121.70978627671541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189.9555</v>
      </c>
      <c r="C50" s="43">
        <f t="shared" si="20"/>
        <v>551.89750000000004</v>
      </c>
      <c r="D50" s="43">
        <f t="shared" si="20"/>
        <v>514.58050000000003</v>
      </c>
      <c r="E50" s="43">
        <f t="shared" si="20"/>
        <v>567.52499999999998</v>
      </c>
      <c r="F50" s="43">
        <f t="shared" si="20"/>
        <v>604.88400000000001</v>
      </c>
      <c r="G50" s="43">
        <f t="shared" si="20"/>
        <v>551.327</v>
      </c>
      <c r="H50" s="43">
        <f t="shared" si="20"/>
        <v>0</v>
      </c>
      <c r="I50" s="90"/>
      <c r="K50" s="99" t="s">
        <v>23</v>
      </c>
      <c r="L50" s="88">
        <f>((L48*L47)*7)/1000</f>
        <v>60.024999999999999</v>
      </c>
      <c r="M50" s="43">
        <f>((M48*M47)*7)/1000</f>
        <v>157.3425</v>
      </c>
      <c r="N50" s="43">
        <f>((N48*N47)*7)/1000</f>
        <v>107.163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118.50000000000003</v>
      </c>
      <c r="C51" s="49">
        <f t="shared" si="21"/>
        <v>117.50000000000001</v>
      </c>
      <c r="D51" s="49">
        <f t="shared" si="21"/>
        <v>116.50000000000003</v>
      </c>
      <c r="E51" s="49">
        <f t="shared" si="21"/>
        <v>114.99999999999997</v>
      </c>
      <c r="F51" s="49">
        <f t="shared" si="21"/>
        <v>114.00000000000001</v>
      </c>
      <c r="G51" s="49">
        <f t="shared" si="21"/>
        <v>113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122.6530612244898</v>
      </c>
      <c r="M51" s="49">
        <f>+(M46/M48)/7*1000</f>
        <v>121.46718146718148</v>
      </c>
      <c r="N51" s="49">
        <f>+(N46/N48)/7*1000</f>
        <v>121.54195011337866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N68" s="3"/>
      <c r="O68" s="3"/>
      <c r="P68" s="3"/>
      <c r="Q68" s="3"/>
      <c r="R68" s="3"/>
    </row>
    <row r="69" spans="1:43" ht="33.75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customHeight="1" thickBot="1" x14ac:dyDescent="0.3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customHeight="1" x14ac:dyDescent="0.25"/>
    <row r="72" spans="1:43" ht="33.75" customHeight="1" thickBot="1" x14ac:dyDescent="0.3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197"/>
      <c r="D73" s="197"/>
      <c r="E73" s="197"/>
      <c r="F73" s="118"/>
      <c r="G73" s="198"/>
      <c r="H73" s="197"/>
      <c r="I73" s="197"/>
      <c r="J73" s="197"/>
      <c r="K73" s="118"/>
      <c r="L73" s="198"/>
      <c r="M73" s="197"/>
      <c r="N73" s="197"/>
      <c r="O73" s="118"/>
      <c r="P73" s="198"/>
      <c r="Q73" s="197"/>
      <c r="R73" s="197"/>
      <c r="S73" s="118"/>
      <c r="T73" s="199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01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01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/>
      <c r="C76" s="204"/>
      <c r="D76" s="204"/>
      <c r="E76" s="204"/>
      <c r="F76" s="205"/>
      <c r="G76" s="203"/>
      <c r="H76" s="204"/>
      <c r="I76" s="204"/>
      <c r="J76" s="204"/>
      <c r="K76" s="205"/>
      <c r="L76" s="203"/>
      <c r="M76" s="204"/>
      <c r="N76" s="204"/>
      <c r="O76" s="205"/>
      <c r="P76" s="203"/>
      <c r="Q76" s="204"/>
      <c r="R76" s="204"/>
      <c r="S76" s="205"/>
      <c r="T76" s="206">
        <f t="shared" ref="T76:T83" si="27">SUM(B76:S76)</f>
        <v>0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/>
      <c r="C77" s="204"/>
      <c r="D77" s="204"/>
      <c r="E77" s="204"/>
      <c r="F77" s="205"/>
      <c r="G77" s="203"/>
      <c r="H77" s="204"/>
      <c r="I77" s="204"/>
      <c r="J77" s="204"/>
      <c r="K77" s="205"/>
      <c r="L77" s="203"/>
      <c r="M77" s="204"/>
      <c r="N77" s="204"/>
      <c r="O77" s="205"/>
      <c r="P77" s="203"/>
      <c r="Q77" s="204"/>
      <c r="R77" s="204"/>
      <c r="S77" s="205"/>
      <c r="T77" s="206">
        <f t="shared" si="27"/>
        <v>0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/>
      <c r="C78" s="204"/>
      <c r="D78" s="204"/>
      <c r="E78" s="204"/>
      <c r="F78" s="205"/>
      <c r="G78" s="203"/>
      <c r="H78" s="204"/>
      <c r="I78" s="204"/>
      <c r="J78" s="204"/>
      <c r="K78" s="205"/>
      <c r="L78" s="203"/>
      <c r="M78" s="204"/>
      <c r="N78" s="204"/>
      <c r="O78" s="205"/>
      <c r="P78" s="203"/>
      <c r="Q78" s="204"/>
      <c r="R78" s="204"/>
      <c r="S78" s="205"/>
      <c r="T78" s="206">
        <f t="shared" si="27"/>
        <v>0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/>
      <c r="C79" s="204"/>
      <c r="D79" s="204"/>
      <c r="E79" s="204"/>
      <c r="F79" s="205"/>
      <c r="G79" s="203"/>
      <c r="H79" s="204"/>
      <c r="I79" s="204"/>
      <c r="J79" s="204"/>
      <c r="K79" s="205"/>
      <c r="L79" s="203"/>
      <c r="M79" s="204"/>
      <c r="N79" s="204"/>
      <c r="O79" s="205"/>
      <c r="P79" s="203"/>
      <c r="Q79" s="204"/>
      <c r="R79" s="204"/>
      <c r="S79" s="205"/>
      <c r="T79" s="206">
        <f t="shared" si="27"/>
        <v>0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/>
      <c r="C80" s="204"/>
      <c r="D80" s="204"/>
      <c r="E80" s="204"/>
      <c r="F80" s="205"/>
      <c r="G80" s="203"/>
      <c r="H80" s="204"/>
      <c r="I80" s="204"/>
      <c r="J80" s="204"/>
      <c r="K80" s="205"/>
      <c r="L80" s="203"/>
      <c r="M80" s="204"/>
      <c r="N80" s="204"/>
      <c r="O80" s="205"/>
      <c r="P80" s="203"/>
      <c r="Q80" s="204"/>
      <c r="R80" s="204"/>
      <c r="S80" s="205"/>
      <c r="T80" s="206">
        <f t="shared" si="27"/>
        <v>0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/>
      <c r="C81" s="204"/>
      <c r="D81" s="204"/>
      <c r="E81" s="204"/>
      <c r="F81" s="205"/>
      <c r="G81" s="203"/>
      <c r="H81" s="204"/>
      <c r="I81" s="204"/>
      <c r="J81" s="204"/>
      <c r="K81" s="205"/>
      <c r="L81" s="203"/>
      <c r="M81" s="204"/>
      <c r="N81" s="204"/>
      <c r="O81" s="205"/>
      <c r="P81" s="203"/>
      <c r="Q81" s="204"/>
      <c r="R81" s="204"/>
      <c r="S81" s="205"/>
      <c r="T81" s="206">
        <f t="shared" si="27"/>
        <v>0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/>
      <c r="C82" s="204"/>
      <c r="D82" s="204"/>
      <c r="E82" s="204"/>
      <c r="F82" s="205"/>
      <c r="G82" s="203"/>
      <c r="H82" s="204"/>
      <c r="I82" s="204"/>
      <c r="J82" s="204"/>
      <c r="K82" s="205"/>
      <c r="L82" s="203"/>
      <c r="M82" s="204"/>
      <c r="N82" s="204"/>
      <c r="O82" s="205"/>
      <c r="P82" s="203"/>
      <c r="Q82" s="204"/>
      <c r="R82" s="204"/>
      <c r="S82" s="205"/>
      <c r="T82" s="206">
        <f t="shared" si="27"/>
        <v>0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0</v>
      </c>
      <c r="C83" s="28">
        <f>SUM(C76:C82)</f>
        <v>0</v>
      </c>
      <c r="D83" s="28">
        <f>SUM(D76:D82)</f>
        <v>0</v>
      </c>
      <c r="E83" s="28">
        <f>SUM(E76:E82)</f>
        <v>0</v>
      </c>
      <c r="F83" s="29">
        <f>SUM(F76:F82)</f>
        <v>0</v>
      </c>
      <c r="G83" s="27">
        <f t="shared" ref="G83:S83" si="28">SUM(G76:G82)</f>
        <v>0</v>
      </c>
      <c r="H83" s="28">
        <f t="shared" si="28"/>
        <v>0</v>
      </c>
      <c r="I83" s="28">
        <f t="shared" si="28"/>
        <v>0</v>
      </c>
      <c r="J83" s="28">
        <f t="shared" si="28"/>
        <v>0</v>
      </c>
      <c r="K83" s="29">
        <f t="shared" si="28"/>
        <v>0</v>
      </c>
      <c r="L83" s="27">
        <f t="shared" si="28"/>
        <v>0</v>
      </c>
      <c r="M83" s="28">
        <f t="shared" si="28"/>
        <v>0</v>
      </c>
      <c r="N83" s="28">
        <f t="shared" si="28"/>
        <v>0</v>
      </c>
      <c r="O83" s="29">
        <f t="shared" si="28"/>
        <v>0</v>
      </c>
      <c r="P83" s="27">
        <f t="shared" si="28"/>
        <v>0</v>
      </c>
      <c r="Q83" s="28">
        <f t="shared" si="28"/>
        <v>0</v>
      </c>
      <c r="R83" s="28">
        <f t="shared" si="28"/>
        <v>0</v>
      </c>
      <c r="S83" s="29">
        <f t="shared" si="28"/>
        <v>0</v>
      </c>
      <c r="T83" s="206">
        <f t="shared" si="27"/>
        <v>0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/>
      <c r="C84" s="31"/>
      <c r="D84" s="31"/>
      <c r="E84" s="31"/>
      <c r="F84" s="32"/>
      <c r="G84" s="30"/>
      <c r="H84" s="31"/>
      <c r="I84" s="31"/>
      <c r="J84" s="31"/>
      <c r="K84" s="32"/>
      <c r="L84" s="30"/>
      <c r="M84" s="31"/>
      <c r="N84" s="31"/>
      <c r="O84" s="32"/>
      <c r="P84" s="30"/>
      <c r="Q84" s="31"/>
      <c r="R84" s="31"/>
      <c r="S84" s="32"/>
      <c r="T84" s="207" t="e">
        <f>+((T83/T85)/7)*1000</f>
        <v>#DIV/0!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/>
      <c r="C85" s="67"/>
      <c r="D85" s="67"/>
      <c r="E85" s="67"/>
      <c r="F85" s="209"/>
      <c r="G85" s="208"/>
      <c r="H85" s="67"/>
      <c r="I85" s="67"/>
      <c r="J85" s="67"/>
      <c r="K85" s="209"/>
      <c r="L85" s="208"/>
      <c r="M85" s="67"/>
      <c r="N85" s="67"/>
      <c r="O85" s="209"/>
      <c r="P85" s="208"/>
      <c r="Q85" s="67"/>
      <c r="R85" s="67"/>
      <c r="S85" s="209"/>
      <c r="T85" s="210">
        <f>SUM(B85:S85)</f>
        <v>0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0</v>
      </c>
      <c r="C86" s="39">
        <f t="shared" ref="C86:S86" si="29">(((C85*C84)*7)/1000-C76-C77)/5</f>
        <v>0</v>
      </c>
      <c r="D86" s="39">
        <f t="shared" si="29"/>
        <v>0</v>
      </c>
      <c r="E86" s="39">
        <f t="shared" si="29"/>
        <v>0</v>
      </c>
      <c r="F86" s="40">
        <f t="shared" si="29"/>
        <v>0</v>
      </c>
      <c r="G86" s="38">
        <f t="shared" si="29"/>
        <v>0</v>
      </c>
      <c r="H86" s="39">
        <f t="shared" si="29"/>
        <v>0</v>
      </c>
      <c r="I86" s="39">
        <f t="shared" si="29"/>
        <v>0</v>
      </c>
      <c r="J86" s="39">
        <f t="shared" si="29"/>
        <v>0</v>
      </c>
      <c r="K86" s="40">
        <f t="shared" si="29"/>
        <v>0</v>
      </c>
      <c r="L86" s="38">
        <f t="shared" si="29"/>
        <v>0</v>
      </c>
      <c r="M86" s="39">
        <f t="shared" si="29"/>
        <v>0</v>
      </c>
      <c r="N86" s="39">
        <f t="shared" si="29"/>
        <v>0</v>
      </c>
      <c r="O86" s="40">
        <f t="shared" si="29"/>
        <v>0</v>
      </c>
      <c r="P86" s="38">
        <f t="shared" si="29"/>
        <v>0</v>
      </c>
      <c r="Q86" s="39">
        <f t="shared" si="29"/>
        <v>0</v>
      </c>
      <c r="R86" s="39">
        <f t="shared" si="29"/>
        <v>0</v>
      </c>
      <c r="S86" s="40">
        <f t="shared" si="29"/>
        <v>0</v>
      </c>
      <c r="T86" s="210" t="e">
        <f>((T83*1000)/T85)/7</f>
        <v>#DIV/0!</v>
      </c>
      <c r="AD86" s="3"/>
    </row>
    <row r="87" spans="1:41" ht="33.75" customHeight="1" x14ac:dyDescent="0.25">
      <c r="A87" s="99" t="s">
        <v>23</v>
      </c>
      <c r="B87" s="42">
        <f>((B85*B84)*7)/1000</f>
        <v>0</v>
      </c>
      <c r="C87" s="43">
        <f>((C85*C84)*7)/1000</f>
        <v>0</v>
      </c>
      <c r="D87" s="43">
        <f>((D85*D84)*7)/1000</f>
        <v>0</v>
      </c>
      <c r="E87" s="43">
        <f>((E85*E84)*7)/1000</f>
        <v>0</v>
      </c>
      <c r="F87" s="90">
        <f>((F85*F84)*7)/1000</f>
        <v>0</v>
      </c>
      <c r="G87" s="42">
        <f t="shared" ref="G87:S87" si="30">((G85*G84)*7)/1000</f>
        <v>0</v>
      </c>
      <c r="H87" s="43">
        <f t="shared" si="30"/>
        <v>0</v>
      </c>
      <c r="I87" s="43">
        <f t="shared" si="30"/>
        <v>0</v>
      </c>
      <c r="J87" s="43">
        <f t="shared" si="30"/>
        <v>0</v>
      </c>
      <c r="K87" s="90">
        <f t="shared" si="30"/>
        <v>0</v>
      </c>
      <c r="L87" s="42">
        <f t="shared" si="30"/>
        <v>0</v>
      </c>
      <c r="M87" s="43">
        <f t="shared" si="30"/>
        <v>0</v>
      </c>
      <c r="N87" s="43">
        <f t="shared" si="30"/>
        <v>0</v>
      </c>
      <c r="O87" s="90">
        <f t="shared" si="30"/>
        <v>0</v>
      </c>
      <c r="P87" s="42">
        <f t="shared" si="30"/>
        <v>0</v>
      </c>
      <c r="Q87" s="43">
        <f t="shared" si="30"/>
        <v>0</v>
      </c>
      <c r="R87" s="43">
        <f t="shared" si="30"/>
        <v>0</v>
      </c>
      <c r="S87" s="90">
        <f t="shared" si="30"/>
        <v>0</v>
      </c>
      <c r="T87" s="43"/>
      <c r="U87" s="52"/>
      <c r="AD87" s="3"/>
    </row>
    <row r="88" spans="1:41" ht="33.75" customHeight="1" thickBot="1" x14ac:dyDescent="0.3">
      <c r="A88" s="100" t="s">
        <v>24</v>
      </c>
      <c r="B88" s="48" t="e">
        <f>+(B83/B85)/7*1000</f>
        <v>#DIV/0!</v>
      </c>
      <c r="C88" s="49" t="e">
        <f>+(C83/C85)/7*1000</f>
        <v>#DIV/0!</v>
      </c>
      <c r="D88" s="49" t="e">
        <f>+(D83/D85)/7*1000</f>
        <v>#DIV/0!</v>
      </c>
      <c r="E88" s="49" t="e">
        <f>+(E83/E85)/7*1000</f>
        <v>#DIV/0!</v>
      </c>
      <c r="F88" s="50" t="e">
        <f>+(F83/F85)/7*1000</f>
        <v>#DIV/0!</v>
      </c>
      <c r="G88" s="48" t="e">
        <f t="shared" ref="G88:S88" si="31">+(G83/G85)/7*1000</f>
        <v>#DIV/0!</v>
      </c>
      <c r="H88" s="49" t="e">
        <f t="shared" si="31"/>
        <v>#DIV/0!</v>
      </c>
      <c r="I88" s="49" t="e">
        <f t="shared" si="31"/>
        <v>#DIV/0!</v>
      </c>
      <c r="J88" s="49" t="e">
        <f t="shared" si="31"/>
        <v>#DIV/0!</v>
      </c>
      <c r="K88" s="50" t="e">
        <f t="shared" si="31"/>
        <v>#DIV/0!</v>
      </c>
      <c r="L88" s="48" t="e">
        <f t="shared" si="31"/>
        <v>#DIV/0!</v>
      </c>
      <c r="M88" s="49" t="e">
        <f t="shared" si="31"/>
        <v>#DIV/0!</v>
      </c>
      <c r="N88" s="49" t="e">
        <f t="shared" si="31"/>
        <v>#DIV/0!</v>
      </c>
      <c r="O88" s="50" t="e">
        <f t="shared" si="31"/>
        <v>#DIV/0!</v>
      </c>
      <c r="P88" s="48" t="e">
        <f t="shared" si="31"/>
        <v>#DIV/0!</v>
      </c>
      <c r="Q88" s="49" t="e">
        <f t="shared" si="31"/>
        <v>#DIV/0!</v>
      </c>
      <c r="R88" s="49" t="e">
        <f t="shared" si="31"/>
        <v>#DIV/0!</v>
      </c>
      <c r="S88" s="50" t="e">
        <f t="shared" si="31"/>
        <v>#DIV/0!</v>
      </c>
      <c r="T88" s="211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Q15"/>
    <mergeCell ref="R15:V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239"/>
  <sheetViews>
    <sheetView topLeftCell="A37" zoomScale="30" zoomScaleNormal="30" workbookViewId="0">
      <selection activeCell="B24" sqref="B24:F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"/>
      <c r="Z3" s="2"/>
      <c r="AA3" s="2"/>
      <c r="AB3" s="2"/>
      <c r="AC3" s="2"/>
      <c r="AD3" s="21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12" t="s">
        <v>1</v>
      </c>
      <c r="B9" s="212"/>
      <c r="C9" s="212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12"/>
      <c r="B10" s="212"/>
      <c r="C10" s="2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12" t="s">
        <v>4</v>
      </c>
      <c r="B11" s="212"/>
      <c r="C11" s="212"/>
      <c r="D11" s="1"/>
      <c r="E11" s="213">
        <v>1</v>
      </c>
      <c r="F11" s="1"/>
      <c r="G11" s="1"/>
      <c r="H11" s="1"/>
      <c r="I11" s="1"/>
      <c r="J11" s="1"/>
      <c r="K11" s="553" t="s">
        <v>77</v>
      </c>
      <c r="L11" s="553"/>
      <c r="M11" s="214"/>
      <c r="N11" s="21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12"/>
      <c r="B12" s="212"/>
      <c r="C12" s="212"/>
      <c r="D12" s="1"/>
      <c r="E12" s="5"/>
      <c r="F12" s="1"/>
      <c r="G12" s="1"/>
      <c r="H12" s="1"/>
      <c r="I12" s="1"/>
      <c r="J12" s="1"/>
      <c r="K12" s="214"/>
      <c r="L12" s="214"/>
      <c r="M12" s="214"/>
      <c r="N12" s="21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12"/>
      <c r="B13" s="212"/>
      <c r="C13" s="212"/>
      <c r="D13" s="212"/>
      <c r="E13" s="212"/>
      <c r="F13" s="212"/>
      <c r="G13" s="212"/>
      <c r="H13" s="212"/>
      <c r="I13" s="212"/>
      <c r="J13" s="212"/>
      <c r="K13" s="212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1"/>
      <c r="X13" s="1"/>
      <c r="Y13" s="1"/>
    </row>
    <row r="14" spans="1:30" s="3" customFormat="1" ht="27" thickBot="1" x14ac:dyDescent="0.3">
      <c r="A14" s="212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49"/>
      <c r="F15" s="550"/>
      <c r="G15" s="548" t="s">
        <v>53</v>
      </c>
      <c r="H15" s="549"/>
      <c r="I15" s="549"/>
      <c r="J15" s="549"/>
      <c r="K15" s="550"/>
      <c r="L15" s="555" t="s">
        <v>9</v>
      </c>
      <c r="M15" s="543"/>
      <c r="N15" s="543"/>
      <c r="O15" s="544"/>
      <c r="P15" s="543" t="s">
        <v>9</v>
      </c>
      <c r="Q15" s="543"/>
      <c r="R15" s="543"/>
      <c r="S15" s="544"/>
      <c r="T15" s="110"/>
    </row>
    <row r="16" spans="1:30" ht="39.950000000000003" customHeight="1" x14ac:dyDescent="0.25">
      <c r="A16" s="92" t="s">
        <v>10</v>
      </c>
      <c r="B16" s="16"/>
      <c r="C16" s="15"/>
      <c r="D16" s="153"/>
      <c r="E16" s="153"/>
      <c r="F16" s="146"/>
      <c r="G16" s="16"/>
      <c r="H16" s="15"/>
      <c r="I16" s="15"/>
      <c r="J16" s="126"/>
      <c r="K16" s="17"/>
      <c r="L16" s="224"/>
      <c r="M16" s="15"/>
      <c r="N16" s="15"/>
      <c r="O16" s="17"/>
      <c r="P16" s="127"/>
      <c r="Q16" s="15"/>
      <c r="R16" s="15"/>
      <c r="S16" s="15"/>
      <c r="T16" s="2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2">
        <v>5</v>
      </c>
      <c r="G17" s="14">
        <v>1</v>
      </c>
      <c r="H17" s="21">
        <v>2</v>
      </c>
      <c r="I17" s="21">
        <v>3</v>
      </c>
      <c r="J17" s="21">
        <v>4</v>
      </c>
      <c r="K17" s="22">
        <v>5</v>
      </c>
      <c r="L17" s="14">
        <v>1</v>
      </c>
      <c r="M17" s="21">
        <v>2</v>
      </c>
      <c r="N17" s="21">
        <v>3</v>
      </c>
      <c r="O17" s="22">
        <v>4</v>
      </c>
      <c r="P17" s="81">
        <v>1</v>
      </c>
      <c r="Q17" s="21">
        <v>2</v>
      </c>
      <c r="R17" s="21">
        <v>3</v>
      </c>
      <c r="S17" s="21">
        <v>4</v>
      </c>
      <c r="T17" s="218"/>
      <c r="V17" s="2"/>
      <c r="W17" s="20"/>
    </row>
    <row r="18" spans="1:30" ht="39.950000000000003" customHeight="1" x14ac:dyDescent="0.25">
      <c r="A18" s="94" t="s">
        <v>13</v>
      </c>
      <c r="B18" s="23">
        <v>89.195499999999996</v>
      </c>
      <c r="C18" s="24">
        <v>89.195499999999996</v>
      </c>
      <c r="D18" s="24">
        <v>20.61</v>
      </c>
      <c r="E18" s="24">
        <v>89.31</v>
      </c>
      <c r="F18" s="25">
        <v>89.31</v>
      </c>
      <c r="G18" s="23">
        <v>88.508499999999998</v>
      </c>
      <c r="H18" s="24">
        <v>88.508499999999998</v>
      </c>
      <c r="I18" s="24">
        <v>20.61</v>
      </c>
      <c r="J18" s="24">
        <v>88.623000000000005</v>
      </c>
      <c r="K18" s="25">
        <v>88.623000000000005</v>
      </c>
      <c r="L18" s="23">
        <v>102.363</v>
      </c>
      <c r="M18" s="24">
        <v>20.61</v>
      </c>
      <c r="N18" s="24">
        <v>102.24850000000001</v>
      </c>
      <c r="O18" s="25">
        <v>102.24850000000001</v>
      </c>
      <c r="P18" s="82">
        <v>99.843999999999994</v>
      </c>
      <c r="Q18" s="24">
        <v>20.61</v>
      </c>
      <c r="R18" s="24">
        <v>99.843999999999994</v>
      </c>
      <c r="S18" s="24">
        <v>99.729500000000002</v>
      </c>
      <c r="T18" s="219">
        <f t="shared" ref="T18:T25" si="0">SUM(B18:S18)</f>
        <v>1399.9915000000001</v>
      </c>
      <c r="V18" s="2"/>
      <c r="W18" s="20"/>
    </row>
    <row r="19" spans="1:30" ht="39.950000000000003" customHeight="1" x14ac:dyDescent="0.25">
      <c r="A19" s="95" t="s">
        <v>14</v>
      </c>
      <c r="B19" s="23">
        <v>89.195499999999996</v>
      </c>
      <c r="C19" s="24">
        <v>89.195499999999996</v>
      </c>
      <c r="D19" s="24">
        <v>20.61</v>
      </c>
      <c r="E19" s="24">
        <v>89.31</v>
      </c>
      <c r="F19" s="25">
        <v>89.31</v>
      </c>
      <c r="G19" s="23">
        <v>88.508499999999998</v>
      </c>
      <c r="H19" s="24">
        <v>88.508499999999998</v>
      </c>
      <c r="I19" s="24">
        <v>20.61</v>
      </c>
      <c r="J19" s="24">
        <v>88.623000000000005</v>
      </c>
      <c r="K19" s="25">
        <v>88.623000000000005</v>
      </c>
      <c r="L19" s="23">
        <v>102.363</v>
      </c>
      <c r="M19" s="24">
        <v>20.61</v>
      </c>
      <c r="N19" s="24">
        <v>102.24850000000001</v>
      </c>
      <c r="O19" s="25">
        <v>102.24850000000001</v>
      </c>
      <c r="P19" s="82">
        <v>99.843999999999994</v>
      </c>
      <c r="Q19" s="24">
        <v>20.61</v>
      </c>
      <c r="R19" s="24">
        <v>99.843999999999994</v>
      </c>
      <c r="S19" s="24">
        <v>99.729500000000002</v>
      </c>
      <c r="T19" s="219">
        <f t="shared" si="0"/>
        <v>1399.9915000000001</v>
      </c>
      <c r="V19" s="2"/>
      <c r="W19" s="20"/>
    </row>
    <row r="20" spans="1:30" ht="39.75" customHeight="1" x14ac:dyDescent="0.25">
      <c r="A20" s="94" t="s">
        <v>15</v>
      </c>
      <c r="B20" s="79">
        <v>95.739099999999993</v>
      </c>
      <c r="C20" s="24">
        <v>95.739099999999993</v>
      </c>
      <c r="D20" s="24">
        <v>22.374000000000002</v>
      </c>
      <c r="E20" s="24">
        <v>95.861999999999981</v>
      </c>
      <c r="F20" s="25">
        <v>93.132000000000005</v>
      </c>
      <c r="G20" s="23">
        <v>91.213999999999984</v>
      </c>
      <c r="H20" s="24">
        <v>90.131799999999998</v>
      </c>
      <c r="I20" s="24">
        <v>20.988</v>
      </c>
      <c r="J20" s="24">
        <v>89.1648</v>
      </c>
      <c r="K20" s="25">
        <v>89.1648</v>
      </c>
      <c r="L20" s="79">
        <v>107.99519999999998</v>
      </c>
      <c r="M20" s="24">
        <v>22.248000000000005</v>
      </c>
      <c r="N20" s="24">
        <v>104.74889999999998</v>
      </c>
      <c r="O20" s="25">
        <v>102.87359999999998</v>
      </c>
      <c r="P20" s="83">
        <v>105.71839999999997</v>
      </c>
      <c r="Q20" s="24">
        <v>22.248000000000005</v>
      </c>
      <c r="R20" s="24">
        <v>102.68389999999999</v>
      </c>
      <c r="S20" s="24">
        <v>99.695199999999971</v>
      </c>
      <c r="T20" s="219">
        <f t="shared" si="0"/>
        <v>1451.7207999999998</v>
      </c>
      <c r="V20" s="2"/>
      <c r="W20" s="20"/>
    </row>
    <row r="21" spans="1:30" ht="39.950000000000003" customHeight="1" x14ac:dyDescent="0.25">
      <c r="A21" s="95" t="s">
        <v>16</v>
      </c>
      <c r="B21" s="23">
        <v>95.739099999999993</v>
      </c>
      <c r="C21" s="24">
        <v>95.739099999999993</v>
      </c>
      <c r="D21" s="24">
        <v>22.374000000000002</v>
      </c>
      <c r="E21" s="24">
        <v>95.861999999999981</v>
      </c>
      <c r="F21" s="25">
        <v>93.132000000000005</v>
      </c>
      <c r="G21" s="23">
        <v>91.213999999999984</v>
      </c>
      <c r="H21" s="24">
        <v>90.131799999999998</v>
      </c>
      <c r="I21" s="24">
        <v>20.988</v>
      </c>
      <c r="J21" s="24">
        <v>89.1648</v>
      </c>
      <c r="K21" s="25">
        <v>89.1648</v>
      </c>
      <c r="L21" s="23">
        <v>107.99519999999998</v>
      </c>
      <c r="M21" s="24">
        <v>22.248000000000005</v>
      </c>
      <c r="N21" s="24">
        <v>104.74889999999998</v>
      </c>
      <c r="O21" s="25">
        <v>102.87359999999998</v>
      </c>
      <c r="P21" s="82">
        <v>105.71839999999997</v>
      </c>
      <c r="Q21" s="24">
        <v>22.248000000000005</v>
      </c>
      <c r="R21" s="24">
        <v>102.68389999999999</v>
      </c>
      <c r="S21" s="24">
        <v>99.695199999999971</v>
      </c>
      <c r="T21" s="219">
        <f t="shared" si="0"/>
        <v>1451.7207999999998</v>
      </c>
      <c r="V21" s="2"/>
      <c r="W21" s="20"/>
    </row>
    <row r="22" spans="1:30" ht="39.950000000000003" customHeight="1" x14ac:dyDescent="0.25">
      <c r="A22" s="94" t="s">
        <v>17</v>
      </c>
      <c r="B22" s="23">
        <v>95.739099999999993</v>
      </c>
      <c r="C22" s="24">
        <v>95.739099999999993</v>
      </c>
      <c r="D22" s="24">
        <v>22.374000000000002</v>
      </c>
      <c r="E22" s="24">
        <v>95.861999999999981</v>
      </c>
      <c r="F22" s="25">
        <v>93.132000000000005</v>
      </c>
      <c r="G22" s="23">
        <v>91.213999999999984</v>
      </c>
      <c r="H22" s="24">
        <v>90.131799999999998</v>
      </c>
      <c r="I22" s="24">
        <v>20.988</v>
      </c>
      <c r="J22" s="24">
        <v>89.1648</v>
      </c>
      <c r="K22" s="25">
        <v>89.1648</v>
      </c>
      <c r="L22" s="23">
        <v>107.99519999999998</v>
      </c>
      <c r="M22" s="24">
        <v>22.248000000000005</v>
      </c>
      <c r="N22" s="24">
        <v>104.74889999999998</v>
      </c>
      <c r="O22" s="25">
        <v>102.87359999999998</v>
      </c>
      <c r="P22" s="82">
        <v>105.71839999999997</v>
      </c>
      <c r="Q22" s="24">
        <v>22.248000000000005</v>
      </c>
      <c r="R22" s="24">
        <v>102.68389999999999</v>
      </c>
      <c r="S22" s="24">
        <v>99.695199999999971</v>
      </c>
      <c r="T22" s="219">
        <f t="shared" si="0"/>
        <v>1451.7207999999998</v>
      </c>
      <c r="V22" s="2"/>
      <c r="W22" s="20"/>
    </row>
    <row r="23" spans="1:30" ht="39.950000000000003" customHeight="1" x14ac:dyDescent="0.25">
      <c r="A23" s="95" t="s">
        <v>18</v>
      </c>
      <c r="B23" s="23">
        <v>95.739099999999993</v>
      </c>
      <c r="C23" s="24">
        <v>95.739099999999993</v>
      </c>
      <c r="D23" s="24">
        <v>22.374000000000002</v>
      </c>
      <c r="E23" s="24">
        <v>95.861999999999981</v>
      </c>
      <c r="F23" s="25">
        <v>93.132000000000005</v>
      </c>
      <c r="G23" s="23">
        <v>91.213999999999984</v>
      </c>
      <c r="H23" s="24">
        <v>90.131799999999998</v>
      </c>
      <c r="I23" s="24">
        <v>20.988</v>
      </c>
      <c r="J23" s="24">
        <v>89.1648</v>
      </c>
      <c r="K23" s="25">
        <v>89.1648</v>
      </c>
      <c r="L23" s="23">
        <v>107.99519999999998</v>
      </c>
      <c r="M23" s="24">
        <v>22.248000000000005</v>
      </c>
      <c r="N23" s="24">
        <v>104.74889999999998</v>
      </c>
      <c r="O23" s="25">
        <v>102.87359999999998</v>
      </c>
      <c r="P23" s="82">
        <v>105.71839999999997</v>
      </c>
      <c r="Q23" s="24">
        <v>22.248000000000005</v>
      </c>
      <c r="R23" s="24">
        <v>102.68389999999999</v>
      </c>
      <c r="S23" s="24">
        <v>99.695199999999971</v>
      </c>
      <c r="T23" s="219">
        <f t="shared" si="0"/>
        <v>1451.7207999999998</v>
      </c>
      <c r="V23" s="2"/>
      <c r="W23" s="20"/>
    </row>
    <row r="24" spans="1:30" ht="39.950000000000003" customHeight="1" x14ac:dyDescent="0.25">
      <c r="A24" s="94" t="s">
        <v>19</v>
      </c>
      <c r="B24" s="23">
        <v>95.739099999999993</v>
      </c>
      <c r="C24" s="24">
        <v>95.739099999999993</v>
      </c>
      <c r="D24" s="24">
        <v>22.374000000000002</v>
      </c>
      <c r="E24" s="24">
        <v>95.861999999999981</v>
      </c>
      <c r="F24" s="25">
        <v>93.132000000000005</v>
      </c>
      <c r="G24" s="23">
        <v>91.213999999999984</v>
      </c>
      <c r="H24" s="24">
        <v>90.131799999999998</v>
      </c>
      <c r="I24" s="24">
        <v>20.988</v>
      </c>
      <c r="J24" s="24">
        <v>89.1648</v>
      </c>
      <c r="K24" s="25">
        <v>89.1648</v>
      </c>
      <c r="L24" s="23">
        <v>107.99519999999998</v>
      </c>
      <c r="M24" s="24">
        <v>22.248000000000005</v>
      </c>
      <c r="N24" s="24">
        <v>104.74889999999998</v>
      </c>
      <c r="O24" s="25">
        <v>102.87359999999998</v>
      </c>
      <c r="P24" s="82">
        <v>105.71839999999997</v>
      </c>
      <c r="Q24" s="24">
        <v>22.248000000000005</v>
      </c>
      <c r="R24" s="24">
        <v>102.68389999999999</v>
      </c>
      <c r="S24" s="24">
        <v>99.695199999999971</v>
      </c>
      <c r="T24" s="219">
        <f t="shared" si="0"/>
        <v>1451.7207999999998</v>
      </c>
      <c r="V24" s="2"/>
    </row>
    <row r="25" spans="1:30" ht="41.45" customHeight="1" x14ac:dyDescent="0.25">
      <c r="A25" s="95" t="s">
        <v>11</v>
      </c>
      <c r="B25" s="27">
        <f t="shared" ref="B25:E25" si="1">SUM(B18:B24)</f>
        <v>657.0865</v>
      </c>
      <c r="C25" s="28">
        <f t="shared" si="1"/>
        <v>657.0865</v>
      </c>
      <c r="D25" s="28">
        <f t="shared" ref="D25" si="2">SUM(D18:D24)</f>
        <v>153.09</v>
      </c>
      <c r="E25" s="28">
        <f t="shared" si="1"/>
        <v>657.92999999999984</v>
      </c>
      <c r="F25" s="29">
        <f>SUM(F18:F24)</f>
        <v>644.28</v>
      </c>
      <c r="G25" s="27">
        <f t="shared" ref="G25:I25" si="3">SUM(G18:G24)</f>
        <v>633.08699999999988</v>
      </c>
      <c r="H25" s="28">
        <f t="shared" si="3"/>
        <v>627.67600000000004</v>
      </c>
      <c r="I25" s="28">
        <f t="shared" si="3"/>
        <v>146.16</v>
      </c>
      <c r="J25" s="28">
        <f>SUM(J18:J24)</f>
        <v>623.07000000000005</v>
      </c>
      <c r="K25" s="29">
        <f t="shared" ref="K25" si="4">SUM(K18:K24)</f>
        <v>623.07000000000005</v>
      </c>
      <c r="L25" s="27">
        <f>SUM(L18:L24)</f>
        <v>744.70199999999977</v>
      </c>
      <c r="M25" s="28">
        <f t="shared" ref="M25:O25" si="5">SUM(M18:M24)</f>
        <v>152.46000000000004</v>
      </c>
      <c r="N25" s="28">
        <f t="shared" si="5"/>
        <v>728.24149999999986</v>
      </c>
      <c r="O25" s="29">
        <f t="shared" si="5"/>
        <v>718.86500000000001</v>
      </c>
      <c r="P25" s="84">
        <f>SUM(P18:P24)</f>
        <v>728.27999999999986</v>
      </c>
      <c r="Q25" s="28">
        <f t="shared" ref="Q25:S25" si="6">SUM(Q18:Q24)</f>
        <v>152.46000000000004</v>
      </c>
      <c r="R25" s="28">
        <f t="shared" si="6"/>
        <v>713.10749999999996</v>
      </c>
      <c r="S25" s="28">
        <f t="shared" si="6"/>
        <v>697.93499999999995</v>
      </c>
      <c r="T25" s="219">
        <f t="shared" si="0"/>
        <v>10058.587</v>
      </c>
    </row>
    <row r="26" spans="1:30" s="2" customFormat="1" ht="36.75" customHeight="1" x14ac:dyDescent="0.25">
      <c r="A26" s="96" t="s">
        <v>20</v>
      </c>
      <c r="B26" s="30">
        <v>120.5</v>
      </c>
      <c r="C26" s="31">
        <v>120.5</v>
      </c>
      <c r="D26" s="31">
        <v>121.5</v>
      </c>
      <c r="E26" s="31">
        <v>120.5</v>
      </c>
      <c r="F26" s="32">
        <v>118</v>
      </c>
      <c r="G26" s="30">
        <v>117</v>
      </c>
      <c r="H26" s="31">
        <v>116</v>
      </c>
      <c r="I26" s="31">
        <v>116</v>
      </c>
      <c r="J26" s="31">
        <v>115</v>
      </c>
      <c r="K26" s="32">
        <v>115</v>
      </c>
      <c r="L26" s="30">
        <v>119</v>
      </c>
      <c r="M26" s="31">
        <v>121</v>
      </c>
      <c r="N26" s="31">
        <v>116.5</v>
      </c>
      <c r="O26" s="32">
        <v>115</v>
      </c>
      <c r="P26" s="85">
        <v>120</v>
      </c>
      <c r="Q26" s="31">
        <v>121</v>
      </c>
      <c r="R26" s="31">
        <v>117.5</v>
      </c>
      <c r="S26" s="31">
        <v>115</v>
      </c>
      <c r="T26" s="220">
        <f>+((T25/T27)/7)*1000</f>
        <v>117.65667731106198</v>
      </c>
    </row>
    <row r="27" spans="1:30" s="2" customFormat="1" ht="33" customHeight="1" x14ac:dyDescent="0.25">
      <c r="A27" s="97" t="s">
        <v>21</v>
      </c>
      <c r="B27" s="34">
        <v>779</v>
      </c>
      <c r="C27" s="35">
        <v>779</v>
      </c>
      <c r="D27" s="35">
        <v>180</v>
      </c>
      <c r="E27" s="35">
        <v>780</v>
      </c>
      <c r="F27" s="36">
        <v>780</v>
      </c>
      <c r="G27" s="34">
        <v>773</v>
      </c>
      <c r="H27" s="35">
        <v>773</v>
      </c>
      <c r="I27" s="35">
        <v>180</v>
      </c>
      <c r="J27" s="35">
        <v>774</v>
      </c>
      <c r="K27" s="36">
        <v>774</v>
      </c>
      <c r="L27" s="34">
        <v>894</v>
      </c>
      <c r="M27" s="35">
        <v>180</v>
      </c>
      <c r="N27" s="35">
        <v>893</v>
      </c>
      <c r="O27" s="36">
        <v>893</v>
      </c>
      <c r="P27" s="86">
        <v>867</v>
      </c>
      <c r="Q27" s="35">
        <v>180</v>
      </c>
      <c r="R27" s="35">
        <v>867</v>
      </c>
      <c r="S27" s="35">
        <v>867</v>
      </c>
      <c r="T27" s="221">
        <f>SUM(B27:S27)</f>
        <v>12213</v>
      </c>
      <c r="U27" s="2">
        <f>((T25*1000)/T27)/7</f>
        <v>117.65667731106198</v>
      </c>
    </row>
    <row r="28" spans="1:30" s="2" customFormat="1" ht="33" customHeight="1" x14ac:dyDescent="0.25">
      <c r="A28" s="98" t="s">
        <v>22</v>
      </c>
      <c r="B28" s="38">
        <f>((B27*B26)*7/1000-B18-B19)/5</f>
        <v>95.739099999999993</v>
      </c>
      <c r="C28" s="39">
        <f t="shared" ref="C28:O28" si="7">((C27*C26)*7/1000-C18-C19)/5</f>
        <v>95.739099999999993</v>
      </c>
      <c r="D28" s="39">
        <f t="shared" ref="D28" si="8">((D27*D26)*7/1000-D18-D19)/5</f>
        <v>22.374000000000002</v>
      </c>
      <c r="E28" s="39">
        <f t="shared" si="7"/>
        <v>95.861999999999981</v>
      </c>
      <c r="F28" s="40">
        <f t="shared" si="7"/>
        <v>93.132000000000005</v>
      </c>
      <c r="G28" s="38">
        <f t="shared" si="7"/>
        <v>91.213999999999984</v>
      </c>
      <c r="H28" s="39">
        <f t="shared" si="7"/>
        <v>90.131799999999998</v>
      </c>
      <c r="I28" s="39">
        <f t="shared" si="7"/>
        <v>20.988</v>
      </c>
      <c r="J28" s="39">
        <f t="shared" si="7"/>
        <v>89.1648</v>
      </c>
      <c r="K28" s="40">
        <f t="shared" si="7"/>
        <v>89.1648</v>
      </c>
      <c r="L28" s="38">
        <f t="shared" si="7"/>
        <v>107.99519999999998</v>
      </c>
      <c r="M28" s="39">
        <f t="shared" si="7"/>
        <v>22.248000000000005</v>
      </c>
      <c r="N28" s="39">
        <f t="shared" si="7"/>
        <v>104.74889999999998</v>
      </c>
      <c r="O28" s="40">
        <f t="shared" si="7"/>
        <v>102.87359999999998</v>
      </c>
      <c r="P28" s="87">
        <f t="shared" ref="P28:S28" si="9">((P27*P26)*7/1000-P18-P19)/5</f>
        <v>105.71839999999997</v>
      </c>
      <c r="Q28" s="39">
        <f t="shared" si="9"/>
        <v>22.248000000000005</v>
      </c>
      <c r="R28" s="39">
        <f t="shared" si="9"/>
        <v>102.68389999999999</v>
      </c>
      <c r="S28" s="39">
        <f t="shared" si="9"/>
        <v>99.695199999999971</v>
      </c>
      <c r="T28" s="222"/>
    </row>
    <row r="29" spans="1:30" ht="33.75" customHeight="1" x14ac:dyDescent="0.25">
      <c r="A29" s="99" t="s">
        <v>23</v>
      </c>
      <c r="B29" s="42">
        <f t="shared" ref="B29:E29" si="10">((B27*B26)*7)/1000</f>
        <v>657.0865</v>
      </c>
      <c r="C29" s="43">
        <f t="shared" si="10"/>
        <v>657.0865</v>
      </c>
      <c r="D29" s="43">
        <f t="shared" ref="D29" si="11">((D27*D26)*7)/1000</f>
        <v>153.09</v>
      </c>
      <c r="E29" s="43">
        <f t="shared" si="10"/>
        <v>657.93</v>
      </c>
      <c r="F29" s="90">
        <f>((F27*F26)*7)/1000</f>
        <v>644.28</v>
      </c>
      <c r="G29" s="42">
        <f>((G27*G26)*7)/1000</f>
        <v>633.08699999999999</v>
      </c>
      <c r="H29" s="43">
        <f t="shared" ref="H29:I29" si="12">((H27*H26)*7)/1000</f>
        <v>627.67600000000004</v>
      </c>
      <c r="I29" s="43">
        <f t="shared" si="12"/>
        <v>146.16</v>
      </c>
      <c r="J29" s="43">
        <f>((J27*J26)*7)/1000</f>
        <v>623.07000000000005</v>
      </c>
      <c r="K29" s="90">
        <f>((K27*K26)*7)/1000</f>
        <v>623.07000000000005</v>
      </c>
      <c r="L29" s="42">
        <f>((L27*L26)*7)/1000</f>
        <v>744.702</v>
      </c>
      <c r="M29" s="43">
        <f>((M27*M26)*7)/1000</f>
        <v>152.46</v>
      </c>
      <c r="N29" s="43">
        <f>((N27*N26)*7)/1000</f>
        <v>728.24149999999997</v>
      </c>
      <c r="O29" s="90">
        <f t="shared" ref="O29" si="13">((O27*O26)*7)/1000</f>
        <v>718.86500000000001</v>
      </c>
      <c r="P29" s="88">
        <f>((P27*P26)*7)/1000</f>
        <v>728.28</v>
      </c>
      <c r="Q29" s="43">
        <f>((Q27*Q26)*7)/1000</f>
        <v>152.46</v>
      </c>
      <c r="R29" s="43">
        <f>((R27*R26)*7)/1000</f>
        <v>713.10749999999996</v>
      </c>
      <c r="S29" s="43">
        <f t="shared" ref="S29" si="14">((S27*S26)*7)/1000</f>
        <v>697.93499999999995</v>
      </c>
      <c r="T29" s="111"/>
    </row>
    <row r="30" spans="1:30" ht="33.75" customHeight="1" thickBot="1" x14ac:dyDescent="0.3">
      <c r="A30" s="100" t="s">
        <v>24</v>
      </c>
      <c r="B30" s="48">
        <f t="shared" ref="B30:E30" si="15">+(B25/B27)/7*1000</f>
        <v>120.50000000000001</v>
      </c>
      <c r="C30" s="49">
        <f t="shared" si="15"/>
        <v>120.50000000000001</v>
      </c>
      <c r="D30" s="49">
        <f t="shared" ref="D30" si="16">+(D25/D27)/7*1000</f>
        <v>121.50000000000001</v>
      </c>
      <c r="E30" s="49">
        <f t="shared" si="15"/>
        <v>120.49999999999997</v>
      </c>
      <c r="F30" s="50">
        <f>+(F25/F27)/7*1000</f>
        <v>118</v>
      </c>
      <c r="G30" s="48">
        <f t="shared" ref="G30:I30" si="17">+(G25/G27)/7*1000</f>
        <v>116.99999999999999</v>
      </c>
      <c r="H30" s="49">
        <f t="shared" si="17"/>
        <v>116</v>
      </c>
      <c r="I30" s="49">
        <f t="shared" si="17"/>
        <v>115.99999999999999</v>
      </c>
      <c r="J30" s="49">
        <f>+(J25/J27)/7*1000</f>
        <v>115</v>
      </c>
      <c r="K30" s="50">
        <f t="shared" ref="K30" si="18">+(K25/K27)/7*1000</f>
        <v>115</v>
      </c>
      <c r="L30" s="48">
        <f>+(L25/L27)/7*1000</f>
        <v>118.99999999999997</v>
      </c>
      <c r="M30" s="49">
        <f t="shared" ref="M30:O30" si="19">+(M25/M27)/7*1000</f>
        <v>121.00000000000003</v>
      </c>
      <c r="N30" s="49">
        <f t="shared" si="19"/>
        <v>116.49999999999997</v>
      </c>
      <c r="O30" s="50">
        <f t="shared" si="19"/>
        <v>115</v>
      </c>
      <c r="P30" s="89">
        <f>+(P25/P27)/7*1000</f>
        <v>119.99999999999999</v>
      </c>
      <c r="Q30" s="49">
        <f t="shared" ref="Q30:S30" si="20">+(Q25/Q27)/7*1000</f>
        <v>121.00000000000003</v>
      </c>
      <c r="R30" s="49">
        <f t="shared" si="20"/>
        <v>117.49999999999999</v>
      </c>
      <c r="S30" s="49">
        <f t="shared" si="20"/>
        <v>114.99999999999999</v>
      </c>
      <c r="T30" s="223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27.052327519999999</v>
      </c>
      <c r="C39" s="82">
        <v>79.707356255999997</v>
      </c>
      <c r="D39" s="82">
        <v>74.306274720000005</v>
      </c>
      <c r="E39" s="82">
        <v>82.072928383999994</v>
      </c>
      <c r="F39" s="82">
        <v>87.494635008000017</v>
      </c>
      <c r="G39" s="82">
        <v>79.754812544000018</v>
      </c>
      <c r="H39" s="82"/>
      <c r="I39" s="104">
        <f t="shared" ref="I39:I46" si="21">SUM(B39:H39)</f>
        <v>430.38833443200002</v>
      </c>
      <c r="J39" s="2"/>
      <c r="K39" s="94" t="s">
        <v>13</v>
      </c>
      <c r="L39" s="82">
        <v>8.6999999999999993</v>
      </c>
      <c r="M39" s="82">
        <v>22.8</v>
      </c>
      <c r="N39" s="82">
        <v>15.6</v>
      </c>
      <c r="O39" s="82"/>
      <c r="P39" s="82"/>
      <c r="Q39" s="104">
        <f t="shared" ref="Q39:Q46" si="22">SUM(L39:P39)</f>
        <v>47.1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27.052327519999999</v>
      </c>
      <c r="C40" s="82">
        <v>79.707356255999997</v>
      </c>
      <c r="D40" s="82">
        <v>74.306274720000005</v>
      </c>
      <c r="E40" s="82">
        <v>82.072928383999994</v>
      </c>
      <c r="F40" s="82">
        <v>87.494635008000017</v>
      </c>
      <c r="G40" s="82">
        <v>79.754812544000018</v>
      </c>
      <c r="H40" s="82"/>
      <c r="I40" s="104">
        <f t="shared" si="21"/>
        <v>430.38833443200002</v>
      </c>
      <c r="J40" s="2"/>
      <c r="K40" s="95" t="s">
        <v>14</v>
      </c>
      <c r="L40" s="82">
        <v>8.6999999999999993</v>
      </c>
      <c r="M40" s="82">
        <v>22.8</v>
      </c>
      <c r="N40" s="82">
        <v>15.6</v>
      </c>
      <c r="O40" s="82"/>
      <c r="P40" s="82"/>
      <c r="Q40" s="104">
        <f t="shared" si="22"/>
        <v>47.1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28.268468991999999</v>
      </c>
      <c r="C41" s="24">
        <v>82.0840574976</v>
      </c>
      <c r="D41" s="24">
        <v>76.558490111999987</v>
      </c>
      <c r="E41" s="24">
        <v>84.623828646400014</v>
      </c>
      <c r="F41" s="24">
        <v>90.058545996799992</v>
      </c>
      <c r="G41" s="24">
        <v>82.266674982399991</v>
      </c>
      <c r="H41" s="24"/>
      <c r="I41" s="104">
        <f t="shared" si="21"/>
        <v>443.86006622719998</v>
      </c>
      <c r="J41" s="2"/>
      <c r="K41" s="94" t="s">
        <v>15</v>
      </c>
      <c r="L41" s="82">
        <v>8.9</v>
      </c>
      <c r="M41" s="82">
        <v>23.7</v>
      </c>
      <c r="N41" s="82">
        <v>16.100000000000001</v>
      </c>
      <c r="O41" s="24"/>
      <c r="P41" s="24"/>
      <c r="Q41" s="104">
        <f t="shared" si="22"/>
        <v>48.7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28.268468991999999</v>
      </c>
      <c r="C42" s="82">
        <v>82.0840574976</v>
      </c>
      <c r="D42" s="82">
        <v>76.558490111999987</v>
      </c>
      <c r="E42" s="82">
        <v>84.623828646400014</v>
      </c>
      <c r="F42" s="82">
        <v>90.058545996799992</v>
      </c>
      <c r="G42" s="82">
        <v>82.266674982399991</v>
      </c>
      <c r="H42" s="82"/>
      <c r="I42" s="104">
        <f t="shared" si="21"/>
        <v>443.86006622719998</v>
      </c>
      <c r="J42" s="2"/>
      <c r="K42" s="95" t="s">
        <v>16</v>
      </c>
      <c r="L42" s="82">
        <v>8.9</v>
      </c>
      <c r="M42" s="82">
        <v>23.8</v>
      </c>
      <c r="N42" s="82">
        <v>16.100000000000001</v>
      </c>
      <c r="O42" s="82"/>
      <c r="P42" s="82"/>
      <c r="Q42" s="104">
        <f t="shared" si="22"/>
        <v>48.800000000000004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28.268468991999999</v>
      </c>
      <c r="C43" s="82">
        <v>82.0840574976</v>
      </c>
      <c r="D43" s="82">
        <v>76.558490111999987</v>
      </c>
      <c r="E43" s="82">
        <v>84.623828646400014</v>
      </c>
      <c r="F43" s="82">
        <v>90.058545996799992</v>
      </c>
      <c r="G43" s="82">
        <v>82.266674982399991</v>
      </c>
      <c r="H43" s="82"/>
      <c r="I43" s="104">
        <f t="shared" si="21"/>
        <v>443.86006622719998</v>
      </c>
      <c r="J43" s="2"/>
      <c r="K43" s="94" t="s">
        <v>17</v>
      </c>
      <c r="L43" s="82">
        <v>8.9</v>
      </c>
      <c r="M43" s="82">
        <v>23.8</v>
      </c>
      <c r="N43" s="82">
        <v>16.2</v>
      </c>
      <c r="O43" s="82"/>
      <c r="P43" s="82"/>
      <c r="Q43" s="104">
        <f t="shared" si="22"/>
        <v>48.900000000000006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28.268468991999999</v>
      </c>
      <c r="C44" s="82">
        <v>82.0840574976</v>
      </c>
      <c r="D44" s="82">
        <v>76.558490111999987</v>
      </c>
      <c r="E44" s="82">
        <v>84.623828646400014</v>
      </c>
      <c r="F44" s="82">
        <v>90.058545996799992</v>
      </c>
      <c r="G44" s="82">
        <v>82.266674982399991</v>
      </c>
      <c r="H44" s="82"/>
      <c r="I44" s="104">
        <f t="shared" si="21"/>
        <v>443.86006622719998</v>
      </c>
      <c r="J44" s="2"/>
      <c r="K44" s="95" t="s">
        <v>18</v>
      </c>
      <c r="L44" s="82">
        <v>9</v>
      </c>
      <c r="M44" s="82">
        <v>23.8</v>
      </c>
      <c r="N44" s="82">
        <v>16.2</v>
      </c>
      <c r="O44" s="82"/>
      <c r="P44" s="82"/>
      <c r="Q44" s="104">
        <f t="shared" si="22"/>
        <v>49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28.268468991999999</v>
      </c>
      <c r="C45" s="82">
        <v>82.0840574976</v>
      </c>
      <c r="D45" s="82">
        <v>76.558490111999987</v>
      </c>
      <c r="E45" s="82">
        <v>84.623828646400014</v>
      </c>
      <c r="F45" s="82">
        <v>90.058545996799992</v>
      </c>
      <c r="G45" s="82">
        <v>82.266674982399991</v>
      </c>
      <c r="H45" s="82"/>
      <c r="I45" s="104">
        <f t="shared" si="21"/>
        <v>443.86006622719998</v>
      </c>
      <c r="J45" s="2"/>
      <c r="K45" s="94" t="s">
        <v>19</v>
      </c>
      <c r="L45" s="82">
        <v>9</v>
      </c>
      <c r="M45" s="82">
        <v>23.8</v>
      </c>
      <c r="N45" s="82">
        <v>16.2</v>
      </c>
      <c r="O45" s="82"/>
      <c r="P45" s="82"/>
      <c r="Q45" s="104">
        <f t="shared" si="22"/>
        <v>49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23">SUM(B39:B45)</f>
        <v>195.447</v>
      </c>
      <c r="C46" s="28">
        <f t="shared" si="23"/>
        <v>569.83499999999992</v>
      </c>
      <c r="D46" s="28">
        <f t="shared" si="23"/>
        <v>531.40499999999986</v>
      </c>
      <c r="E46" s="28">
        <f t="shared" si="23"/>
        <v>587.26499999999999</v>
      </c>
      <c r="F46" s="28">
        <f t="shared" si="23"/>
        <v>625.28200000000004</v>
      </c>
      <c r="G46" s="28">
        <f t="shared" si="23"/>
        <v>570.84299999999996</v>
      </c>
      <c r="H46" s="28">
        <f t="shared" si="23"/>
        <v>0</v>
      </c>
      <c r="I46" s="104">
        <f t="shared" si="21"/>
        <v>3080.0769999999998</v>
      </c>
      <c r="K46" s="80" t="s">
        <v>11</v>
      </c>
      <c r="L46" s="84">
        <f>SUM(L39:L45)</f>
        <v>62.099999999999994</v>
      </c>
      <c r="M46" s="28">
        <f>SUM(M39:M45)</f>
        <v>164.5</v>
      </c>
      <c r="N46" s="28">
        <f>SUM(N39:N45)</f>
        <v>112</v>
      </c>
      <c r="O46" s="28">
        <f>SUM(O39:O45)</f>
        <v>0</v>
      </c>
      <c r="P46" s="28">
        <f>SUM(P39:P45)</f>
        <v>0</v>
      </c>
      <c r="Q46" s="104">
        <f t="shared" si="22"/>
        <v>338.6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123</v>
      </c>
      <c r="C47" s="31">
        <v>121.5</v>
      </c>
      <c r="D47" s="31">
        <v>120.5</v>
      </c>
      <c r="E47" s="31">
        <v>119</v>
      </c>
      <c r="F47" s="31">
        <v>118</v>
      </c>
      <c r="G47" s="31">
        <v>117</v>
      </c>
      <c r="H47" s="31"/>
      <c r="I47" s="105">
        <f>+((I46/I48)/7)*1000</f>
        <v>119.37357569180683</v>
      </c>
      <c r="K47" s="113" t="s">
        <v>20</v>
      </c>
      <c r="L47" s="85">
        <v>128.5</v>
      </c>
      <c r="M47" s="31">
        <v>127</v>
      </c>
      <c r="N47" s="31">
        <v>127</v>
      </c>
      <c r="O47" s="31"/>
      <c r="P47" s="31"/>
      <c r="Q47" s="105">
        <f>+((Q46/Q48)/7)*1000</f>
        <v>127.29323308270676</v>
      </c>
      <c r="R47" s="65"/>
      <c r="S47" s="65"/>
    </row>
    <row r="48" spans="1:30" ht="33.75" customHeight="1" x14ac:dyDescent="0.25">
      <c r="A48" s="97" t="s">
        <v>21</v>
      </c>
      <c r="B48" s="86">
        <v>227</v>
      </c>
      <c r="C48" s="35">
        <v>670</v>
      </c>
      <c r="D48" s="35">
        <v>630</v>
      </c>
      <c r="E48" s="35">
        <v>705</v>
      </c>
      <c r="F48" s="35">
        <v>757</v>
      </c>
      <c r="G48" s="35">
        <v>697</v>
      </c>
      <c r="H48" s="35"/>
      <c r="I48" s="106">
        <f>SUM(B48:H48)</f>
        <v>3686</v>
      </c>
      <c r="J48" s="66"/>
      <c r="K48" s="97" t="s">
        <v>21</v>
      </c>
      <c r="L48" s="109">
        <v>69</v>
      </c>
      <c r="M48" s="67">
        <v>185</v>
      </c>
      <c r="N48" s="67">
        <v>126</v>
      </c>
      <c r="O48" s="67"/>
      <c r="P48" s="67"/>
      <c r="Q48" s="115">
        <f>SUM(L48:P48)</f>
        <v>380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24">((B48*B47)*7/1000-B39-B40)/5</f>
        <v>28.268468991999999</v>
      </c>
      <c r="C49" s="39">
        <f t="shared" si="24"/>
        <v>82.0840574976</v>
      </c>
      <c r="D49" s="39">
        <f t="shared" si="24"/>
        <v>76.558490111999987</v>
      </c>
      <c r="E49" s="39">
        <f t="shared" si="24"/>
        <v>84.623828646400014</v>
      </c>
      <c r="F49" s="39">
        <f t="shared" si="24"/>
        <v>90.058545996799992</v>
      </c>
      <c r="G49" s="39">
        <f t="shared" si="24"/>
        <v>82.266674982399991</v>
      </c>
      <c r="H49" s="39">
        <f t="shared" si="24"/>
        <v>0</v>
      </c>
      <c r="I49" s="107">
        <f>((I46*1000)/I48)/7</f>
        <v>119.37357569180683</v>
      </c>
      <c r="K49" s="98" t="s">
        <v>22</v>
      </c>
      <c r="L49" s="87">
        <f t="shared" ref="L49:P49" si="25">((L48*L47)*7/1000-L39-L40)/5</f>
        <v>8.9330999999999996</v>
      </c>
      <c r="M49" s="39">
        <f t="shared" si="25"/>
        <v>23.773</v>
      </c>
      <c r="N49" s="39">
        <f t="shared" si="25"/>
        <v>16.162800000000001</v>
      </c>
      <c r="O49" s="39">
        <f t="shared" si="25"/>
        <v>0</v>
      </c>
      <c r="P49" s="39">
        <f t="shared" si="25"/>
        <v>0</v>
      </c>
      <c r="Q49" s="116">
        <f>((Q46*1000)/Q48)/7</f>
        <v>127.29323308270678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6">((B48*B47)*7)/1000</f>
        <v>195.447</v>
      </c>
      <c r="C50" s="43">
        <f t="shared" si="26"/>
        <v>569.83500000000004</v>
      </c>
      <c r="D50" s="43">
        <f t="shared" si="26"/>
        <v>531.40499999999997</v>
      </c>
      <c r="E50" s="43">
        <f t="shared" si="26"/>
        <v>587.26499999999999</v>
      </c>
      <c r="F50" s="43">
        <f t="shared" si="26"/>
        <v>625.28200000000004</v>
      </c>
      <c r="G50" s="43">
        <f t="shared" si="26"/>
        <v>570.84299999999996</v>
      </c>
      <c r="H50" s="43">
        <f t="shared" si="26"/>
        <v>0</v>
      </c>
      <c r="I50" s="90"/>
      <c r="K50" s="99" t="s">
        <v>23</v>
      </c>
      <c r="L50" s="88">
        <f>((L48*L47)*7)/1000</f>
        <v>62.0655</v>
      </c>
      <c r="M50" s="43">
        <f>((M48*M47)*7)/1000</f>
        <v>164.465</v>
      </c>
      <c r="N50" s="43">
        <f>((N48*N47)*7)/1000</f>
        <v>112.014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7">+(B46/B48)/7*1000</f>
        <v>123</v>
      </c>
      <c r="C51" s="49">
        <f t="shared" si="27"/>
        <v>121.49999999999999</v>
      </c>
      <c r="D51" s="49">
        <f t="shared" si="27"/>
        <v>120.49999999999997</v>
      </c>
      <c r="E51" s="49">
        <f t="shared" si="27"/>
        <v>119</v>
      </c>
      <c r="F51" s="49">
        <f t="shared" si="27"/>
        <v>118.00000000000001</v>
      </c>
      <c r="G51" s="49">
        <f t="shared" si="27"/>
        <v>117</v>
      </c>
      <c r="H51" s="49" t="e">
        <f t="shared" si="27"/>
        <v>#DIV/0!</v>
      </c>
      <c r="I51" s="108"/>
      <c r="J51" s="52"/>
      <c r="K51" s="100" t="s">
        <v>24</v>
      </c>
      <c r="L51" s="89">
        <f>+(L46/L48)/7*1000</f>
        <v>128.57142857142856</v>
      </c>
      <c r="M51" s="49">
        <f>+(M46/M48)/7*1000</f>
        <v>127.02702702702703</v>
      </c>
      <c r="N51" s="49">
        <f>+(N46/N48)/7*1000</f>
        <v>126.98412698412697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8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8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8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8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8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8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8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9">SUM(B58:B64)</f>
        <v>158.00000000000003</v>
      </c>
      <c r="C65" s="28">
        <f t="shared" si="29"/>
        <v>279.2</v>
      </c>
      <c r="D65" s="28">
        <f t="shared" si="29"/>
        <v>277</v>
      </c>
      <c r="E65" s="28">
        <f t="shared" si="29"/>
        <v>395.9</v>
      </c>
      <c r="F65" s="28">
        <f t="shared" si="29"/>
        <v>0</v>
      </c>
      <c r="G65" s="28">
        <f t="shared" si="29"/>
        <v>0</v>
      </c>
      <c r="H65" s="104">
        <f t="shared" si="28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30">((B67*B66)*7/1000-B58-B59)/5</f>
        <v>22.8871</v>
      </c>
      <c r="C68" s="39">
        <f t="shared" si="30"/>
        <v>40.400400000000005</v>
      </c>
      <c r="D68" s="39">
        <f t="shared" si="30"/>
        <v>40.129200000000004</v>
      </c>
      <c r="E68" s="39">
        <f t="shared" si="30"/>
        <v>57.355999999999995</v>
      </c>
      <c r="F68" s="39">
        <f t="shared" si="30"/>
        <v>0</v>
      </c>
      <c r="G68" s="39">
        <f t="shared" si="30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31">((B67*B66)*7)/1000</f>
        <v>158.03550000000001</v>
      </c>
      <c r="C69" s="43">
        <f t="shared" si="31"/>
        <v>279.202</v>
      </c>
      <c r="D69" s="43">
        <f t="shared" si="31"/>
        <v>277.04599999999999</v>
      </c>
      <c r="E69" s="43">
        <f t="shared" si="31"/>
        <v>395.78</v>
      </c>
      <c r="F69" s="43">
        <f t="shared" si="31"/>
        <v>0</v>
      </c>
      <c r="G69" s="43">
        <f t="shared" si="31"/>
        <v>0</v>
      </c>
      <c r="H69" s="90"/>
      <c r="I69" s="52"/>
      <c r="R69" s="3"/>
    </row>
    <row r="70" spans="1:43" ht="33.75" hidden="1" customHeight="1" thickBot="1" x14ac:dyDescent="0.3">
      <c r="A70" s="100" t="s">
        <v>24</v>
      </c>
      <c r="B70" s="89">
        <f t="shared" ref="B70:G70" si="32">+(B65/B67)/7*1000</f>
        <v>130.47068538398022</v>
      </c>
      <c r="C70" s="49">
        <f t="shared" si="32"/>
        <v>129.49907235621521</v>
      </c>
      <c r="D70" s="49">
        <f t="shared" si="32"/>
        <v>128.47866419294991</v>
      </c>
      <c r="E70" s="49">
        <f t="shared" si="32"/>
        <v>128.53896103896105</v>
      </c>
      <c r="F70" s="49" t="e">
        <f t="shared" si="32"/>
        <v>#DIV/0!</v>
      </c>
      <c r="G70" s="49" t="e">
        <f t="shared" si="32"/>
        <v>#DIV/0!</v>
      </c>
      <c r="H70" s="120"/>
      <c r="R70" s="3"/>
    </row>
    <row r="71" spans="1:43" ht="33.75" hidden="1" customHeight="1" x14ac:dyDescent="0.25"/>
    <row r="72" spans="1:43" ht="33.75" hidden="1" customHeight="1" thickBot="1" x14ac:dyDescent="0.3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15"/>
      <c r="D73" s="215"/>
      <c r="E73" s="215"/>
      <c r="F73" s="118"/>
      <c r="G73" s="198"/>
      <c r="H73" s="215"/>
      <c r="I73" s="215"/>
      <c r="J73" s="215"/>
      <c r="K73" s="118"/>
      <c r="L73" s="198"/>
      <c r="M73" s="215"/>
      <c r="N73" s="215"/>
      <c r="O73" s="118"/>
      <c r="P73" s="198"/>
      <c r="Q73" s="215"/>
      <c r="R73" s="215"/>
      <c r="S73" s="118"/>
      <c r="T73" s="199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01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01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8.6</v>
      </c>
      <c r="C76" s="204">
        <v>8.6</v>
      </c>
      <c r="D76" s="204">
        <v>2</v>
      </c>
      <c r="E76" s="204">
        <v>8.6</v>
      </c>
      <c r="F76" s="205">
        <v>8.6</v>
      </c>
      <c r="G76" s="203">
        <v>8.6</v>
      </c>
      <c r="H76" s="204">
        <v>8.6</v>
      </c>
      <c r="I76" s="204">
        <v>2</v>
      </c>
      <c r="J76" s="204">
        <v>8.6</v>
      </c>
      <c r="K76" s="205">
        <v>8.6</v>
      </c>
      <c r="L76" s="203">
        <v>9.9</v>
      </c>
      <c r="M76" s="204">
        <v>2</v>
      </c>
      <c r="N76" s="204">
        <v>9.9</v>
      </c>
      <c r="O76" s="205">
        <v>9.9</v>
      </c>
      <c r="P76" s="203">
        <v>9.6999999999999993</v>
      </c>
      <c r="Q76" s="204">
        <v>2</v>
      </c>
      <c r="R76" s="204">
        <v>9.6999999999999993</v>
      </c>
      <c r="S76" s="205">
        <v>9.6999999999999993</v>
      </c>
      <c r="T76" s="206">
        <f t="shared" ref="T76:T83" si="33">SUM(B76:S76)</f>
        <v>135.60000000000002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8.6</v>
      </c>
      <c r="C77" s="204">
        <v>8.6</v>
      </c>
      <c r="D77" s="204">
        <v>2</v>
      </c>
      <c r="E77" s="204">
        <v>8.6</v>
      </c>
      <c r="F77" s="205">
        <v>8.6</v>
      </c>
      <c r="G77" s="203">
        <v>8.6</v>
      </c>
      <c r="H77" s="204">
        <v>8.6</v>
      </c>
      <c r="I77" s="204">
        <v>2</v>
      </c>
      <c r="J77" s="204">
        <v>8.6</v>
      </c>
      <c r="K77" s="205">
        <v>8.6</v>
      </c>
      <c r="L77" s="203">
        <v>9.9</v>
      </c>
      <c r="M77" s="204">
        <v>2</v>
      </c>
      <c r="N77" s="204">
        <v>9.9</v>
      </c>
      <c r="O77" s="205">
        <v>9.9</v>
      </c>
      <c r="P77" s="203">
        <v>9.6999999999999993</v>
      </c>
      <c r="Q77" s="204">
        <v>2</v>
      </c>
      <c r="R77" s="204">
        <v>9.6999999999999993</v>
      </c>
      <c r="S77" s="205">
        <v>9.6999999999999993</v>
      </c>
      <c r="T77" s="206">
        <f t="shared" si="33"/>
        <v>135.60000000000002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9</v>
      </c>
      <c r="D78" s="204">
        <v>2</v>
      </c>
      <c r="E78" s="204">
        <v>8.9</v>
      </c>
      <c r="F78" s="205">
        <v>8.9</v>
      </c>
      <c r="G78" s="203">
        <v>9</v>
      </c>
      <c r="H78" s="204">
        <v>8.9</v>
      </c>
      <c r="I78" s="204">
        <v>2</v>
      </c>
      <c r="J78" s="204">
        <v>8.9</v>
      </c>
      <c r="K78" s="205">
        <v>8.9</v>
      </c>
      <c r="L78" s="203">
        <v>10.4</v>
      </c>
      <c r="M78" s="204">
        <v>2</v>
      </c>
      <c r="N78" s="204">
        <v>10.199999999999999</v>
      </c>
      <c r="O78" s="205">
        <v>10.199999999999999</v>
      </c>
      <c r="P78" s="203">
        <v>10.1</v>
      </c>
      <c r="Q78" s="204">
        <v>2</v>
      </c>
      <c r="R78" s="204">
        <v>9.9</v>
      </c>
      <c r="S78" s="205">
        <v>9.9</v>
      </c>
      <c r="T78" s="206">
        <f t="shared" si="33"/>
        <v>140.20000000000002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</v>
      </c>
      <c r="C79" s="204">
        <v>9.1</v>
      </c>
      <c r="D79" s="204">
        <v>2</v>
      </c>
      <c r="E79" s="204">
        <v>8.9</v>
      </c>
      <c r="F79" s="205">
        <v>8.9</v>
      </c>
      <c r="G79" s="203">
        <v>9</v>
      </c>
      <c r="H79" s="204">
        <v>8.9</v>
      </c>
      <c r="I79" s="204">
        <v>2</v>
      </c>
      <c r="J79" s="204">
        <v>8.9</v>
      </c>
      <c r="K79" s="205">
        <v>8.9</v>
      </c>
      <c r="L79" s="203">
        <v>10.4</v>
      </c>
      <c r="M79" s="204">
        <v>2</v>
      </c>
      <c r="N79" s="204">
        <v>10.199999999999999</v>
      </c>
      <c r="O79" s="205">
        <v>10.199999999999999</v>
      </c>
      <c r="P79" s="203">
        <v>10.1</v>
      </c>
      <c r="Q79" s="204">
        <v>2</v>
      </c>
      <c r="R79" s="204">
        <v>9.9</v>
      </c>
      <c r="S79" s="205">
        <v>9.9</v>
      </c>
      <c r="T79" s="206">
        <f t="shared" si="33"/>
        <v>140.4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</v>
      </c>
      <c r="C80" s="204">
        <v>9.1</v>
      </c>
      <c r="D80" s="204">
        <v>2.1</v>
      </c>
      <c r="E80" s="204">
        <v>8.9</v>
      </c>
      <c r="F80" s="205">
        <v>8.9</v>
      </c>
      <c r="G80" s="203">
        <v>9</v>
      </c>
      <c r="H80" s="204">
        <v>8.9</v>
      </c>
      <c r="I80" s="204">
        <v>2.1</v>
      </c>
      <c r="J80" s="204">
        <v>8.9</v>
      </c>
      <c r="K80" s="205">
        <v>8.9</v>
      </c>
      <c r="L80" s="203">
        <v>10.5</v>
      </c>
      <c r="M80" s="204">
        <v>2.1</v>
      </c>
      <c r="N80" s="204">
        <v>10.199999999999999</v>
      </c>
      <c r="O80" s="205">
        <v>10.199999999999999</v>
      </c>
      <c r="P80" s="203">
        <v>10.199999999999999</v>
      </c>
      <c r="Q80" s="204">
        <v>2.1</v>
      </c>
      <c r="R80" s="204">
        <v>9.9</v>
      </c>
      <c r="S80" s="205">
        <v>9.9</v>
      </c>
      <c r="T80" s="206">
        <f t="shared" si="33"/>
        <v>141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9.1</v>
      </c>
      <c r="D81" s="204">
        <v>2.1</v>
      </c>
      <c r="E81" s="204">
        <v>9</v>
      </c>
      <c r="F81" s="205">
        <v>8.9</v>
      </c>
      <c r="G81" s="203">
        <v>9.1</v>
      </c>
      <c r="H81" s="204">
        <v>9</v>
      </c>
      <c r="I81" s="204">
        <v>2.1</v>
      </c>
      <c r="J81" s="204">
        <v>9</v>
      </c>
      <c r="K81" s="205">
        <v>8.9</v>
      </c>
      <c r="L81" s="203">
        <v>10.5</v>
      </c>
      <c r="M81" s="204">
        <v>2.1</v>
      </c>
      <c r="N81" s="204">
        <v>10.3</v>
      </c>
      <c r="O81" s="205">
        <v>10.3</v>
      </c>
      <c r="P81" s="203">
        <v>10.199999999999999</v>
      </c>
      <c r="Q81" s="204">
        <v>2.1</v>
      </c>
      <c r="R81" s="204">
        <v>10</v>
      </c>
      <c r="S81" s="205">
        <v>10</v>
      </c>
      <c r="T81" s="206">
        <f t="shared" si="33"/>
        <v>141.80000000000001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</v>
      </c>
      <c r="C82" s="204">
        <v>9.1</v>
      </c>
      <c r="D82" s="204">
        <v>2.1</v>
      </c>
      <c r="E82" s="204">
        <v>9</v>
      </c>
      <c r="F82" s="205">
        <v>8.9</v>
      </c>
      <c r="G82" s="203">
        <v>9.1</v>
      </c>
      <c r="H82" s="204">
        <v>9</v>
      </c>
      <c r="I82" s="204">
        <v>2.1</v>
      </c>
      <c r="J82" s="204">
        <v>9</v>
      </c>
      <c r="K82" s="205">
        <v>8.9</v>
      </c>
      <c r="L82" s="203">
        <v>10.5</v>
      </c>
      <c r="M82" s="204">
        <v>2.1</v>
      </c>
      <c r="N82" s="204">
        <v>10.3</v>
      </c>
      <c r="O82" s="205">
        <v>10.3</v>
      </c>
      <c r="P82" s="203">
        <v>10.199999999999999</v>
      </c>
      <c r="Q82" s="204">
        <v>2.1</v>
      </c>
      <c r="R82" s="204">
        <v>10</v>
      </c>
      <c r="S82" s="205">
        <v>10</v>
      </c>
      <c r="T82" s="206">
        <f t="shared" si="33"/>
        <v>141.80000000000001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62.6</v>
      </c>
      <c r="C83" s="28">
        <f>SUM(C76:C82)</f>
        <v>62.6</v>
      </c>
      <c r="D83" s="28">
        <f>SUM(D76:D82)</f>
        <v>14.299999999999999</v>
      </c>
      <c r="E83" s="28">
        <f>SUM(E76:E82)</f>
        <v>61.9</v>
      </c>
      <c r="F83" s="29">
        <f>SUM(F76:F82)</f>
        <v>61.699999999999996</v>
      </c>
      <c r="G83" s="27">
        <f t="shared" ref="G83:S83" si="34">SUM(G76:G82)</f>
        <v>62.400000000000006</v>
      </c>
      <c r="H83" s="28">
        <f t="shared" si="34"/>
        <v>61.9</v>
      </c>
      <c r="I83" s="28">
        <f t="shared" si="34"/>
        <v>14.299999999999999</v>
      </c>
      <c r="J83" s="28">
        <f t="shared" si="34"/>
        <v>61.9</v>
      </c>
      <c r="K83" s="29">
        <f t="shared" si="34"/>
        <v>61.699999999999996</v>
      </c>
      <c r="L83" s="27">
        <f t="shared" si="34"/>
        <v>72.099999999999994</v>
      </c>
      <c r="M83" s="28">
        <f t="shared" si="34"/>
        <v>14.299999999999999</v>
      </c>
      <c r="N83" s="28">
        <f t="shared" si="34"/>
        <v>71</v>
      </c>
      <c r="O83" s="29">
        <f t="shared" si="34"/>
        <v>71</v>
      </c>
      <c r="P83" s="27">
        <f t="shared" si="34"/>
        <v>70.2</v>
      </c>
      <c r="Q83" s="28">
        <f t="shared" si="34"/>
        <v>14.299999999999999</v>
      </c>
      <c r="R83" s="28">
        <f t="shared" si="34"/>
        <v>69.099999999999994</v>
      </c>
      <c r="S83" s="29">
        <f t="shared" si="34"/>
        <v>69.099999999999994</v>
      </c>
      <c r="T83" s="206">
        <f t="shared" si="33"/>
        <v>976.4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135.5</v>
      </c>
      <c r="C84" s="31">
        <v>135.5</v>
      </c>
      <c r="D84" s="31">
        <v>135.5</v>
      </c>
      <c r="E84" s="31">
        <v>134</v>
      </c>
      <c r="F84" s="32">
        <v>133.5</v>
      </c>
      <c r="G84" s="30">
        <v>135</v>
      </c>
      <c r="H84" s="31">
        <v>134</v>
      </c>
      <c r="I84" s="31">
        <v>135.5</v>
      </c>
      <c r="J84" s="31">
        <v>134</v>
      </c>
      <c r="K84" s="32">
        <v>133.5</v>
      </c>
      <c r="L84" s="30">
        <v>135.5</v>
      </c>
      <c r="M84" s="31">
        <v>135.5</v>
      </c>
      <c r="N84" s="31">
        <v>133.5</v>
      </c>
      <c r="O84" s="32">
        <v>133.5</v>
      </c>
      <c r="P84" s="30">
        <v>135.5</v>
      </c>
      <c r="Q84" s="31">
        <v>135.5</v>
      </c>
      <c r="R84" s="31">
        <v>133.5</v>
      </c>
      <c r="S84" s="32">
        <v>133.5</v>
      </c>
      <c r="T84" s="207">
        <f>+((T83/T85)/7)*1000</f>
        <v>134.37930085328927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66</v>
      </c>
      <c r="C85" s="67">
        <v>66</v>
      </c>
      <c r="D85" s="67">
        <v>15</v>
      </c>
      <c r="E85" s="67">
        <v>66</v>
      </c>
      <c r="F85" s="209">
        <v>66</v>
      </c>
      <c r="G85" s="208">
        <v>66</v>
      </c>
      <c r="H85" s="67">
        <v>66</v>
      </c>
      <c r="I85" s="67">
        <v>15</v>
      </c>
      <c r="J85" s="67">
        <v>66</v>
      </c>
      <c r="K85" s="209">
        <v>66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1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9.0801999999999996</v>
      </c>
      <c r="C86" s="39">
        <f t="shared" ref="C86:S86" si="35">(((C85*C84)*7)/1000-C76-C77)/5</f>
        <v>9.0801999999999996</v>
      </c>
      <c r="D86" s="39">
        <f t="shared" si="35"/>
        <v>2.0454999999999997</v>
      </c>
      <c r="E86" s="39">
        <f t="shared" si="35"/>
        <v>8.9415999999999993</v>
      </c>
      <c r="F86" s="40">
        <f t="shared" si="35"/>
        <v>8.8953999999999986</v>
      </c>
      <c r="G86" s="38">
        <f t="shared" si="35"/>
        <v>9.0339999999999989</v>
      </c>
      <c r="H86" s="39">
        <f t="shared" si="35"/>
        <v>8.9415999999999993</v>
      </c>
      <c r="I86" s="39">
        <f t="shared" si="35"/>
        <v>2.0454999999999997</v>
      </c>
      <c r="J86" s="39">
        <f t="shared" si="35"/>
        <v>8.9415999999999993</v>
      </c>
      <c r="K86" s="40">
        <f t="shared" si="35"/>
        <v>8.8953999999999986</v>
      </c>
      <c r="L86" s="38">
        <f t="shared" si="35"/>
        <v>10.4572</v>
      </c>
      <c r="M86" s="39">
        <f t="shared" si="35"/>
        <v>2.0454999999999997</v>
      </c>
      <c r="N86" s="39">
        <f t="shared" si="35"/>
        <v>10.244400000000002</v>
      </c>
      <c r="O86" s="40">
        <f t="shared" si="35"/>
        <v>10.244400000000002</v>
      </c>
      <c r="P86" s="38">
        <f t="shared" si="35"/>
        <v>10.157799999999998</v>
      </c>
      <c r="Q86" s="39">
        <f t="shared" si="35"/>
        <v>2.0454999999999997</v>
      </c>
      <c r="R86" s="39">
        <f t="shared" si="35"/>
        <v>9.9505999999999997</v>
      </c>
      <c r="S86" s="40">
        <f t="shared" si="35"/>
        <v>9.9505999999999997</v>
      </c>
      <c r="T86" s="210">
        <f>((T83*1000)/T85)/7</f>
        <v>134.37930085328929</v>
      </c>
      <c r="AD86" s="3"/>
    </row>
    <row r="87" spans="1:41" ht="33.75" customHeight="1" x14ac:dyDescent="0.25">
      <c r="A87" s="99" t="s">
        <v>23</v>
      </c>
      <c r="B87" s="42">
        <f>((B85*B84)*7)/1000</f>
        <v>62.600999999999999</v>
      </c>
      <c r="C87" s="43">
        <f>((C85*C84)*7)/1000</f>
        <v>62.600999999999999</v>
      </c>
      <c r="D87" s="43">
        <f>((D85*D84)*7)/1000</f>
        <v>14.227499999999999</v>
      </c>
      <c r="E87" s="43">
        <f>((E85*E84)*7)/1000</f>
        <v>61.908000000000001</v>
      </c>
      <c r="F87" s="90">
        <f>((F85*F84)*7)/1000</f>
        <v>61.677</v>
      </c>
      <c r="G87" s="42">
        <f t="shared" ref="G87:S87" si="36">((G85*G84)*7)/1000</f>
        <v>62.37</v>
      </c>
      <c r="H87" s="43">
        <f t="shared" si="36"/>
        <v>61.908000000000001</v>
      </c>
      <c r="I87" s="43">
        <f t="shared" si="36"/>
        <v>14.227499999999999</v>
      </c>
      <c r="J87" s="43">
        <f t="shared" si="36"/>
        <v>61.908000000000001</v>
      </c>
      <c r="K87" s="90">
        <f t="shared" si="36"/>
        <v>61.677</v>
      </c>
      <c r="L87" s="42">
        <f t="shared" si="36"/>
        <v>72.085999999999999</v>
      </c>
      <c r="M87" s="43">
        <f t="shared" si="36"/>
        <v>14.227499999999999</v>
      </c>
      <c r="N87" s="43">
        <f t="shared" si="36"/>
        <v>71.022000000000006</v>
      </c>
      <c r="O87" s="90">
        <f t="shared" si="36"/>
        <v>71.022000000000006</v>
      </c>
      <c r="P87" s="42">
        <f t="shared" si="36"/>
        <v>70.188999999999993</v>
      </c>
      <c r="Q87" s="43">
        <f t="shared" si="36"/>
        <v>14.227499999999999</v>
      </c>
      <c r="R87" s="43">
        <f t="shared" si="36"/>
        <v>69.153000000000006</v>
      </c>
      <c r="S87" s="90">
        <f t="shared" si="36"/>
        <v>69.153000000000006</v>
      </c>
      <c r="T87" s="43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135.4978354978355</v>
      </c>
      <c r="C88" s="49">
        <f>+(C83/C85)/7*1000</f>
        <v>135.4978354978355</v>
      </c>
      <c r="D88" s="49">
        <f>+(D83/D85)/7*1000</f>
        <v>136.19047619047618</v>
      </c>
      <c r="E88" s="49">
        <f>+(E83/E85)/7*1000</f>
        <v>133.98268398268399</v>
      </c>
      <c r="F88" s="50">
        <f>+(F83/F85)/7*1000</f>
        <v>133.54978354978357</v>
      </c>
      <c r="G88" s="48">
        <f t="shared" ref="G88:S88" si="37">+(G83/G85)/7*1000</f>
        <v>135.06493506493507</v>
      </c>
      <c r="H88" s="49">
        <f t="shared" si="37"/>
        <v>133.98268398268399</v>
      </c>
      <c r="I88" s="49">
        <f t="shared" si="37"/>
        <v>136.19047619047618</v>
      </c>
      <c r="J88" s="49">
        <f t="shared" si="37"/>
        <v>133.98268398268399</v>
      </c>
      <c r="K88" s="50">
        <f t="shared" si="37"/>
        <v>133.54978354978357</v>
      </c>
      <c r="L88" s="48">
        <f t="shared" si="37"/>
        <v>135.52631578947367</v>
      </c>
      <c r="M88" s="49">
        <f t="shared" si="37"/>
        <v>136.19047619047618</v>
      </c>
      <c r="N88" s="49">
        <f t="shared" si="37"/>
        <v>133.45864661654136</v>
      </c>
      <c r="O88" s="50">
        <f t="shared" si="37"/>
        <v>133.45864661654136</v>
      </c>
      <c r="P88" s="48">
        <f t="shared" si="37"/>
        <v>135.52123552123555</v>
      </c>
      <c r="Q88" s="49">
        <f t="shared" si="37"/>
        <v>136.19047619047618</v>
      </c>
      <c r="R88" s="49">
        <f t="shared" si="37"/>
        <v>133.39768339768338</v>
      </c>
      <c r="S88" s="50">
        <f t="shared" si="37"/>
        <v>133.39768339768338</v>
      </c>
      <c r="T88" s="216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J54:K54"/>
    <mergeCell ref="B55:G55"/>
    <mergeCell ref="B15:F15"/>
    <mergeCell ref="G15:K15"/>
    <mergeCell ref="L15:O15"/>
    <mergeCell ref="A3:C3"/>
    <mergeCell ref="E9:G9"/>
    <mergeCell ref="R9:S9"/>
    <mergeCell ref="K11:L11"/>
    <mergeCell ref="B36:H36"/>
    <mergeCell ref="L36:P36"/>
    <mergeCell ref="P15:S15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239"/>
  <sheetViews>
    <sheetView topLeftCell="A30" zoomScale="30" zoomScaleNormal="30" workbookViewId="0">
      <selection activeCell="B48" sqref="B48:F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"/>
      <c r="Z3" s="2"/>
      <c r="AA3" s="2"/>
      <c r="AB3" s="2"/>
      <c r="AC3" s="2"/>
      <c r="AD3" s="22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26" t="s">
        <v>1</v>
      </c>
      <c r="B9" s="226"/>
      <c r="C9" s="226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26"/>
      <c r="B10" s="226"/>
      <c r="C10" s="22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26" t="s">
        <v>4</v>
      </c>
      <c r="B11" s="226"/>
      <c r="C11" s="226"/>
      <c r="D11" s="1"/>
      <c r="E11" s="227">
        <v>1</v>
      </c>
      <c r="F11" s="1"/>
      <c r="G11" s="1"/>
      <c r="H11" s="1"/>
      <c r="I11" s="1"/>
      <c r="J11" s="1"/>
      <c r="K11" s="553" t="s">
        <v>77</v>
      </c>
      <c r="L11" s="553"/>
      <c r="M11" s="228"/>
      <c r="N11" s="22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26"/>
      <c r="B12" s="226"/>
      <c r="C12" s="226"/>
      <c r="D12" s="1"/>
      <c r="E12" s="5"/>
      <c r="F12" s="1"/>
      <c r="G12" s="1"/>
      <c r="H12" s="1"/>
      <c r="I12" s="1"/>
      <c r="J12" s="1"/>
      <c r="K12" s="228"/>
      <c r="L12" s="228"/>
      <c r="M12" s="228"/>
      <c r="N12" s="22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26"/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1"/>
      <c r="X13" s="1"/>
      <c r="Y13" s="1"/>
    </row>
    <row r="14" spans="1:30" s="3" customFormat="1" ht="27" thickBot="1" x14ac:dyDescent="0.3">
      <c r="A14" s="226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231" t="s">
        <v>7</v>
      </c>
      <c r="B15" s="561" t="s">
        <v>8</v>
      </c>
      <c r="C15" s="562"/>
      <c r="D15" s="562"/>
      <c r="E15" s="562"/>
      <c r="F15" s="562"/>
      <c r="G15" s="563"/>
      <c r="H15" s="564" t="s">
        <v>53</v>
      </c>
      <c r="I15" s="565"/>
      <c r="J15" s="565"/>
      <c r="K15" s="565"/>
      <c r="L15" s="565"/>
      <c r="M15" s="566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ht="39.950000000000003" customHeight="1" x14ac:dyDescent="0.25">
      <c r="A16" s="233" t="s">
        <v>12</v>
      </c>
      <c r="B16" s="234" t="s">
        <v>79</v>
      </c>
      <c r="C16" s="235">
        <v>1</v>
      </c>
      <c r="D16" s="235">
        <v>2</v>
      </c>
      <c r="E16" s="235">
        <v>3</v>
      </c>
      <c r="F16" s="235">
        <v>4</v>
      </c>
      <c r="G16" s="235">
        <v>5</v>
      </c>
      <c r="H16" s="234" t="s">
        <v>79</v>
      </c>
      <c r="I16" s="235">
        <v>1</v>
      </c>
      <c r="J16" s="235">
        <v>2</v>
      </c>
      <c r="K16" s="235">
        <v>3</v>
      </c>
      <c r="L16" s="235">
        <v>4</v>
      </c>
      <c r="M16" s="270">
        <v>5</v>
      </c>
      <c r="N16" s="81">
        <v>11</v>
      </c>
      <c r="O16" s="21" t="s">
        <v>75</v>
      </c>
      <c r="P16" s="21">
        <v>13</v>
      </c>
      <c r="Q16" s="22">
        <v>14</v>
      </c>
      <c r="R16" s="14">
        <v>15</v>
      </c>
      <c r="S16" s="21" t="s">
        <v>76</v>
      </c>
      <c r="T16" s="21">
        <v>17</v>
      </c>
      <c r="U16" s="22">
        <v>18</v>
      </c>
      <c r="V16" s="236"/>
      <c r="X16" s="20"/>
      <c r="Y16" s="20"/>
    </row>
    <row r="17" spans="1:42" ht="39.950000000000003" customHeight="1" x14ac:dyDescent="0.25">
      <c r="A17" s="237" t="s">
        <v>13</v>
      </c>
      <c r="B17" s="238"/>
      <c r="C17" s="239">
        <v>89.195499999999996</v>
      </c>
      <c r="D17" s="239">
        <v>89.195499999999996</v>
      </c>
      <c r="E17" s="239">
        <v>20.61</v>
      </c>
      <c r="F17" s="239">
        <v>89.31</v>
      </c>
      <c r="G17" s="239">
        <v>89.31</v>
      </c>
      <c r="H17" s="238"/>
      <c r="I17" s="239">
        <v>88.508499999999998</v>
      </c>
      <c r="J17" s="239">
        <v>88.508499999999998</v>
      </c>
      <c r="K17" s="239">
        <v>20.61</v>
      </c>
      <c r="L17" s="239">
        <v>88.623000000000005</v>
      </c>
      <c r="M17" s="271">
        <v>88.623000000000005</v>
      </c>
      <c r="N17" s="82">
        <v>102.363</v>
      </c>
      <c r="O17" s="24">
        <v>20.61</v>
      </c>
      <c r="P17" s="24">
        <v>102.24850000000001</v>
      </c>
      <c r="Q17" s="25">
        <v>102.24850000000001</v>
      </c>
      <c r="R17" s="23">
        <v>99.843999999999994</v>
      </c>
      <c r="S17" s="24">
        <v>20.61</v>
      </c>
      <c r="T17" s="24">
        <v>99.843999999999994</v>
      </c>
      <c r="U17" s="25">
        <v>99.729500000000002</v>
      </c>
      <c r="V17" s="240">
        <f>SUM(B17:U17)</f>
        <v>1399.9915000000001</v>
      </c>
      <c r="X17" s="2"/>
      <c r="Y17" s="20"/>
    </row>
    <row r="18" spans="1:42" ht="39.950000000000003" customHeight="1" x14ac:dyDescent="0.25">
      <c r="A18" s="241" t="s">
        <v>14</v>
      </c>
      <c r="B18" s="238"/>
      <c r="C18" s="239">
        <v>89.195499999999996</v>
      </c>
      <c r="D18" s="239">
        <v>89.195499999999996</v>
      </c>
      <c r="E18" s="239">
        <v>20.61</v>
      </c>
      <c r="F18" s="239">
        <v>89.31</v>
      </c>
      <c r="G18" s="239">
        <v>89.31</v>
      </c>
      <c r="H18" s="238"/>
      <c r="I18" s="239">
        <v>88.508499999999998</v>
      </c>
      <c r="J18" s="239">
        <v>88.508499999999998</v>
      </c>
      <c r="K18" s="239">
        <v>20.61</v>
      </c>
      <c r="L18" s="239">
        <v>88.623000000000005</v>
      </c>
      <c r="M18" s="271">
        <v>88.623000000000005</v>
      </c>
      <c r="N18" s="82">
        <v>102.363</v>
      </c>
      <c r="O18" s="24">
        <v>20.61</v>
      </c>
      <c r="P18" s="24">
        <v>102.24850000000001</v>
      </c>
      <c r="Q18" s="25">
        <v>102.24850000000001</v>
      </c>
      <c r="R18" s="23">
        <v>99.843999999999994</v>
      </c>
      <c r="S18" s="24">
        <v>20.61</v>
      </c>
      <c r="T18" s="24">
        <v>99.843999999999994</v>
      </c>
      <c r="U18" s="25">
        <v>99.729500000000002</v>
      </c>
      <c r="V18" s="240">
        <f t="shared" ref="V18:V23" si="0">SUM(B18:U18)</f>
        <v>1399.9915000000001</v>
      </c>
      <c r="X18" s="2"/>
      <c r="Y18" s="20"/>
      <c r="Z18" s="242"/>
    </row>
    <row r="19" spans="1:42" ht="39.950000000000003" customHeight="1" x14ac:dyDescent="0.25">
      <c r="A19" s="237" t="s">
        <v>15</v>
      </c>
      <c r="B19" s="238"/>
      <c r="C19" s="239">
        <v>95.739099999999993</v>
      </c>
      <c r="D19" s="239">
        <v>95.739099999999993</v>
      </c>
      <c r="E19" s="239">
        <v>22.374000000000002</v>
      </c>
      <c r="F19" s="239">
        <v>95.861999999999981</v>
      </c>
      <c r="G19" s="239">
        <v>93.132000000000005</v>
      </c>
      <c r="H19" s="238"/>
      <c r="I19" s="239">
        <v>91.213999999999984</v>
      </c>
      <c r="J19" s="239">
        <v>90.131799999999998</v>
      </c>
      <c r="K19" s="239">
        <v>20.988</v>
      </c>
      <c r="L19" s="239">
        <v>89.1648</v>
      </c>
      <c r="M19" s="271">
        <v>89.1648</v>
      </c>
      <c r="N19" s="82">
        <v>107.99519999999998</v>
      </c>
      <c r="O19" s="24">
        <v>22.248000000000005</v>
      </c>
      <c r="P19" s="24">
        <v>104.74889999999998</v>
      </c>
      <c r="Q19" s="25">
        <v>102.87359999999998</v>
      </c>
      <c r="R19" s="23">
        <v>105.71839999999997</v>
      </c>
      <c r="S19" s="24">
        <v>22.248000000000005</v>
      </c>
      <c r="T19" s="24">
        <v>102.68389999999999</v>
      </c>
      <c r="U19" s="25">
        <v>99.695199999999971</v>
      </c>
      <c r="V19" s="240">
        <f t="shared" si="0"/>
        <v>1451.7207999999998</v>
      </c>
      <c r="X19" s="2"/>
      <c r="Y19" s="20"/>
      <c r="Z19" s="242"/>
    </row>
    <row r="20" spans="1:42" ht="39.75" customHeight="1" x14ac:dyDescent="0.25">
      <c r="A20" s="241" t="s">
        <v>16</v>
      </c>
      <c r="B20" s="238"/>
      <c r="C20" s="239">
        <v>95.739099999999993</v>
      </c>
      <c r="D20" s="239">
        <v>95.739099999999993</v>
      </c>
      <c r="E20" s="239">
        <v>22.374000000000002</v>
      </c>
      <c r="F20" s="239">
        <v>95.861999999999981</v>
      </c>
      <c r="G20" s="239">
        <v>93.132000000000005</v>
      </c>
      <c r="H20" s="238"/>
      <c r="I20" s="239">
        <v>91.213999999999984</v>
      </c>
      <c r="J20" s="239">
        <v>90.131799999999998</v>
      </c>
      <c r="K20" s="239">
        <v>20.988</v>
      </c>
      <c r="L20" s="239">
        <v>89.1648</v>
      </c>
      <c r="M20" s="271">
        <v>89.1648</v>
      </c>
      <c r="N20" s="82">
        <v>107.99519999999998</v>
      </c>
      <c r="O20" s="24">
        <v>22.248000000000005</v>
      </c>
      <c r="P20" s="24">
        <v>104.74889999999998</v>
      </c>
      <c r="Q20" s="25">
        <v>102.87359999999998</v>
      </c>
      <c r="R20" s="23">
        <v>105.71839999999997</v>
      </c>
      <c r="S20" s="24">
        <v>22.248000000000005</v>
      </c>
      <c r="T20" s="24">
        <v>102.68389999999999</v>
      </c>
      <c r="U20" s="25">
        <v>99.695199999999971</v>
      </c>
      <c r="V20" s="240">
        <f t="shared" si="0"/>
        <v>1451.7207999999998</v>
      </c>
      <c r="X20" s="2"/>
      <c r="Y20" s="20"/>
      <c r="Z20" s="242"/>
    </row>
    <row r="21" spans="1:42" ht="39.950000000000003" customHeight="1" x14ac:dyDescent="0.25">
      <c r="A21" s="237" t="s">
        <v>17</v>
      </c>
      <c r="B21" s="238"/>
      <c r="C21" s="239">
        <v>95.739099999999993</v>
      </c>
      <c r="D21" s="239">
        <v>95.739099999999993</v>
      </c>
      <c r="E21" s="239">
        <v>22.374000000000002</v>
      </c>
      <c r="F21" s="239">
        <v>95.861999999999981</v>
      </c>
      <c r="G21" s="239">
        <v>93.132000000000005</v>
      </c>
      <c r="H21" s="238"/>
      <c r="I21" s="239">
        <v>91.213999999999984</v>
      </c>
      <c r="J21" s="239">
        <v>90.131799999999998</v>
      </c>
      <c r="K21" s="239">
        <v>20.988</v>
      </c>
      <c r="L21" s="239">
        <v>89.1648</v>
      </c>
      <c r="M21" s="271">
        <v>89.1648</v>
      </c>
      <c r="N21" s="82">
        <v>107.99519999999998</v>
      </c>
      <c r="O21" s="24">
        <v>22.248000000000005</v>
      </c>
      <c r="P21" s="24">
        <v>104.74889999999998</v>
      </c>
      <c r="Q21" s="25">
        <v>102.87359999999998</v>
      </c>
      <c r="R21" s="23">
        <v>105.71839999999997</v>
      </c>
      <c r="S21" s="24">
        <v>22.248000000000005</v>
      </c>
      <c r="T21" s="24">
        <v>102.68389999999999</v>
      </c>
      <c r="U21" s="25">
        <v>99.695199999999971</v>
      </c>
      <c r="V21" s="240">
        <f t="shared" si="0"/>
        <v>1451.7207999999998</v>
      </c>
      <c r="X21" s="2"/>
      <c r="Y21" s="20"/>
      <c r="Z21" s="242"/>
    </row>
    <row r="22" spans="1:42" ht="39.950000000000003" customHeight="1" x14ac:dyDescent="0.25">
      <c r="A22" s="241" t="s">
        <v>18</v>
      </c>
      <c r="B22" s="238"/>
      <c r="C22" s="239">
        <v>95.739099999999993</v>
      </c>
      <c r="D22" s="239">
        <v>95.739099999999993</v>
      </c>
      <c r="E22" s="239">
        <v>22.374000000000002</v>
      </c>
      <c r="F22" s="239">
        <v>95.861999999999981</v>
      </c>
      <c r="G22" s="239">
        <v>93.132000000000005</v>
      </c>
      <c r="H22" s="238">
        <v>343.8</v>
      </c>
      <c r="I22" s="239">
        <v>9.3469999999999995</v>
      </c>
      <c r="J22" s="239">
        <v>8.746399999999996</v>
      </c>
      <c r="K22" s="239">
        <v>2.1060000000000003</v>
      </c>
      <c r="L22" s="239">
        <v>7.7520000000000016</v>
      </c>
      <c r="M22" s="271">
        <v>8.7822000000000031</v>
      </c>
      <c r="N22" s="82">
        <v>107.99519999999998</v>
      </c>
      <c r="O22" s="24">
        <v>22.248000000000005</v>
      </c>
      <c r="P22" s="24">
        <v>104.74889999999998</v>
      </c>
      <c r="Q22" s="25">
        <v>102.87359999999998</v>
      </c>
      <c r="R22" s="23">
        <v>105.71839999999997</v>
      </c>
      <c r="S22" s="24">
        <v>22.248000000000005</v>
      </c>
      <c r="T22" s="24">
        <v>102.68389999999999</v>
      </c>
      <c r="U22" s="25">
        <v>99.695199999999971</v>
      </c>
      <c r="V22" s="240">
        <f t="shared" si="0"/>
        <v>1451.5909999999997</v>
      </c>
      <c r="X22" s="2"/>
      <c r="Y22" s="20"/>
      <c r="Z22" s="242"/>
    </row>
    <row r="23" spans="1:42" ht="39.950000000000003" customHeight="1" x14ac:dyDescent="0.25">
      <c r="A23" s="237" t="s">
        <v>19</v>
      </c>
      <c r="B23" s="238">
        <v>369.3</v>
      </c>
      <c r="C23" s="239">
        <v>8.2835999999999981</v>
      </c>
      <c r="D23" s="239">
        <v>8.0459999999999976</v>
      </c>
      <c r="E23" s="239">
        <v>2.2196000000000007</v>
      </c>
      <c r="F23" s="239">
        <v>8.1205000000000052</v>
      </c>
      <c r="G23" s="239">
        <v>6.3714000000000048</v>
      </c>
      <c r="H23" s="238">
        <v>343.8</v>
      </c>
      <c r="I23" s="239">
        <v>9.3469999999999995</v>
      </c>
      <c r="J23" s="239">
        <v>8.746399999999996</v>
      </c>
      <c r="K23" s="239">
        <v>2.1060000000000003</v>
      </c>
      <c r="L23" s="239">
        <v>7.7520000000000016</v>
      </c>
      <c r="M23" s="271">
        <v>8.7822000000000031</v>
      </c>
      <c r="N23" s="82">
        <v>107.99519999999998</v>
      </c>
      <c r="O23" s="24">
        <v>22.248000000000005</v>
      </c>
      <c r="P23" s="24">
        <v>104.74889999999998</v>
      </c>
      <c r="Q23" s="25">
        <v>102.87359999999998</v>
      </c>
      <c r="R23" s="23">
        <v>105.71839999999997</v>
      </c>
      <c r="S23" s="24">
        <v>22.248000000000005</v>
      </c>
      <c r="T23" s="24">
        <v>102.68389999999999</v>
      </c>
      <c r="U23" s="25">
        <v>99.695199999999971</v>
      </c>
      <c r="V23" s="240">
        <f t="shared" si="0"/>
        <v>1451.0858999999998</v>
      </c>
      <c r="X23" s="2"/>
      <c r="Y23" s="20"/>
      <c r="Z23" s="242"/>
    </row>
    <row r="24" spans="1:42" ht="39.950000000000003" customHeight="1" thickBot="1" x14ac:dyDescent="0.3">
      <c r="A24" s="241" t="s">
        <v>11</v>
      </c>
      <c r="B24" s="243">
        <f>SUM(B17:B23)</f>
        <v>369.3</v>
      </c>
      <c r="C24" s="244">
        <f t="shared" ref="C24:U24" si="1">SUM(C17:C23)</f>
        <v>569.63099999999997</v>
      </c>
      <c r="D24" s="244">
        <f t="shared" si="1"/>
        <v>569.39340000000004</v>
      </c>
      <c r="E24" s="244">
        <f t="shared" si="1"/>
        <v>132.93560000000002</v>
      </c>
      <c r="F24" s="244">
        <f t="shared" si="1"/>
        <v>570.18849999999986</v>
      </c>
      <c r="G24" s="244">
        <f t="shared" si="1"/>
        <v>557.51940000000002</v>
      </c>
      <c r="H24" s="243">
        <f t="shared" si="1"/>
        <v>687.6</v>
      </c>
      <c r="I24" s="244">
        <f t="shared" si="1"/>
        <v>469.35299999999995</v>
      </c>
      <c r="J24" s="244">
        <f t="shared" si="1"/>
        <v>464.90519999999998</v>
      </c>
      <c r="K24" s="244">
        <f t="shared" si="1"/>
        <v>108.39599999999999</v>
      </c>
      <c r="L24" s="244">
        <f t="shared" si="1"/>
        <v>460.24440000000004</v>
      </c>
      <c r="M24" s="272">
        <f t="shared" si="1"/>
        <v>462.3048</v>
      </c>
      <c r="N24" s="84">
        <f t="shared" si="1"/>
        <v>744.70199999999977</v>
      </c>
      <c r="O24" s="28">
        <f t="shared" si="1"/>
        <v>152.46000000000004</v>
      </c>
      <c r="P24" s="28">
        <f t="shared" si="1"/>
        <v>728.24149999999986</v>
      </c>
      <c r="Q24" s="29">
        <f t="shared" si="1"/>
        <v>718.86500000000001</v>
      </c>
      <c r="R24" s="27">
        <f t="shared" si="1"/>
        <v>728.27999999999986</v>
      </c>
      <c r="S24" s="28">
        <f t="shared" si="1"/>
        <v>152.46000000000004</v>
      </c>
      <c r="T24" s="28">
        <f t="shared" si="1"/>
        <v>713.10749999999996</v>
      </c>
      <c r="U24" s="29">
        <f t="shared" si="1"/>
        <v>697.93499999999995</v>
      </c>
      <c r="V24" s="240">
        <f>SUM(B24:U24)</f>
        <v>10057.8223</v>
      </c>
      <c r="X24" s="2"/>
      <c r="Y24" s="242"/>
      <c r="Z24" s="242"/>
    </row>
    <row r="25" spans="1:42" ht="41.45" customHeight="1" x14ac:dyDescent="0.25">
      <c r="A25" s="245" t="s">
        <v>20</v>
      </c>
      <c r="B25" s="246"/>
      <c r="C25" s="247">
        <v>122.8</v>
      </c>
      <c r="D25" s="247">
        <v>122.8</v>
      </c>
      <c r="E25" s="247">
        <v>124.4</v>
      </c>
      <c r="F25" s="247">
        <v>122.9</v>
      </c>
      <c r="G25" s="247">
        <v>119.4</v>
      </c>
      <c r="H25" s="246"/>
      <c r="I25" s="247">
        <v>118</v>
      </c>
      <c r="J25" s="247">
        <v>116.6</v>
      </c>
      <c r="K25" s="247">
        <v>116.7</v>
      </c>
      <c r="L25" s="247">
        <v>115.2</v>
      </c>
      <c r="M25" s="273">
        <v>115.2</v>
      </c>
      <c r="N25" s="85">
        <v>119</v>
      </c>
      <c r="O25" s="31">
        <v>121</v>
      </c>
      <c r="P25" s="31">
        <v>116.5</v>
      </c>
      <c r="Q25" s="32">
        <v>115</v>
      </c>
      <c r="R25" s="30">
        <v>120</v>
      </c>
      <c r="S25" s="31">
        <v>121</v>
      </c>
      <c r="T25" s="31">
        <v>117.5</v>
      </c>
      <c r="U25" s="32">
        <v>115</v>
      </c>
      <c r="V25" s="248">
        <f>+((V24/V26)/7)*1000</f>
        <v>117.65736629076785</v>
      </c>
      <c r="Y25" s="242"/>
      <c r="Z25" s="242"/>
    </row>
    <row r="26" spans="1:42" s="2" customFormat="1" ht="36.75" customHeight="1" x14ac:dyDescent="0.25">
      <c r="A26" s="249" t="s">
        <v>21</v>
      </c>
      <c r="B26" s="250"/>
      <c r="C26" s="251">
        <v>767</v>
      </c>
      <c r="D26" s="251">
        <v>745</v>
      </c>
      <c r="E26" s="251">
        <v>179</v>
      </c>
      <c r="F26" s="251">
        <v>745</v>
      </c>
      <c r="G26" s="251">
        <v>861</v>
      </c>
      <c r="H26" s="252"/>
      <c r="I26" s="251">
        <v>719</v>
      </c>
      <c r="J26" s="251">
        <v>754</v>
      </c>
      <c r="K26" s="251">
        <v>180</v>
      </c>
      <c r="L26" s="251">
        <v>760</v>
      </c>
      <c r="M26" s="274">
        <v>861</v>
      </c>
      <c r="N26" s="86">
        <v>894</v>
      </c>
      <c r="O26" s="35">
        <v>180</v>
      </c>
      <c r="P26" s="35">
        <v>893</v>
      </c>
      <c r="Q26" s="36">
        <v>893</v>
      </c>
      <c r="R26" s="34">
        <v>867</v>
      </c>
      <c r="S26" s="35">
        <v>180</v>
      </c>
      <c r="T26" s="35">
        <v>867</v>
      </c>
      <c r="U26" s="36">
        <v>867</v>
      </c>
      <c r="V26" s="253">
        <f>SUM(C26:U26)</f>
        <v>12212</v>
      </c>
      <c r="Y26" s="20"/>
      <c r="Z26" s="20"/>
    </row>
    <row r="27" spans="1:42" s="2" customFormat="1" ht="33" customHeight="1" x14ac:dyDescent="0.25">
      <c r="A27" s="254" t="s">
        <v>22</v>
      </c>
      <c r="B27" s="255"/>
      <c r="C27" s="239">
        <f>(C26*C25/1000)*6</f>
        <v>565.12559999999996</v>
      </c>
      <c r="D27" s="239">
        <f t="shared" ref="D27:G27" si="2">(D26*D25/1000)*6</f>
        <v>548.91600000000005</v>
      </c>
      <c r="E27" s="239">
        <f t="shared" si="2"/>
        <v>133.60560000000001</v>
      </c>
      <c r="F27" s="239">
        <f t="shared" si="2"/>
        <v>549.36300000000006</v>
      </c>
      <c r="G27" s="239">
        <f t="shared" si="2"/>
        <v>616.82040000000006</v>
      </c>
      <c r="H27" s="255"/>
      <c r="I27" s="239">
        <f>(I26*I25/1000)*6</f>
        <v>509.05200000000002</v>
      </c>
      <c r="J27" s="239">
        <f>(J26*J25/1000)*6</f>
        <v>527.49839999999995</v>
      </c>
      <c r="K27" s="239">
        <f>(K26*K25/1000)*6</f>
        <v>126.036</v>
      </c>
      <c r="L27" s="239">
        <f>(L26*L25/1000)*6</f>
        <v>525.31200000000001</v>
      </c>
      <c r="M27" s="271">
        <f>(M26*M25/1000)*6</f>
        <v>595.1232</v>
      </c>
      <c r="N27" s="87">
        <f t="shared" ref="N27:U27" si="3">((N26*N25)*7/1000-N17-N18)/5</f>
        <v>107.99519999999998</v>
      </c>
      <c r="O27" s="39">
        <f t="shared" si="3"/>
        <v>22.248000000000005</v>
      </c>
      <c r="P27" s="39">
        <f t="shared" si="3"/>
        <v>104.74889999999998</v>
      </c>
      <c r="Q27" s="40">
        <f t="shared" si="3"/>
        <v>102.87359999999998</v>
      </c>
      <c r="R27" s="38">
        <f t="shared" si="3"/>
        <v>105.71839999999997</v>
      </c>
      <c r="S27" s="39">
        <f t="shared" si="3"/>
        <v>22.248000000000005</v>
      </c>
      <c r="T27" s="39">
        <f t="shared" si="3"/>
        <v>102.68389999999999</v>
      </c>
      <c r="U27" s="40">
        <f t="shared" si="3"/>
        <v>99.695199999999971</v>
      </c>
      <c r="V27" s="127"/>
      <c r="W27" s="2">
        <f>((V24*1000)/V26)/7</f>
        <v>117.65736629076787</v>
      </c>
    </row>
    <row r="28" spans="1:42" s="2" customFormat="1" ht="33" customHeight="1" x14ac:dyDescent="0.25">
      <c r="A28" s="256" t="s">
        <v>23</v>
      </c>
      <c r="B28" s="257"/>
      <c r="C28" s="258">
        <f>+(C25-$C$32)*C26/1000</f>
        <v>8.2835999999999981</v>
      </c>
      <c r="D28" s="258">
        <f t="shared" ref="D28:G28" si="4">+(D25-$C$32)*D26/1000</f>
        <v>8.0459999999999976</v>
      </c>
      <c r="E28" s="258">
        <f t="shared" si="4"/>
        <v>2.2196000000000007</v>
      </c>
      <c r="F28" s="258">
        <f t="shared" si="4"/>
        <v>8.1205000000000052</v>
      </c>
      <c r="G28" s="258">
        <f t="shared" si="4"/>
        <v>6.3714000000000048</v>
      </c>
      <c r="H28" s="257"/>
      <c r="I28" s="258">
        <f>+(I25-$I$32)*I26/1000</f>
        <v>9.3469999999999995</v>
      </c>
      <c r="J28" s="258">
        <f t="shared" ref="J28:M28" si="5">+(J25-$I$32)*J26/1000</f>
        <v>8.746399999999996</v>
      </c>
      <c r="K28" s="258">
        <f t="shared" si="5"/>
        <v>2.1060000000000003</v>
      </c>
      <c r="L28" s="258">
        <f t="shared" si="5"/>
        <v>7.7520000000000016</v>
      </c>
      <c r="M28" s="275">
        <f t="shared" si="5"/>
        <v>8.7822000000000031</v>
      </c>
      <c r="N28" s="259">
        <f t="shared" ref="N28:U28" si="6">((N26*N25)*7)/1000</f>
        <v>744.702</v>
      </c>
      <c r="O28" s="45">
        <f t="shared" si="6"/>
        <v>152.46</v>
      </c>
      <c r="P28" s="45">
        <f t="shared" si="6"/>
        <v>728.24149999999997</v>
      </c>
      <c r="Q28" s="46">
        <f t="shared" si="6"/>
        <v>718.86500000000001</v>
      </c>
      <c r="R28" s="44">
        <f t="shared" si="6"/>
        <v>728.28</v>
      </c>
      <c r="S28" s="45">
        <f t="shared" si="6"/>
        <v>152.46</v>
      </c>
      <c r="T28" s="45">
        <f t="shared" si="6"/>
        <v>713.10749999999996</v>
      </c>
      <c r="U28" s="46">
        <f t="shared" si="6"/>
        <v>697.93499999999995</v>
      </c>
      <c r="V28" s="260"/>
    </row>
    <row r="29" spans="1:42" ht="33.75" customHeight="1" thickBot="1" x14ac:dyDescent="0.3">
      <c r="A29" s="256" t="s">
        <v>24</v>
      </c>
      <c r="B29" s="261"/>
      <c r="C29" s="262">
        <f t="shared" ref="C29:G29" si="7">+C26*(1.16666666666667)</f>
        <v>894.83333333333599</v>
      </c>
      <c r="D29" s="262">
        <f t="shared" si="7"/>
        <v>869.16666666666924</v>
      </c>
      <c r="E29" s="262">
        <f t="shared" si="7"/>
        <v>208.83333333333394</v>
      </c>
      <c r="F29" s="262">
        <f t="shared" si="7"/>
        <v>869.16666666666924</v>
      </c>
      <c r="G29" s="262">
        <f t="shared" si="7"/>
        <v>1004.500000000003</v>
      </c>
      <c r="H29" s="261"/>
      <c r="I29" s="262">
        <f>+I26*(1.16666666666667)</f>
        <v>838.83333333333576</v>
      </c>
      <c r="J29" s="262">
        <f>+J26*(1.16666666666667)</f>
        <v>879.66666666666924</v>
      </c>
      <c r="K29" s="262">
        <f>+K26*(1.16666666666667)</f>
        <v>210.00000000000063</v>
      </c>
      <c r="L29" s="262">
        <f>+L26*(1.16666666666667)</f>
        <v>886.66666666666924</v>
      </c>
      <c r="M29" s="276">
        <f>+M26*(1.16666666666667)</f>
        <v>1004.500000000003</v>
      </c>
      <c r="N29" s="89">
        <f t="shared" ref="N29:U29" si="8">+(N24/N26)/7*1000</f>
        <v>118.99999999999997</v>
      </c>
      <c r="O29" s="49">
        <f t="shared" si="8"/>
        <v>121.00000000000003</v>
      </c>
      <c r="P29" s="49">
        <f t="shared" si="8"/>
        <v>116.49999999999997</v>
      </c>
      <c r="Q29" s="50">
        <f t="shared" si="8"/>
        <v>115</v>
      </c>
      <c r="R29" s="48">
        <f t="shared" si="8"/>
        <v>119.99999999999999</v>
      </c>
      <c r="S29" s="49">
        <f t="shared" si="8"/>
        <v>121.00000000000003</v>
      </c>
      <c r="T29" s="49">
        <f t="shared" si="8"/>
        <v>117.49999999999999</v>
      </c>
      <c r="U29" s="50">
        <f t="shared" si="8"/>
        <v>114.99999999999999</v>
      </c>
      <c r="V29" s="260"/>
    </row>
    <row r="30" spans="1:42" ht="33.75" customHeight="1" x14ac:dyDescent="0.25">
      <c r="A30" s="52"/>
      <c r="B30" s="255"/>
      <c r="C30" s="263">
        <f>(C27/6)</f>
        <v>94.187599999999989</v>
      </c>
      <c r="D30" s="263">
        <f t="shared" ref="D30:G30" si="9">+(D27/6)</f>
        <v>91.486000000000004</v>
      </c>
      <c r="E30" s="263">
        <f t="shared" si="9"/>
        <v>22.267600000000002</v>
      </c>
      <c r="F30" s="263">
        <f t="shared" si="9"/>
        <v>91.560500000000005</v>
      </c>
      <c r="G30" s="263">
        <f t="shared" si="9"/>
        <v>102.80340000000001</v>
      </c>
      <c r="H30" s="255"/>
      <c r="I30" s="263">
        <f>+(I27/6)</f>
        <v>84.841999999999999</v>
      </c>
      <c r="J30" s="263">
        <f>+(J27/6)</f>
        <v>87.916399999999996</v>
      </c>
      <c r="K30" s="263">
        <f>+(K27/6)</f>
        <v>21.006</v>
      </c>
      <c r="L30" s="263">
        <f>+(L27/6)</f>
        <v>87.552000000000007</v>
      </c>
      <c r="M30" s="277">
        <f>+(M27/6)</f>
        <v>99.187200000000004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ht="33.75" customHeight="1" x14ac:dyDescent="0.25">
      <c r="A31" s="52"/>
      <c r="B31" s="255"/>
      <c r="C31" s="263">
        <f>+((C27-C24)/4)+C30</f>
        <v>93.061249999999987</v>
      </c>
      <c r="D31" s="263">
        <f t="shared" ref="D31:G31" si="10">+((D27-D24)/4)+D30</f>
        <v>86.366650000000007</v>
      </c>
      <c r="E31" s="263">
        <f t="shared" si="10"/>
        <v>22.435099999999998</v>
      </c>
      <c r="F31" s="263">
        <f t="shared" si="10"/>
        <v>86.354125000000053</v>
      </c>
      <c r="G31" s="263">
        <f t="shared" si="10"/>
        <v>117.62865000000002</v>
      </c>
      <c r="H31" s="255"/>
      <c r="I31" s="263">
        <f>+((I27-I24)/4)+I30</f>
        <v>94.766750000000016</v>
      </c>
      <c r="J31" s="263">
        <f>+((J27-J24)/4)+J30</f>
        <v>103.56469999999999</v>
      </c>
      <c r="K31" s="263">
        <f>+((K27-K24)/4)+K30</f>
        <v>25.416000000000004</v>
      </c>
      <c r="L31" s="263">
        <f>+((L27-L24)/4)+L30</f>
        <v>103.8189</v>
      </c>
      <c r="M31" s="277">
        <f>+((M27-M24)/4)+M30</f>
        <v>132.39179999999999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ht="33.75" customHeight="1" thickBot="1" x14ac:dyDescent="0.3">
      <c r="A32" s="52"/>
      <c r="B32" s="264"/>
      <c r="C32" s="265">
        <v>112</v>
      </c>
      <c r="D32" s="266">
        <f>+C32*E32/1000</f>
        <v>369.26400000000001</v>
      </c>
      <c r="E32" s="267">
        <f>+SUM(C26:G26)</f>
        <v>3297</v>
      </c>
      <c r="F32" s="268"/>
      <c r="G32" s="268"/>
      <c r="H32" s="264"/>
      <c r="I32" s="265">
        <v>105</v>
      </c>
      <c r="J32" s="266">
        <f>+I32*K32/1000</f>
        <v>343.77</v>
      </c>
      <c r="K32" s="267">
        <f>+SUM(I26:M26)</f>
        <v>3274</v>
      </c>
      <c r="L32" s="269"/>
      <c r="M32" s="278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/>
      <c r="Q38" s="58">
        <v>5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27.052327519999999</v>
      </c>
      <c r="C39" s="82">
        <v>79.707356255999997</v>
      </c>
      <c r="D39" s="82">
        <v>74.306274720000005</v>
      </c>
      <c r="E39" s="82">
        <v>82.072928383999994</v>
      </c>
      <c r="F39" s="82">
        <v>87.494635008000017</v>
      </c>
      <c r="G39" s="82">
        <v>79.754812544000018</v>
      </c>
      <c r="H39" s="82"/>
      <c r="I39" s="104">
        <f t="shared" ref="I39:I46" si="11">SUM(B39:H39)</f>
        <v>430.38833443200002</v>
      </c>
      <c r="J39" s="2"/>
      <c r="K39" s="94" t="s">
        <v>13</v>
      </c>
      <c r="L39" s="82">
        <v>8.6999999999999993</v>
      </c>
      <c r="M39" s="82">
        <v>22.8</v>
      </c>
      <c r="N39" s="82">
        <v>15.6</v>
      </c>
      <c r="O39" s="82"/>
      <c r="P39" s="82"/>
      <c r="Q39" s="82"/>
      <c r="R39" s="104">
        <f t="shared" ref="R39:R46" si="12">SUM(L39:Q39)</f>
        <v>47.1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27.052327519999999</v>
      </c>
      <c r="C40" s="82">
        <v>79.707356255999997</v>
      </c>
      <c r="D40" s="82">
        <v>74.306274720000005</v>
      </c>
      <c r="E40" s="82">
        <v>82.072928383999994</v>
      </c>
      <c r="F40" s="82">
        <v>87.494635008000017</v>
      </c>
      <c r="G40" s="82">
        <v>79.754812544000018</v>
      </c>
      <c r="H40" s="82"/>
      <c r="I40" s="104">
        <f t="shared" si="11"/>
        <v>430.38833443200002</v>
      </c>
      <c r="J40" s="2"/>
      <c r="K40" s="95" t="s">
        <v>14</v>
      </c>
      <c r="L40" s="82">
        <v>8.6999999999999993</v>
      </c>
      <c r="M40" s="82">
        <v>22.8</v>
      </c>
      <c r="N40" s="82">
        <v>15.6</v>
      </c>
      <c r="O40" s="82"/>
      <c r="P40" s="82"/>
      <c r="Q40" s="82"/>
      <c r="R40" s="104">
        <f t="shared" si="12"/>
        <v>47.1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28.268468991999999</v>
      </c>
      <c r="C41" s="24">
        <v>82.0840574976</v>
      </c>
      <c r="D41" s="24">
        <v>76.558490111999987</v>
      </c>
      <c r="E41" s="24">
        <v>84.623828646400014</v>
      </c>
      <c r="F41" s="24">
        <v>90.058545996799992</v>
      </c>
      <c r="G41" s="24">
        <v>82.266674982399991</v>
      </c>
      <c r="H41" s="24"/>
      <c r="I41" s="104">
        <f t="shared" si="11"/>
        <v>443.86006622719998</v>
      </c>
      <c r="J41" s="2"/>
      <c r="K41" s="94" t="s">
        <v>15</v>
      </c>
      <c r="L41" s="82">
        <v>8.9</v>
      </c>
      <c r="M41" s="82">
        <v>23.7</v>
      </c>
      <c r="N41" s="82">
        <v>16.100000000000001</v>
      </c>
      <c r="O41" s="24"/>
      <c r="P41" s="24"/>
      <c r="Q41" s="24"/>
      <c r="R41" s="104">
        <f t="shared" si="12"/>
        <v>48.7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28.268468991999999</v>
      </c>
      <c r="C42" s="82">
        <v>82.0840574976</v>
      </c>
      <c r="D42" s="82">
        <v>76.558490111999987</v>
      </c>
      <c r="E42" s="82">
        <v>84.623828646400014</v>
      </c>
      <c r="F42" s="82">
        <v>90.058545996799992</v>
      </c>
      <c r="G42" s="82">
        <v>82.266674982399991</v>
      </c>
      <c r="H42" s="82"/>
      <c r="I42" s="104">
        <f t="shared" si="11"/>
        <v>443.86006622719998</v>
      </c>
      <c r="J42" s="2"/>
      <c r="K42" s="95" t="s">
        <v>16</v>
      </c>
      <c r="L42" s="82">
        <v>8.9</v>
      </c>
      <c r="M42" s="82">
        <v>23.8</v>
      </c>
      <c r="N42" s="82">
        <v>16.100000000000001</v>
      </c>
      <c r="O42" s="82"/>
      <c r="P42" s="82"/>
      <c r="Q42" s="82"/>
      <c r="R42" s="104">
        <f t="shared" si="12"/>
        <v>48.800000000000004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28.268468991999999</v>
      </c>
      <c r="C43" s="82">
        <v>82.0840574976</v>
      </c>
      <c r="D43" s="82">
        <v>76.558490111999987</v>
      </c>
      <c r="E43" s="82">
        <v>84.623828646400014</v>
      </c>
      <c r="F43" s="82">
        <v>90.058545996799992</v>
      </c>
      <c r="G43" s="82">
        <v>82.266674982399991</v>
      </c>
      <c r="H43" s="82"/>
      <c r="I43" s="104">
        <f t="shared" si="11"/>
        <v>443.86006622719998</v>
      </c>
      <c r="J43" s="2"/>
      <c r="K43" s="94" t="s">
        <v>17</v>
      </c>
      <c r="L43" s="82">
        <v>8.9</v>
      </c>
      <c r="M43" s="82">
        <v>23.8</v>
      </c>
      <c r="N43" s="82">
        <v>16.2</v>
      </c>
      <c r="O43" s="82"/>
      <c r="P43" s="82"/>
      <c r="Q43" s="82"/>
      <c r="R43" s="104">
        <f t="shared" si="12"/>
        <v>48.900000000000006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28.268468991999999</v>
      </c>
      <c r="C44" s="82">
        <v>82.0840574976</v>
      </c>
      <c r="D44" s="82">
        <v>76.558490111999987</v>
      </c>
      <c r="E44" s="82">
        <v>84.623828646400014</v>
      </c>
      <c r="F44" s="82">
        <v>90.058545996799992</v>
      </c>
      <c r="G44" s="82">
        <v>82.266674982399991</v>
      </c>
      <c r="H44" s="82"/>
      <c r="I44" s="104">
        <f t="shared" si="11"/>
        <v>443.86006622719998</v>
      </c>
      <c r="J44" s="2"/>
      <c r="K44" s="95" t="s">
        <v>18</v>
      </c>
      <c r="L44" s="82">
        <v>9</v>
      </c>
      <c r="M44" s="82">
        <v>23.8</v>
      </c>
      <c r="N44" s="82">
        <v>16.2</v>
      </c>
      <c r="O44" s="82"/>
      <c r="P44" s="82"/>
      <c r="Q44" s="82"/>
      <c r="R44" s="104">
        <f t="shared" si="12"/>
        <v>49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105.5</v>
      </c>
      <c r="C45" s="82">
        <v>105.5</v>
      </c>
      <c r="D45" s="82">
        <v>21.7</v>
      </c>
      <c r="E45" s="82">
        <v>105.5</v>
      </c>
      <c r="F45" s="82">
        <v>105.7</v>
      </c>
      <c r="G45" s="82"/>
      <c r="H45" s="82"/>
      <c r="I45" s="104">
        <f t="shared" si="11"/>
        <v>443.9</v>
      </c>
      <c r="J45" s="2"/>
      <c r="K45" s="94" t="s">
        <v>19</v>
      </c>
      <c r="L45" s="82">
        <v>9.8000000000000007</v>
      </c>
      <c r="M45" s="82">
        <v>9.6999999999999993</v>
      </c>
      <c r="N45" s="82">
        <v>2</v>
      </c>
      <c r="O45" s="82">
        <v>9.6999999999999993</v>
      </c>
      <c r="P45" s="82">
        <v>8.6999999999999993</v>
      </c>
      <c r="Q45" s="82">
        <v>9.1</v>
      </c>
      <c r="R45" s="104">
        <f t="shared" si="12"/>
        <v>49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272.67853100799999</v>
      </c>
      <c r="C46" s="28">
        <f t="shared" si="13"/>
        <v>593.25094250239999</v>
      </c>
      <c r="D46" s="28">
        <f t="shared" si="13"/>
        <v>476.54650988799989</v>
      </c>
      <c r="E46" s="28">
        <f t="shared" si="13"/>
        <v>608.14117135359993</v>
      </c>
      <c r="F46" s="28">
        <f t="shared" si="13"/>
        <v>640.92345400320005</v>
      </c>
      <c r="G46" s="28">
        <f t="shared" si="13"/>
        <v>488.57632501759997</v>
      </c>
      <c r="H46" s="28">
        <f t="shared" si="13"/>
        <v>0</v>
      </c>
      <c r="I46" s="104">
        <f t="shared" si="11"/>
        <v>3080.1169337728002</v>
      </c>
      <c r="K46" s="80" t="s">
        <v>11</v>
      </c>
      <c r="L46" s="84">
        <f t="shared" ref="L46:Q46" si="14">SUM(L39:L45)</f>
        <v>62.899999999999991</v>
      </c>
      <c r="M46" s="28">
        <f t="shared" si="14"/>
        <v>150.39999999999998</v>
      </c>
      <c r="N46" s="28">
        <f t="shared" si="14"/>
        <v>97.8</v>
      </c>
      <c r="O46" s="28">
        <f t="shared" si="14"/>
        <v>9.6999999999999993</v>
      </c>
      <c r="P46" s="28">
        <f t="shared" si="14"/>
        <v>8.6999999999999993</v>
      </c>
      <c r="Q46" s="28">
        <f t="shared" si="14"/>
        <v>9.1</v>
      </c>
      <c r="R46" s="104">
        <f t="shared" si="12"/>
        <v>338.59999999999997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/>
      <c r="C47" s="31"/>
      <c r="D47" s="31"/>
      <c r="E47" s="31"/>
      <c r="F47" s="31"/>
      <c r="G47" s="31"/>
      <c r="H47" s="31"/>
      <c r="I47" s="105">
        <f>+((I46/I48)/7)*1000</f>
        <v>119.83025730519765</v>
      </c>
      <c r="K47" s="113" t="s">
        <v>20</v>
      </c>
      <c r="L47" s="85"/>
      <c r="M47" s="31"/>
      <c r="N47" s="31"/>
      <c r="O47" s="31"/>
      <c r="P47" s="31"/>
      <c r="Q47" s="31"/>
      <c r="R47" s="105">
        <f>+((R46/R48)/7)*1000</f>
        <v>127.29323308270676</v>
      </c>
      <c r="S47" s="65"/>
      <c r="T47" s="65"/>
    </row>
    <row r="48" spans="1:30" ht="33.75" customHeight="1" x14ac:dyDescent="0.25">
      <c r="A48" s="97" t="s">
        <v>21</v>
      </c>
      <c r="B48" s="86">
        <v>876</v>
      </c>
      <c r="C48" s="35">
        <v>876</v>
      </c>
      <c r="D48" s="35">
        <v>180</v>
      </c>
      <c r="E48" s="35">
        <v>876</v>
      </c>
      <c r="F48" s="35">
        <v>864</v>
      </c>
      <c r="G48" s="35"/>
      <c r="H48" s="35"/>
      <c r="I48" s="106">
        <f>SUM(B48:H48)</f>
        <v>3672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>
        <v>65</v>
      </c>
      <c r="R48" s="115">
        <f>SUM(L48:Q48)</f>
        <v>380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-10.820931007999999</v>
      </c>
      <c r="C49" s="39">
        <f t="shared" si="15"/>
        <v>-31.882942502399999</v>
      </c>
      <c r="D49" s="39">
        <f t="shared" si="15"/>
        <v>-29.722509888000001</v>
      </c>
      <c r="E49" s="39">
        <f t="shared" si="15"/>
        <v>-32.829171353599996</v>
      </c>
      <c r="F49" s="39">
        <f t="shared" si="15"/>
        <v>-34.997854003200004</v>
      </c>
      <c r="G49" s="39">
        <f t="shared" si="15"/>
        <v>-31.901925017600007</v>
      </c>
      <c r="H49" s="39">
        <f t="shared" si="15"/>
        <v>0</v>
      </c>
      <c r="I49" s="107">
        <f>((I46*1000)/I48)/7</f>
        <v>119.83025730519763</v>
      </c>
      <c r="K49" s="98" t="s">
        <v>22</v>
      </c>
      <c r="L49" s="87">
        <f t="shared" ref="L49:Q49" si="16">((L48*L47)*7/1000-L39-L40)/5</f>
        <v>-3.4799999999999995</v>
      </c>
      <c r="M49" s="39">
        <f t="shared" si="16"/>
        <v>-9.120000000000001</v>
      </c>
      <c r="N49" s="39">
        <f t="shared" si="16"/>
        <v>-6.24</v>
      </c>
      <c r="O49" s="39">
        <f t="shared" si="16"/>
        <v>0</v>
      </c>
      <c r="P49" s="39">
        <f t="shared" ref="P49" si="17">((P48*P47)*7/1000-P39-P40)/5</f>
        <v>0</v>
      </c>
      <c r="Q49" s="39">
        <f t="shared" si="16"/>
        <v>0</v>
      </c>
      <c r="R49" s="116">
        <f>((R46*1000)/R48)/7</f>
        <v>127.29323308270673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0</v>
      </c>
      <c r="C50" s="43">
        <f t="shared" si="18"/>
        <v>0</v>
      </c>
      <c r="D50" s="43">
        <f t="shared" si="18"/>
        <v>0</v>
      </c>
      <c r="E50" s="43">
        <f t="shared" si="18"/>
        <v>0</v>
      </c>
      <c r="F50" s="43">
        <f t="shared" si="18"/>
        <v>0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0</v>
      </c>
      <c r="M50" s="43">
        <f t="shared" si="19"/>
        <v>0</v>
      </c>
      <c r="N50" s="43">
        <f t="shared" si="19"/>
        <v>0</v>
      </c>
      <c r="O50" s="43">
        <f t="shared" si="19"/>
        <v>0</v>
      </c>
      <c r="P50" s="43">
        <f t="shared" si="19"/>
        <v>0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44.468123125896931</v>
      </c>
      <c r="C51" s="49">
        <f t="shared" si="20"/>
        <v>96.746729044748861</v>
      </c>
      <c r="D51" s="49">
        <f t="shared" si="20"/>
        <v>378.21151578412685</v>
      </c>
      <c r="E51" s="49">
        <f t="shared" si="20"/>
        <v>99.175011636268735</v>
      </c>
      <c r="F51" s="49">
        <f t="shared" si="20"/>
        <v>105.97279332063493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119.8095238095238</v>
      </c>
      <c r="M51" s="49">
        <f t="shared" si="21"/>
        <v>286.47619047619042</v>
      </c>
      <c r="N51" s="49">
        <f t="shared" si="21"/>
        <v>931.42857142857133</v>
      </c>
      <c r="O51" s="49">
        <f t="shared" si="21"/>
        <v>18.476190476190474</v>
      </c>
      <c r="P51" s="49">
        <f t="shared" si="21"/>
        <v>16.571428571428569</v>
      </c>
      <c r="Q51" s="49">
        <f t="shared" si="21"/>
        <v>19.999999999999996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29"/>
      <c r="D73" s="229"/>
      <c r="E73" s="229"/>
      <c r="F73" s="118"/>
      <c r="G73" s="198"/>
      <c r="H73" s="229"/>
      <c r="I73" s="229"/>
      <c r="J73" s="229"/>
      <c r="K73" s="118"/>
      <c r="L73" s="198"/>
      <c r="M73" s="229"/>
      <c r="N73" s="229"/>
      <c r="O73" s="118"/>
      <c r="P73" s="198"/>
      <c r="Q73" s="229"/>
      <c r="R73" s="229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8.6</v>
      </c>
      <c r="C76" s="204">
        <v>8.6</v>
      </c>
      <c r="D76" s="204">
        <v>2</v>
      </c>
      <c r="E76" s="204">
        <v>8.6</v>
      </c>
      <c r="F76" s="205">
        <v>8.6</v>
      </c>
      <c r="G76" s="203">
        <v>8.6</v>
      </c>
      <c r="H76" s="204">
        <v>8.6</v>
      </c>
      <c r="I76" s="204">
        <v>2</v>
      </c>
      <c r="J76" s="204">
        <v>8.6</v>
      </c>
      <c r="K76" s="205">
        <v>8.6</v>
      </c>
      <c r="L76" s="203">
        <v>9.9</v>
      </c>
      <c r="M76" s="204">
        <v>2</v>
      </c>
      <c r="N76" s="204">
        <v>9.9</v>
      </c>
      <c r="O76" s="205">
        <v>9.9</v>
      </c>
      <c r="P76" s="203">
        <v>9.6999999999999993</v>
      </c>
      <c r="Q76" s="204">
        <v>2</v>
      </c>
      <c r="R76" s="204">
        <v>9.6999999999999993</v>
      </c>
      <c r="S76" s="205">
        <v>9.6999999999999993</v>
      </c>
      <c r="T76" s="219">
        <f t="shared" ref="T76:T83" si="27">SUM(B76:S76)</f>
        <v>135.60000000000002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8.6</v>
      </c>
      <c r="C77" s="204">
        <v>8.6</v>
      </c>
      <c r="D77" s="204">
        <v>2</v>
      </c>
      <c r="E77" s="204">
        <v>8.6</v>
      </c>
      <c r="F77" s="205">
        <v>8.6</v>
      </c>
      <c r="G77" s="203">
        <v>8.6</v>
      </c>
      <c r="H77" s="204">
        <v>8.6</v>
      </c>
      <c r="I77" s="204">
        <v>2</v>
      </c>
      <c r="J77" s="204">
        <v>8.6</v>
      </c>
      <c r="K77" s="205">
        <v>8.6</v>
      </c>
      <c r="L77" s="203">
        <v>9.9</v>
      </c>
      <c r="M77" s="204">
        <v>2</v>
      </c>
      <c r="N77" s="204">
        <v>9.9</v>
      </c>
      <c r="O77" s="205">
        <v>9.9</v>
      </c>
      <c r="P77" s="203">
        <v>9.6999999999999993</v>
      </c>
      <c r="Q77" s="204">
        <v>2</v>
      </c>
      <c r="R77" s="204">
        <v>9.6999999999999993</v>
      </c>
      <c r="S77" s="205">
        <v>9.6999999999999993</v>
      </c>
      <c r="T77" s="219">
        <f t="shared" si="27"/>
        <v>135.60000000000002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9</v>
      </c>
      <c r="D78" s="204">
        <v>2</v>
      </c>
      <c r="E78" s="204">
        <v>8.9</v>
      </c>
      <c r="F78" s="205">
        <v>8.9</v>
      </c>
      <c r="G78" s="203">
        <v>9</v>
      </c>
      <c r="H78" s="204">
        <v>8.9</v>
      </c>
      <c r="I78" s="204">
        <v>2</v>
      </c>
      <c r="J78" s="204">
        <v>8.9</v>
      </c>
      <c r="K78" s="205">
        <v>8.9</v>
      </c>
      <c r="L78" s="203">
        <v>10.4</v>
      </c>
      <c r="M78" s="204">
        <v>2</v>
      </c>
      <c r="N78" s="204">
        <v>10.199999999999999</v>
      </c>
      <c r="O78" s="205">
        <v>10.199999999999999</v>
      </c>
      <c r="P78" s="203">
        <v>10.1</v>
      </c>
      <c r="Q78" s="204">
        <v>2</v>
      </c>
      <c r="R78" s="204">
        <v>9.9</v>
      </c>
      <c r="S78" s="205">
        <v>9.9</v>
      </c>
      <c r="T78" s="219">
        <f t="shared" si="27"/>
        <v>140.20000000000002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</v>
      </c>
      <c r="C79" s="204">
        <v>9.1</v>
      </c>
      <c r="D79" s="204">
        <v>2</v>
      </c>
      <c r="E79" s="204">
        <v>8.9</v>
      </c>
      <c r="F79" s="205">
        <v>8.9</v>
      </c>
      <c r="G79" s="203">
        <v>9</v>
      </c>
      <c r="H79" s="204">
        <v>8.9</v>
      </c>
      <c r="I79" s="204">
        <v>2</v>
      </c>
      <c r="J79" s="204">
        <v>8.9</v>
      </c>
      <c r="K79" s="205">
        <v>8.9</v>
      </c>
      <c r="L79" s="203">
        <v>10.4</v>
      </c>
      <c r="M79" s="204">
        <v>2</v>
      </c>
      <c r="N79" s="204">
        <v>10.199999999999999</v>
      </c>
      <c r="O79" s="205">
        <v>10.199999999999999</v>
      </c>
      <c r="P79" s="203">
        <v>10.1</v>
      </c>
      <c r="Q79" s="204">
        <v>2</v>
      </c>
      <c r="R79" s="204">
        <v>9.9</v>
      </c>
      <c r="S79" s="205">
        <v>9.9</v>
      </c>
      <c r="T79" s="219">
        <f t="shared" si="27"/>
        <v>140.4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</v>
      </c>
      <c r="C80" s="204">
        <v>9.1</v>
      </c>
      <c r="D80" s="204">
        <v>2.1</v>
      </c>
      <c r="E80" s="204">
        <v>8.9</v>
      </c>
      <c r="F80" s="205">
        <v>8.9</v>
      </c>
      <c r="G80" s="203">
        <v>9</v>
      </c>
      <c r="H80" s="204">
        <v>8.9</v>
      </c>
      <c r="I80" s="204">
        <v>2.1</v>
      </c>
      <c r="J80" s="204">
        <v>8.9</v>
      </c>
      <c r="K80" s="205">
        <v>8.9</v>
      </c>
      <c r="L80" s="203">
        <v>10.5</v>
      </c>
      <c r="M80" s="204">
        <v>2.1</v>
      </c>
      <c r="N80" s="204">
        <v>10.199999999999999</v>
      </c>
      <c r="O80" s="205">
        <v>10.199999999999999</v>
      </c>
      <c r="P80" s="203">
        <v>10.199999999999999</v>
      </c>
      <c r="Q80" s="204">
        <v>2.1</v>
      </c>
      <c r="R80" s="204">
        <v>9.9</v>
      </c>
      <c r="S80" s="205">
        <v>9.9</v>
      </c>
      <c r="T80" s="219">
        <f t="shared" si="27"/>
        <v>141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9.1</v>
      </c>
      <c r="D81" s="204">
        <v>2.1</v>
      </c>
      <c r="E81" s="204">
        <v>9</v>
      </c>
      <c r="F81" s="205">
        <v>8.9</v>
      </c>
      <c r="G81" s="203">
        <v>9.1</v>
      </c>
      <c r="H81" s="204">
        <v>9</v>
      </c>
      <c r="I81" s="204">
        <v>2.1</v>
      </c>
      <c r="J81" s="204">
        <v>9</v>
      </c>
      <c r="K81" s="205">
        <v>8.9</v>
      </c>
      <c r="L81" s="203">
        <v>10.5</v>
      </c>
      <c r="M81" s="204">
        <v>2.1</v>
      </c>
      <c r="N81" s="204">
        <v>10.3</v>
      </c>
      <c r="O81" s="205">
        <v>10.3</v>
      </c>
      <c r="P81" s="203">
        <v>10.199999999999999</v>
      </c>
      <c r="Q81" s="204">
        <v>2.1</v>
      </c>
      <c r="R81" s="204">
        <v>10</v>
      </c>
      <c r="S81" s="205">
        <v>10</v>
      </c>
      <c r="T81" s="219">
        <f t="shared" si="27"/>
        <v>141.80000000000001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8.9</v>
      </c>
      <c r="C82" s="204">
        <v>8.6</v>
      </c>
      <c r="D82" s="204">
        <v>2.1</v>
      </c>
      <c r="E82" s="204">
        <v>8.6</v>
      </c>
      <c r="F82" s="205">
        <v>10</v>
      </c>
      <c r="G82" s="203">
        <v>8.3000000000000007</v>
      </c>
      <c r="H82" s="204">
        <v>8.9</v>
      </c>
      <c r="I82" s="204">
        <v>2</v>
      </c>
      <c r="J82" s="204">
        <v>8.9</v>
      </c>
      <c r="K82" s="205">
        <v>10</v>
      </c>
      <c r="L82" s="203">
        <v>10.5</v>
      </c>
      <c r="M82" s="204">
        <v>2.1</v>
      </c>
      <c r="N82" s="204">
        <v>10.3</v>
      </c>
      <c r="O82" s="205">
        <v>10.3</v>
      </c>
      <c r="P82" s="203">
        <v>10.199999999999999</v>
      </c>
      <c r="Q82" s="204">
        <v>2.1</v>
      </c>
      <c r="R82" s="204">
        <v>10</v>
      </c>
      <c r="S82" s="205">
        <v>10</v>
      </c>
      <c r="T82" s="219">
        <f t="shared" si="27"/>
        <v>141.79999999999998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62.4</v>
      </c>
      <c r="C83" s="28">
        <f>SUM(C76:C82)</f>
        <v>62.1</v>
      </c>
      <c r="D83" s="28">
        <f>SUM(D76:D82)</f>
        <v>14.299999999999999</v>
      </c>
      <c r="E83" s="28">
        <f>SUM(E76:E82)</f>
        <v>61.5</v>
      </c>
      <c r="F83" s="29">
        <f>SUM(F76:F82)</f>
        <v>62.8</v>
      </c>
      <c r="G83" s="27">
        <f t="shared" ref="G83:S83" si="28">SUM(G76:G82)</f>
        <v>61.600000000000009</v>
      </c>
      <c r="H83" s="28">
        <f t="shared" si="28"/>
        <v>61.8</v>
      </c>
      <c r="I83" s="28">
        <f t="shared" si="28"/>
        <v>14.2</v>
      </c>
      <c r="J83" s="28">
        <f t="shared" si="28"/>
        <v>61.8</v>
      </c>
      <c r="K83" s="29">
        <f t="shared" si="28"/>
        <v>62.8</v>
      </c>
      <c r="L83" s="27">
        <f t="shared" si="28"/>
        <v>72.099999999999994</v>
      </c>
      <c r="M83" s="28">
        <f t="shared" si="28"/>
        <v>14.299999999999999</v>
      </c>
      <c r="N83" s="28">
        <f t="shared" si="28"/>
        <v>71</v>
      </c>
      <c r="O83" s="29">
        <f t="shared" si="28"/>
        <v>71</v>
      </c>
      <c r="P83" s="27">
        <f t="shared" si="28"/>
        <v>70.2</v>
      </c>
      <c r="Q83" s="28">
        <f t="shared" si="28"/>
        <v>14.299999999999999</v>
      </c>
      <c r="R83" s="28">
        <f t="shared" si="28"/>
        <v>69.099999999999994</v>
      </c>
      <c r="S83" s="29">
        <f t="shared" si="28"/>
        <v>69.099999999999994</v>
      </c>
      <c r="T83" s="219">
        <f t="shared" si="27"/>
        <v>976.40000000000009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135.5</v>
      </c>
      <c r="C84" s="31">
        <v>135.5</v>
      </c>
      <c r="D84" s="31">
        <v>135.5</v>
      </c>
      <c r="E84" s="31">
        <v>134</v>
      </c>
      <c r="F84" s="32">
        <v>133.5</v>
      </c>
      <c r="G84" s="30">
        <v>135</v>
      </c>
      <c r="H84" s="31">
        <v>134</v>
      </c>
      <c r="I84" s="31">
        <v>135.5</v>
      </c>
      <c r="J84" s="31">
        <v>134</v>
      </c>
      <c r="K84" s="32">
        <v>133.5</v>
      </c>
      <c r="L84" s="30">
        <v>135.5</v>
      </c>
      <c r="M84" s="31">
        <v>135.5</v>
      </c>
      <c r="N84" s="31">
        <v>133.5</v>
      </c>
      <c r="O84" s="32">
        <v>133.5</v>
      </c>
      <c r="P84" s="30">
        <v>135.5</v>
      </c>
      <c r="Q84" s="31">
        <v>135.5</v>
      </c>
      <c r="R84" s="31">
        <v>133.5</v>
      </c>
      <c r="S84" s="32">
        <v>133.5</v>
      </c>
      <c r="T84" s="279">
        <f>+((T83/T85)/7)*1000</f>
        <v>134.37930085328929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8.8904999999999994</v>
      </c>
      <c r="C86" s="39">
        <f t="shared" ref="C86:S86" si="29">(((C85*C84)*7)/1000-C76-C77)/5</f>
        <v>8.511099999999999</v>
      </c>
      <c r="D86" s="39">
        <f t="shared" si="29"/>
        <v>2.0454999999999997</v>
      </c>
      <c r="E86" s="39">
        <f t="shared" si="29"/>
        <v>8.3788</v>
      </c>
      <c r="F86" s="40">
        <f t="shared" si="29"/>
        <v>10.203700000000001</v>
      </c>
      <c r="G86" s="38">
        <f t="shared" si="29"/>
        <v>8.0890000000000004</v>
      </c>
      <c r="H86" s="39">
        <f t="shared" si="29"/>
        <v>8.7539999999999996</v>
      </c>
      <c r="I86" s="39">
        <f t="shared" si="29"/>
        <v>2.0454999999999997</v>
      </c>
      <c r="J86" s="39">
        <f t="shared" si="29"/>
        <v>8.7539999999999996</v>
      </c>
      <c r="K86" s="40">
        <f t="shared" si="29"/>
        <v>10.203700000000001</v>
      </c>
      <c r="L86" s="38">
        <f t="shared" si="29"/>
        <v>10.4572</v>
      </c>
      <c r="M86" s="39">
        <f t="shared" si="29"/>
        <v>2.0454999999999997</v>
      </c>
      <c r="N86" s="39">
        <f t="shared" si="29"/>
        <v>10.244400000000002</v>
      </c>
      <c r="O86" s="40">
        <f t="shared" si="29"/>
        <v>10.244400000000002</v>
      </c>
      <c r="P86" s="38">
        <f t="shared" si="29"/>
        <v>10.157799999999998</v>
      </c>
      <c r="Q86" s="39">
        <f t="shared" si="29"/>
        <v>2.0454999999999997</v>
      </c>
      <c r="R86" s="39">
        <f t="shared" si="29"/>
        <v>9.9505999999999997</v>
      </c>
      <c r="S86" s="40">
        <f t="shared" si="29"/>
        <v>9.9505999999999997</v>
      </c>
      <c r="T86" s="280">
        <f>((T83*1000)/T85)/7</f>
        <v>134.37930085328929</v>
      </c>
      <c r="AD86" s="3"/>
    </row>
    <row r="87" spans="1:41" ht="33.75" customHeight="1" x14ac:dyDescent="0.25">
      <c r="A87" s="99" t="s">
        <v>23</v>
      </c>
      <c r="B87" s="42">
        <f>((B85*B84)*7)/1000</f>
        <v>61.652500000000003</v>
      </c>
      <c r="C87" s="43">
        <f>((C85*C84)*7)/1000</f>
        <v>59.755499999999998</v>
      </c>
      <c r="D87" s="43">
        <f>((D85*D84)*7)/1000</f>
        <v>14.227499999999999</v>
      </c>
      <c r="E87" s="43">
        <f>((E85*E84)*7)/1000</f>
        <v>59.094000000000001</v>
      </c>
      <c r="F87" s="90">
        <f>((F85*F84)*7)/1000</f>
        <v>68.218500000000006</v>
      </c>
      <c r="G87" s="42">
        <f t="shared" ref="G87:S87" si="30">((G85*G84)*7)/1000</f>
        <v>57.645000000000003</v>
      </c>
      <c r="H87" s="43">
        <f t="shared" si="30"/>
        <v>60.97</v>
      </c>
      <c r="I87" s="43">
        <f t="shared" si="30"/>
        <v>14.227499999999999</v>
      </c>
      <c r="J87" s="43">
        <f t="shared" si="30"/>
        <v>60.97</v>
      </c>
      <c r="K87" s="90">
        <f t="shared" si="30"/>
        <v>68.218500000000006</v>
      </c>
      <c r="L87" s="42">
        <f t="shared" si="30"/>
        <v>72.085999999999999</v>
      </c>
      <c r="M87" s="43">
        <f t="shared" si="30"/>
        <v>14.227499999999999</v>
      </c>
      <c r="N87" s="43">
        <f t="shared" si="30"/>
        <v>71.022000000000006</v>
      </c>
      <c r="O87" s="90">
        <f t="shared" si="30"/>
        <v>71.022000000000006</v>
      </c>
      <c r="P87" s="42">
        <f t="shared" si="30"/>
        <v>70.188999999999993</v>
      </c>
      <c r="Q87" s="43">
        <f t="shared" si="30"/>
        <v>14.227499999999999</v>
      </c>
      <c r="R87" s="43">
        <f t="shared" si="30"/>
        <v>69.153000000000006</v>
      </c>
      <c r="S87" s="90">
        <f t="shared" si="30"/>
        <v>69.153000000000006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137.14285714285714</v>
      </c>
      <c r="C88" s="49">
        <f>+(C83/C85)/7*1000</f>
        <v>140.81632653061223</v>
      </c>
      <c r="D88" s="49">
        <f>+(D83/D85)/7*1000</f>
        <v>136.19047619047618</v>
      </c>
      <c r="E88" s="49">
        <f>+(E83/E85)/7*1000</f>
        <v>139.45578231292515</v>
      </c>
      <c r="F88" s="50">
        <f>+(F83/F85)/7*1000</f>
        <v>122.89628180039138</v>
      </c>
      <c r="G88" s="48">
        <f t="shared" ref="G88:S88" si="31">+(G83/G85)/7*1000</f>
        <v>144.26229508196721</v>
      </c>
      <c r="H88" s="49">
        <f t="shared" si="31"/>
        <v>135.8241758241758</v>
      </c>
      <c r="I88" s="49">
        <f t="shared" si="31"/>
        <v>135.23809523809524</v>
      </c>
      <c r="J88" s="49">
        <f t="shared" si="31"/>
        <v>135.8241758241758</v>
      </c>
      <c r="K88" s="50">
        <f t="shared" si="31"/>
        <v>122.89628180039138</v>
      </c>
      <c r="L88" s="48">
        <f t="shared" si="31"/>
        <v>135.52631578947367</v>
      </c>
      <c r="M88" s="49">
        <f t="shared" si="31"/>
        <v>136.19047619047618</v>
      </c>
      <c r="N88" s="49">
        <f t="shared" si="31"/>
        <v>133.45864661654136</v>
      </c>
      <c r="O88" s="50">
        <f t="shared" si="31"/>
        <v>133.45864661654136</v>
      </c>
      <c r="P88" s="48">
        <f t="shared" si="31"/>
        <v>135.52123552123555</v>
      </c>
      <c r="Q88" s="49">
        <f t="shared" si="31"/>
        <v>136.19047619047618</v>
      </c>
      <c r="R88" s="49">
        <f t="shared" si="31"/>
        <v>133.39768339768338</v>
      </c>
      <c r="S88" s="50">
        <f t="shared" si="31"/>
        <v>133.39768339768338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J54:K54"/>
    <mergeCell ref="B55:G55"/>
    <mergeCell ref="B15:G15"/>
    <mergeCell ref="H15:M15"/>
    <mergeCell ref="L36:R36"/>
    <mergeCell ref="A3:C3"/>
    <mergeCell ref="E9:G9"/>
    <mergeCell ref="R9:S9"/>
    <mergeCell ref="K11:L11"/>
    <mergeCell ref="R15:U15"/>
    <mergeCell ref="N15:Q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647-BAF5-4337-B3A2-02A0918C5399}">
  <dimension ref="A1:AQ239"/>
  <sheetViews>
    <sheetView topLeftCell="A20" zoomScale="30" zoomScaleNormal="30" workbookViewId="0">
      <selection activeCell="U49" sqref="U49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"/>
      <c r="Z3" s="2"/>
      <c r="AA3" s="2"/>
      <c r="AB3" s="2"/>
      <c r="AC3" s="2"/>
      <c r="AD3" s="28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1" t="s">
        <v>1</v>
      </c>
      <c r="B9" s="281"/>
      <c r="C9" s="28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1"/>
      <c r="B10" s="281"/>
      <c r="C10" s="2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1" t="s">
        <v>4</v>
      </c>
      <c r="B11" s="281"/>
      <c r="C11" s="281"/>
      <c r="D11" s="1"/>
      <c r="E11" s="282">
        <v>1</v>
      </c>
      <c r="F11" s="1"/>
      <c r="G11" s="1"/>
      <c r="H11" s="1"/>
      <c r="I11" s="1"/>
      <c r="J11" s="1"/>
      <c r="K11" s="553" t="s">
        <v>80</v>
      </c>
      <c r="L11" s="553"/>
      <c r="M11" s="283"/>
      <c r="N11" s="28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1"/>
      <c r="B12" s="281"/>
      <c r="C12" s="281"/>
      <c r="D12" s="1"/>
      <c r="E12" s="5"/>
      <c r="F12" s="1"/>
      <c r="G12" s="1"/>
      <c r="H12" s="1"/>
      <c r="I12" s="1"/>
      <c r="J12" s="1"/>
      <c r="K12" s="283"/>
      <c r="L12" s="283"/>
      <c r="M12" s="283"/>
      <c r="N12" s="28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1"/>
      <c r="X13" s="1"/>
      <c r="Y13" s="1"/>
    </row>
    <row r="14" spans="1:30" s="3" customFormat="1" ht="27" thickBot="1" x14ac:dyDescent="0.3">
      <c r="A14" s="281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369.3</v>
      </c>
      <c r="C17" s="300">
        <v>8.2835999999999981</v>
      </c>
      <c r="D17" s="300">
        <v>8.0459999999999976</v>
      </c>
      <c r="E17" s="300">
        <v>2.2196000000000007</v>
      </c>
      <c r="F17" s="300">
        <v>8.1205000000000052</v>
      </c>
      <c r="G17" s="300">
        <v>6.3714000000000048</v>
      </c>
      <c r="H17" s="299">
        <v>343.8</v>
      </c>
      <c r="I17" s="300">
        <v>9.3469999999999995</v>
      </c>
      <c r="J17" s="300">
        <v>8.746399999999996</v>
      </c>
      <c r="K17" s="300">
        <v>2.1060000000000003</v>
      </c>
      <c r="L17" s="300">
        <v>7.7520000000000016</v>
      </c>
      <c r="M17" s="301">
        <v>8.7822000000000031</v>
      </c>
      <c r="N17" s="82">
        <v>107.99519999999998</v>
      </c>
      <c r="O17" s="24">
        <v>22.248000000000005</v>
      </c>
      <c r="P17" s="24">
        <v>104.74889999999998</v>
      </c>
      <c r="Q17" s="25">
        <v>102.87359999999998</v>
      </c>
      <c r="R17" s="23">
        <v>105.71839999999997</v>
      </c>
      <c r="S17" s="24">
        <v>22.248000000000005</v>
      </c>
      <c r="T17" s="24">
        <v>102.68389999999999</v>
      </c>
      <c r="U17" s="25">
        <v>99.695199999999971</v>
      </c>
      <c r="V17" s="302">
        <f>SUM(B17:U17)</f>
        <v>1451.0858999999998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379.15499999999997</v>
      </c>
      <c r="C18" s="300">
        <v>6.5194999999999999</v>
      </c>
      <c r="D18" s="300">
        <v>6.3324999999999996</v>
      </c>
      <c r="E18" s="300">
        <v>1.7004999999999999</v>
      </c>
      <c r="F18" s="300">
        <v>6.3324999999999996</v>
      </c>
      <c r="G18" s="300">
        <v>5.1660000000000004</v>
      </c>
      <c r="H18" s="299">
        <v>360.03</v>
      </c>
      <c r="I18" s="300">
        <v>7.19</v>
      </c>
      <c r="J18" s="300">
        <v>6.4089999999999998</v>
      </c>
      <c r="K18" s="300">
        <v>1.611</v>
      </c>
      <c r="L18" s="300">
        <v>6.08</v>
      </c>
      <c r="M18" s="301">
        <v>6.4574999999999996</v>
      </c>
      <c r="N18" s="82">
        <v>107.99519999999998</v>
      </c>
      <c r="O18" s="24">
        <v>22.248000000000005</v>
      </c>
      <c r="P18" s="24">
        <v>104.74889999999998</v>
      </c>
      <c r="Q18" s="25">
        <v>102.87359999999998</v>
      </c>
      <c r="R18" s="23">
        <v>105.71839999999997</v>
      </c>
      <c r="S18" s="24">
        <v>22.248000000000005</v>
      </c>
      <c r="T18" s="24">
        <v>102.68389999999999</v>
      </c>
      <c r="U18" s="25">
        <v>99.695199999999971</v>
      </c>
      <c r="V18" s="302">
        <f t="shared" ref="V18:V23" si="0">SUM(B18:U18)</f>
        <v>1461.1946999999998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379.15499999999997</v>
      </c>
      <c r="C19" s="300">
        <v>6.5194999999999999</v>
      </c>
      <c r="D19" s="300">
        <v>6.3324999999999996</v>
      </c>
      <c r="E19" s="300">
        <v>1.7004999999999999</v>
      </c>
      <c r="F19" s="300">
        <v>6.3324999999999996</v>
      </c>
      <c r="G19" s="300">
        <v>5.1660000000000004</v>
      </c>
      <c r="H19" s="299">
        <v>360.03</v>
      </c>
      <c r="I19" s="300">
        <v>7.19</v>
      </c>
      <c r="J19" s="300">
        <v>6.4089999999999998</v>
      </c>
      <c r="K19" s="300">
        <v>1.611</v>
      </c>
      <c r="L19" s="300">
        <v>6.08</v>
      </c>
      <c r="M19" s="301">
        <v>6.4574999999999996</v>
      </c>
      <c r="N19" s="82">
        <v>109.49712000000002</v>
      </c>
      <c r="O19" s="24">
        <v>22.348800000000004</v>
      </c>
      <c r="P19" s="24">
        <v>106.87424000000003</v>
      </c>
      <c r="Q19" s="25">
        <v>106.37416</v>
      </c>
      <c r="R19" s="23">
        <v>106.40314000000001</v>
      </c>
      <c r="S19" s="24">
        <v>22.348800000000004</v>
      </c>
      <c r="T19" s="24">
        <v>105.18933999999999</v>
      </c>
      <c r="U19" s="25">
        <v>103.35032000000001</v>
      </c>
      <c r="V19" s="302">
        <f t="shared" si="0"/>
        <v>1475.3694199999998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379.15499999999997</v>
      </c>
      <c r="C20" s="300">
        <v>6.5194999999999999</v>
      </c>
      <c r="D20" s="300">
        <v>6.3324999999999996</v>
      </c>
      <c r="E20" s="300">
        <v>1.7004999999999999</v>
      </c>
      <c r="F20" s="300">
        <v>6.3324999999999996</v>
      </c>
      <c r="G20" s="300">
        <v>5.1660000000000004</v>
      </c>
      <c r="H20" s="299">
        <v>360.03</v>
      </c>
      <c r="I20" s="300">
        <v>7.19</v>
      </c>
      <c r="J20" s="300">
        <v>6.4089999999999998</v>
      </c>
      <c r="K20" s="300">
        <v>1.611</v>
      </c>
      <c r="L20" s="300">
        <v>6.08</v>
      </c>
      <c r="M20" s="301">
        <v>6.4574999999999996</v>
      </c>
      <c r="N20" s="82">
        <v>109.49712000000002</v>
      </c>
      <c r="O20" s="24">
        <v>22.348800000000004</v>
      </c>
      <c r="P20" s="24">
        <v>106.87424000000003</v>
      </c>
      <c r="Q20" s="25">
        <v>106.37416</v>
      </c>
      <c r="R20" s="23">
        <v>106.40314000000001</v>
      </c>
      <c r="S20" s="24">
        <v>22.348800000000004</v>
      </c>
      <c r="T20" s="24">
        <v>105.18933999999999</v>
      </c>
      <c r="U20" s="25">
        <v>103.35032000000001</v>
      </c>
      <c r="V20" s="302">
        <f t="shared" si="0"/>
        <v>1475.3694199999998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379.15499999999997</v>
      </c>
      <c r="C21" s="300">
        <v>6.5194999999999999</v>
      </c>
      <c r="D21" s="300">
        <v>6.3324999999999996</v>
      </c>
      <c r="E21" s="300">
        <v>1.7004999999999999</v>
      </c>
      <c r="F21" s="300">
        <v>6.3324999999999996</v>
      </c>
      <c r="G21" s="300">
        <v>5.1660000000000004</v>
      </c>
      <c r="H21" s="299">
        <v>360.03</v>
      </c>
      <c r="I21" s="300">
        <v>7.19</v>
      </c>
      <c r="J21" s="300">
        <v>6.4089999999999998</v>
      </c>
      <c r="K21" s="300">
        <v>1.611</v>
      </c>
      <c r="L21" s="300">
        <v>6.08</v>
      </c>
      <c r="M21" s="301">
        <v>6.4574999999999996</v>
      </c>
      <c r="N21" s="82">
        <v>109.49712000000002</v>
      </c>
      <c r="O21" s="24">
        <v>22.348800000000004</v>
      </c>
      <c r="P21" s="24">
        <v>106.87424000000003</v>
      </c>
      <c r="Q21" s="25">
        <v>106.37416</v>
      </c>
      <c r="R21" s="23">
        <v>106.40314000000001</v>
      </c>
      <c r="S21" s="24">
        <v>22.348800000000004</v>
      </c>
      <c r="T21" s="24">
        <v>105.18933999999999</v>
      </c>
      <c r="U21" s="25">
        <v>103.35032000000001</v>
      </c>
      <c r="V21" s="302">
        <f t="shared" si="0"/>
        <v>1475.3694199999998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379.15499999999997</v>
      </c>
      <c r="C22" s="300">
        <v>6.5194999999999999</v>
      </c>
      <c r="D22" s="300">
        <v>6.3324999999999996</v>
      </c>
      <c r="E22" s="300">
        <v>1.7004999999999999</v>
      </c>
      <c r="F22" s="300">
        <v>6.3324999999999996</v>
      </c>
      <c r="G22" s="300">
        <v>5.1660000000000004</v>
      </c>
      <c r="H22" s="299">
        <v>360.03</v>
      </c>
      <c r="I22" s="300">
        <v>7.19</v>
      </c>
      <c r="J22" s="300">
        <v>6.4089999999999998</v>
      </c>
      <c r="K22" s="300">
        <v>1.611</v>
      </c>
      <c r="L22" s="300">
        <v>6.08</v>
      </c>
      <c r="M22" s="301">
        <v>6.4574999999999996</v>
      </c>
      <c r="N22" s="82">
        <v>109.49712000000002</v>
      </c>
      <c r="O22" s="24">
        <v>22.348800000000004</v>
      </c>
      <c r="P22" s="24">
        <v>106.87424000000003</v>
      </c>
      <c r="Q22" s="25">
        <v>106.37416</v>
      </c>
      <c r="R22" s="23">
        <v>106.40314000000001</v>
      </c>
      <c r="S22" s="24">
        <v>22.348800000000004</v>
      </c>
      <c r="T22" s="24">
        <v>105.18933999999999</v>
      </c>
      <c r="U22" s="25">
        <v>103.35032000000001</v>
      </c>
      <c r="V22" s="302">
        <f t="shared" si="0"/>
        <v>1475.3694199999998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379.15499999999997</v>
      </c>
      <c r="C23" s="300">
        <v>6.5194999999999999</v>
      </c>
      <c r="D23" s="300">
        <v>6.3324999999999996</v>
      </c>
      <c r="E23" s="300">
        <v>1.7004999999999999</v>
      </c>
      <c r="F23" s="300">
        <v>6.3324999999999996</v>
      </c>
      <c r="G23" s="300">
        <v>5.1660000000000004</v>
      </c>
      <c r="H23" s="299">
        <v>360.03</v>
      </c>
      <c r="I23" s="300">
        <v>7.19</v>
      </c>
      <c r="J23" s="300">
        <v>6.4089999999999998</v>
      </c>
      <c r="K23" s="300">
        <v>1.611</v>
      </c>
      <c r="L23" s="300">
        <v>6.08</v>
      </c>
      <c r="M23" s="301">
        <v>6.4574999999999996</v>
      </c>
      <c r="N23" s="82">
        <v>109.49712000000002</v>
      </c>
      <c r="O23" s="24">
        <v>22.348800000000004</v>
      </c>
      <c r="P23" s="24">
        <v>106.87424000000003</v>
      </c>
      <c r="Q23" s="25">
        <v>106.37416</v>
      </c>
      <c r="R23" s="23">
        <v>106.40314000000001</v>
      </c>
      <c r="S23" s="24">
        <v>22.348800000000004</v>
      </c>
      <c r="T23" s="24">
        <v>105.18933999999999</v>
      </c>
      <c r="U23" s="25">
        <v>103.35032000000001</v>
      </c>
      <c r="V23" s="302">
        <f t="shared" si="0"/>
        <v>1475.3694199999998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2644.2299999999996</v>
      </c>
      <c r="C24" s="306">
        <f t="shared" ref="C24:U24" si="1">SUM(C17:C23)</f>
        <v>47.400599999999997</v>
      </c>
      <c r="D24" s="306">
        <f t="shared" si="1"/>
        <v>46.040999999999997</v>
      </c>
      <c r="E24" s="306">
        <f t="shared" si="1"/>
        <v>12.422599999999999</v>
      </c>
      <c r="F24" s="306">
        <f t="shared" si="1"/>
        <v>46.115499999999997</v>
      </c>
      <c r="G24" s="306">
        <f t="shared" si="1"/>
        <v>37.367400000000004</v>
      </c>
      <c r="H24" s="305">
        <f t="shared" si="1"/>
        <v>2503.9799999999996</v>
      </c>
      <c r="I24" s="306">
        <f t="shared" si="1"/>
        <v>52.486999999999995</v>
      </c>
      <c r="J24" s="306">
        <f t="shared" si="1"/>
        <v>47.200399999999995</v>
      </c>
      <c r="K24" s="306">
        <f t="shared" si="1"/>
        <v>11.772000000000002</v>
      </c>
      <c r="L24" s="306">
        <f t="shared" si="1"/>
        <v>44.231999999999992</v>
      </c>
      <c r="M24" s="307">
        <f t="shared" si="1"/>
        <v>47.527199999999993</v>
      </c>
      <c r="N24" s="308">
        <f t="shared" si="1"/>
        <v>763.476</v>
      </c>
      <c r="O24" s="309">
        <f t="shared" si="1"/>
        <v>156.24000000000007</v>
      </c>
      <c r="P24" s="309">
        <f t="shared" si="1"/>
        <v>743.86900000000003</v>
      </c>
      <c r="Q24" s="310">
        <f t="shared" si="1"/>
        <v>737.61799999999994</v>
      </c>
      <c r="R24" s="311">
        <f t="shared" si="1"/>
        <v>743.45249999999999</v>
      </c>
      <c r="S24" s="309">
        <f t="shared" si="1"/>
        <v>156.24000000000007</v>
      </c>
      <c r="T24" s="309">
        <f t="shared" si="1"/>
        <v>731.31450000000007</v>
      </c>
      <c r="U24" s="310">
        <f t="shared" si="1"/>
        <v>716.14200000000005</v>
      </c>
      <c r="V24" s="302">
        <f>SUM(B24:U24)</f>
        <v>10289.127699999997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123.5</v>
      </c>
      <c r="D25" s="314">
        <v>123.5</v>
      </c>
      <c r="E25" s="314">
        <v>124.5</v>
      </c>
      <c r="F25" s="314">
        <v>123.5</v>
      </c>
      <c r="G25" s="314">
        <v>121</v>
      </c>
      <c r="H25" s="313"/>
      <c r="I25" s="314">
        <v>120</v>
      </c>
      <c r="J25" s="314">
        <v>118.5</v>
      </c>
      <c r="K25" s="314">
        <v>119</v>
      </c>
      <c r="L25" s="314">
        <v>118</v>
      </c>
      <c r="M25" s="315">
        <v>117.5</v>
      </c>
      <c r="N25" s="316">
        <v>122</v>
      </c>
      <c r="O25" s="317">
        <v>124</v>
      </c>
      <c r="P25" s="317">
        <v>119</v>
      </c>
      <c r="Q25" s="318">
        <v>118</v>
      </c>
      <c r="R25" s="319">
        <v>122.5</v>
      </c>
      <c r="S25" s="317">
        <v>124</v>
      </c>
      <c r="T25" s="317">
        <v>120.5</v>
      </c>
      <c r="U25" s="318">
        <v>118</v>
      </c>
      <c r="V25" s="320">
        <f>+((V24/V26)/7)*1000</f>
        <v>120.37305590977687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745</v>
      </c>
      <c r="E26" s="323">
        <v>179</v>
      </c>
      <c r="F26" s="323">
        <v>745</v>
      </c>
      <c r="G26" s="323">
        <v>861</v>
      </c>
      <c r="H26" s="324"/>
      <c r="I26" s="323">
        <v>719</v>
      </c>
      <c r="J26" s="323">
        <v>754</v>
      </c>
      <c r="K26" s="323">
        <v>179</v>
      </c>
      <c r="L26" s="323">
        <v>760</v>
      </c>
      <c r="M26" s="325">
        <v>861</v>
      </c>
      <c r="N26" s="86">
        <v>894</v>
      </c>
      <c r="O26" s="35">
        <v>180</v>
      </c>
      <c r="P26" s="35">
        <v>893</v>
      </c>
      <c r="Q26" s="36">
        <v>893</v>
      </c>
      <c r="R26" s="34">
        <v>867</v>
      </c>
      <c r="S26" s="35">
        <v>180</v>
      </c>
      <c r="T26" s="35">
        <v>867</v>
      </c>
      <c r="U26" s="36">
        <v>867</v>
      </c>
      <c r="V26" s="326">
        <f>SUM(C26:U26)</f>
        <v>12211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568.34699999999998</v>
      </c>
      <c r="D27" s="300">
        <f t="shared" ref="D27:G27" si="2">(D26*D25/1000)*6</f>
        <v>552.04499999999996</v>
      </c>
      <c r="E27" s="300">
        <f t="shared" si="2"/>
        <v>133.71299999999999</v>
      </c>
      <c r="F27" s="300">
        <f t="shared" si="2"/>
        <v>552.04499999999996</v>
      </c>
      <c r="G27" s="300">
        <f t="shared" si="2"/>
        <v>625.08600000000001</v>
      </c>
      <c r="H27" s="328"/>
      <c r="I27" s="300">
        <f>(I26*I25/1000)*6</f>
        <v>517.68000000000006</v>
      </c>
      <c r="J27" s="300">
        <f>(J26*J25/1000)*6</f>
        <v>536.09400000000005</v>
      </c>
      <c r="K27" s="300">
        <f>(K26*K25/1000)*6</f>
        <v>127.80599999999998</v>
      </c>
      <c r="L27" s="300">
        <f>(L26*L25/1000)*6</f>
        <v>538.08000000000004</v>
      </c>
      <c r="M27" s="301">
        <f>(M26*M25/1000)*6</f>
        <v>607.005</v>
      </c>
      <c r="N27" s="302">
        <f t="shared" ref="N27:U27" si="3">((N26*N25)*7/1000-N17-N18)/5</f>
        <v>109.49712000000002</v>
      </c>
      <c r="O27" s="204">
        <f t="shared" si="3"/>
        <v>22.348800000000004</v>
      </c>
      <c r="P27" s="204">
        <f t="shared" si="3"/>
        <v>106.87424000000003</v>
      </c>
      <c r="Q27" s="205">
        <f t="shared" si="3"/>
        <v>106.37416</v>
      </c>
      <c r="R27" s="203">
        <f t="shared" si="3"/>
        <v>106.40314000000001</v>
      </c>
      <c r="S27" s="204">
        <f t="shared" si="3"/>
        <v>22.348800000000004</v>
      </c>
      <c r="T27" s="204">
        <f t="shared" si="3"/>
        <v>105.18933999999999</v>
      </c>
      <c r="U27" s="205">
        <f t="shared" si="3"/>
        <v>103.35032000000001</v>
      </c>
      <c r="V27" s="88"/>
      <c r="W27" s="52">
        <f>((V24*1000)/V26)/7</f>
        <v>120.37305590977687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6.5194999999999999</v>
      </c>
      <c r="D28" s="330">
        <f t="shared" ref="D28:G28" si="4">+(D25-$C$32)*D26/1000</f>
        <v>6.3324999999999996</v>
      </c>
      <c r="E28" s="330">
        <f t="shared" si="4"/>
        <v>1.7004999999999999</v>
      </c>
      <c r="F28" s="330">
        <f t="shared" si="4"/>
        <v>6.3324999999999996</v>
      </c>
      <c r="G28" s="330">
        <f t="shared" si="4"/>
        <v>5.1660000000000004</v>
      </c>
      <c r="H28" s="329"/>
      <c r="I28" s="330">
        <f>+(I25-$I$32)*I26/1000</f>
        <v>7.19</v>
      </c>
      <c r="J28" s="330">
        <f t="shared" ref="J28:M28" si="5">+(J25-$I$32)*J26/1000</f>
        <v>6.4089999999999998</v>
      </c>
      <c r="K28" s="330">
        <f t="shared" si="5"/>
        <v>1.611</v>
      </c>
      <c r="L28" s="330">
        <f t="shared" si="5"/>
        <v>6.08</v>
      </c>
      <c r="M28" s="331">
        <f t="shared" si="5"/>
        <v>6.4574999999999996</v>
      </c>
      <c r="N28" s="259">
        <f t="shared" ref="N28:U28" si="6">((N26*N25)*7)/1000</f>
        <v>763.476</v>
      </c>
      <c r="O28" s="45">
        <f t="shared" si="6"/>
        <v>156.24</v>
      </c>
      <c r="P28" s="45">
        <f t="shared" si="6"/>
        <v>743.86900000000003</v>
      </c>
      <c r="Q28" s="46">
        <f t="shared" si="6"/>
        <v>737.61800000000005</v>
      </c>
      <c r="R28" s="44">
        <f t="shared" si="6"/>
        <v>743.45249999999999</v>
      </c>
      <c r="S28" s="45">
        <f t="shared" si="6"/>
        <v>156.24</v>
      </c>
      <c r="T28" s="45">
        <f t="shared" si="6"/>
        <v>731.31449999999995</v>
      </c>
      <c r="U28" s="46">
        <f t="shared" si="6"/>
        <v>716.14200000000005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869.16666666666924</v>
      </c>
      <c r="E29" s="333">
        <f t="shared" si="7"/>
        <v>208.83333333333394</v>
      </c>
      <c r="F29" s="333">
        <f t="shared" si="7"/>
        <v>869.16666666666924</v>
      </c>
      <c r="G29" s="333">
        <f t="shared" si="7"/>
        <v>1004.500000000003</v>
      </c>
      <c r="H29" s="332"/>
      <c r="I29" s="333">
        <f>+I26*(1.16666666666667)</f>
        <v>838.83333333333576</v>
      </c>
      <c r="J29" s="333">
        <f>+J26*(1.16666666666667)</f>
        <v>879.66666666666924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122</v>
      </c>
      <c r="O29" s="49">
        <f t="shared" si="8"/>
        <v>124.00000000000004</v>
      </c>
      <c r="P29" s="49">
        <f t="shared" si="8"/>
        <v>119.00000000000001</v>
      </c>
      <c r="Q29" s="50">
        <f t="shared" si="8"/>
        <v>118</v>
      </c>
      <c r="R29" s="48">
        <f t="shared" si="8"/>
        <v>122.49999999999999</v>
      </c>
      <c r="S29" s="49">
        <f t="shared" si="8"/>
        <v>124.00000000000004</v>
      </c>
      <c r="T29" s="49">
        <f t="shared" si="8"/>
        <v>120.50000000000001</v>
      </c>
      <c r="U29" s="50">
        <f t="shared" si="8"/>
        <v>118.00000000000001</v>
      </c>
      <c r="V29" s="344"/>
    </row>
    <row r="30" spans="1:42" s="304" customFormat="1" ht="33.75" customHeight="1" x14ac:dyDescent="0.25">
      <c r="A30" s="52"/>
      <c r="B30" s="328"/>
      <c r="C30" s="335">
        <f>(C27/6)</f>
        <v>94.724499999999992</v>
      </c>
      <c r="D30" s="335">
        <f t="shared" ref="D30:G30" si="9">+(D27/6)</f>
        <v>92.007499999999993</v>
      </c>
      <c r="E30" s="335">
        <f t="shared" si="9"/>
        <v>22.285499999999999</v>
      </c>
      <c r="F30" s="335">
        <f t="shared" si="9"/>
        <v>92.007499999999993</v>
      </c>
      <c r="G30" s="335">
        <f t="shared" si="9"/>
        <v>104.181</v>
      </c>
      <c r="H30" s="328"/>
      <c r="I30" s="335">
        <f>+(I27/6)</f>
        <v>86.280000000000015</v>
      </c>
      <c r="J30" s="335">
        <f>+(J27/6)</f>
        <v>89.349000000000004</v>
      </c>
      <c r="K30" s="335">
        <f>+(K27/6)</f>
        <v>21.300999999999998</v>
      </c>
      <c r="L30" s="335">
        <f>+(L27/6)</f>
        <v>89.68</v>
      </c>
      <c r="M30" s="336">
        <f>+(M27/6)</f>
        <v>101.1675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224.96109999999999</v>
      </c>
      <c r="D31" s="335">
        <f t="shared" ref="D31:G31" si="10">+((D27-D24)/4)+D30</f>
        <v>218.50849999999997</v>
      </c>
      <c r="E31" s="335">
        <f t="shared" si="10"/>
        <v>52.608099999999993</v>
      </c>
      <c r="F31" s="335">
        <f t="shared" si="10"/>
        <v>218.48987499999998</v>
      </c>
      <c r="G31" s="335">
        <f t="shared" si="10"/>
        <v>251.11065000000002</v>
      </c>
      <c r="H31" s="328"/>
      <c r="I31" s="335">
        <f>+((I27-I24)/4)+I30</f>
        <v>202.57825000000003</v>
      </c>
      <c r="J31" s="335">
        <f>+((J27-J24)/4)+J30</f>
        <v>211.57240000000002</v>
      </c>
      <c r="K31" s="335">
        <f>+((K27-K24)/4)+K30</f>
        <v>50.309499999999993</v>
      </c>
      <c r="L31" s="335">
        <f>+((L27-L24)/4)+L30</f>
        <v>213.14200000000002</v>
      </c>
      <c r="M31" s="336">
        <f>+((M27-M24)/4)+M30</f>
        <v>241.03694999999999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115</v>
      </c>
      <c r="D32" s="339">
        <f>+C32*E32/1000</f>
        <v>379.15499999999997</v>
      </c>
      <c r="E32" s="340">
        <f>+SUM(C26:G26)</f>
        <v>3297</v>
      </c>
      <c r="F32" s="341"/>
      <c r="G32" s="341"/>
      <c r="H32" s="337"/>
      <c r="I32" s="338">
        <v>110</v>
      </c>
      <c r="J32" s="339">
        <f>+I32*K32/1000</f>
        <v>360.03</v>
      </c>
      <c r="K32" s="340">
        <f>+SUM(I26:M26)</f>
        <v>3273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105.5</v>
      </c>
      <c r="C39" s="82">
        <v>105.5</v>
      </c>
      <c r="D39" s="82">
        <v>21.7</v>
      </c>
      <c r="E39" s="82">
        <v>105.5</v>
      </c>
      <c r="F39" s="82">
        <v>105.7</v>
      </c>
      <c r="G39" s="82"/>
      <c r="H39" s="82"/>
      <c r="I39" s="104">
        <f t="shared" ref="I39:I46" si="11">SUM(B39:H39)</f>
        <v>443.9</v>
      </c>
      <c r="J39" s="2"/>
      <c r="K39" s="94" t="s">
        <v>13</v>
      </c>
      <c r="L39" s="82">
        <v>9.8000000000000007</v>
      </c>
      <c r="M39" s="82">
        <v>9.6999999999999993</v>
      </c>
      <c r="N39" s="82">
        <v>2</v>
      </c>
      <c r="O39" s="82">
        <v>9.6999999999999993</v>
      </c>
      <c r="P39" s="82">
        <v>8.6999999999999993</v>
      </c>
      <c r="Q39" s="82"/>
      <c r="R39" s="104">
        <f t="shared" ref="R39:R46" si="12">SUM(L39:Q39)</f>
        <v>39.9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105.5</v>
      </c>
      <c r="C40" s="82">
        <v>105.5</v>
      </c>
      <c r="D40" s="82">
        <v>21.7</v>
      </c>
      <c r="E40" s="82">
        <v>105.5</v>
      </c>
      <c r="F40" s="82">
        <v>105.7</v>
      </c>
      <c r="G40" s="82"/>
      <c r="H40" s="82"/>
      <c r="I40" s="104">
        <f t="shared" si="11"/>
        <v>443.9</v>
      </c>
      <c r="J40" s="2"/>
      <c r="K40" s="95" t="s">
        <v>14</v>
      </c>
      <c r="L40" s="82">
        <v>9.8000000000000007</v>
      </c>
      <c r="M40" s="82">
        <v>9.6999999999999993</v>
      </c>
      <c r="N40" s="82">
        <v>2</v>
      </c>
      <c r="O40" s="82">
        <v>9.6999999999999993</v>
      </c>
      <c r="P40" s="82">
        <v>8.6999999999999993</v>
      </c>
      <c r="Q40" s="82"/>
      <c r="R40" s="104">
        <f t="shared" si="12"/>
        <v>39.9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112.9396</v>
      </c>
      <c r="C41" s="24">
        <v>111.1</v>
      </c>
      <c r="D41" s="24">
        <v>23.324000000000005</v>
      </c>
      <c r="E41" s="24">
        <v>106.80760000000001</v>
      </c>
      <c r="F41" s="24">
        <v>102.87199999999999</v>
      </c>
      <c r="G41" s="24"/>
      <c r="H41" s="24"/>
      <c r="I41" s="104">
        <f t="shared" si="11"/>
        <v>457.04319999999996</v>
      </c>
      <c r="J41" s="2"/>
      <c r="K41" s="94" t="s">
        <v>15</v>
      </c>
      <c r="L41" s="82">
        <v>10</v>
      </c>
      <c r="M41" s="82">
        <v>9.8000000000000007</v>
      </c>
      <c r="N41" s="82">
        <v>2</v>
      </c>
      <c r="O41" s="24">
        <v>9.8000000000000007</v>
      </c>
      <c r="P41" s="24">
        <v>10.199999999999999</v>
      </c>
      <c r="Q41" s="24"/>
      <c r="R41" s="104">
        <f t="shared" si="12"/>
        <v>41.8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112.9396</v>
      </c>
      <c r="C42" s="82">
        <v>111.1</v>
      </c>
      <c r="D42" s="82">
        <v>23.324000000000005</v>
      </c>
      <c r="E42" s="82">
        <v>106.80760000000001</v>
      </c>
      <c r="F42" s="82">
        <v>102.87199999999999</v>
      </c>
      <c r="G42" s="82"/>
      <c r="H42" s="82"/>
      <c r="I42" s="104">
        <f t="shared" si="11"/>
        <v>457.04319999999996</v>
      </c>
      <c r="J42" s="2"/>
      <c r="K42" s="95" t="s">
        <v>16</v>
      </c>
      <c r="L42" s="82">
        <v>10</v>
      </c>
      <c r="M42" s="82">
        <v>9.9</v>
      </c>
      <c r="N42" s="82">
        <v>2</v>
      </c>
      <c r="O42" s="24">
        <v>9.9</v>
      </c>
      <c r="P42" s="24">
        <v>10.3</v>
      </c>
      <c r="Q42" s="82"/>
      <c r="R42" s="104">
        <f t="shared" si="12"/>
        <v>42.099999999999994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112.9396</v>
      </c>
      <c r="C43" s="82">
        <v>111.1</v>
      </c>
      <c r="D43" s="82">
        <v>23.324000000000005</v>
      </c>
      <c r="E43" s="82">
        <v>106.80760000000001</v>
      </c>
      <c r="F43" s="82">
        <v>102.87199999999999</v>
      </c>
      <c r="G43" s="82"/>
      <c r="H43" s="82"/>
      <c r="I43" s="104">
        <f t="shared" si="11"/>
        <v>457.04319999999996</v>
      </c>
      <c r="J43" s="2"/>
      <c r="K43" s="94" t="s">
        <v>17</v>
      </c>
      <c r="L43" s="82">
        <v>10</v>
      </c>
      <c r="M43" s="82">
        <v>9.9</v>
      </c>
      <c r="N43" s="82">
        <v>2</v>
      </c>
      <c r="O43" s="24">
        <v>9.9</v>
      </c>
      <c r="P43" s="24">
        <v>10.3</v>
      </c>
      <c r="Q43" s="82"/>
      <c r="R43" s="104">
        <f t="shared" si="12"/>
        <v>42.099999999999994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112.9396</v>
      </c>
      <c r="C44" s="82">
        <v>111.1</v>
      </c>
      <c r="D44" s="82">
        <v>23.324000000000005</v>
      </c>
      <c r="E44" s="82">
        <v>106.80760000000001</v>
      </c>
      <c r="F44" s="82">
        <v>102.87199999999999</v>
      </c>
      <c r="G44" s="82"/>
      <c r="H44" s="82"/>
      <c r="I44" s="104">
        <f t="shared" si="11"/>
        <v>457.04319999999996</v>
      </c>
      <c r="J44" s="2"/>
      <c r="K44" s="95" t="s">
        <v>18</v>
      </c>
      <c r="L44" s="82">
        <v>10</v>
      </c>
      <c r="M44" s="82">
        <v>9.9</v>
      </c>
      <c r="N44" s="82">
        <v>2</v>
      </c>
      <c r="O44" s="24">
        <v>9.9</v>
      </c>
      <c r="P44" s="24">
        <v>10.3</v>
      </c>
      <c r="Q44" s="82"/>
      <c r="R44" s="104">
        <f t="shared" si="12"/>
        <v>42.099999999999994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112.9396</v>
      </c>
      <c r="C45" s="82">
        <v>111.1</v>
      </c>
      <c r="D45" s="82">
        <v>23.324000000000005</v>
      </c>
      <c r="E45" s="82">
        <v>106.80760000000001</v>
      </c>
      <c r="F45" s="82">
        <v>102.87199999999999</v>
      </c>
      <c r="G45" s="82"/>
      <c r="H45" s="82"/>
      <c r="I45" s="104">
        <f t="shared" si="11"/>
        <v>457.04319999999996</v>
      </c>
      <c r="J45" s="2"/>
      <c r="K45" s="94" t="s">
        <v>19</v>
      </c>
      <c r="L45" s="82">
        <v>10</v>
      </c>
      <c r="M45" s="82">
        <v>9.9</v>
      </c>
      <c r="N45" s="82">
        <v>2</v>
      </c>
      <c r="O45" s="24">
        <v>9.9</v>
      </c>
      <c r="P45" s="24">
        <v>10.3</v>
      </c>
      <c r="Q45" s="82"/>
      <c r="R45" s="104">
        <f t="shared" si="12"/>
        <v>42.099999999999994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775.69800000000009</v>
      </c>
      <c r="C46" s="28">
        <f t="shared" si="13"/>
        <v>766.50000000000011</v>
      </c>
      <c r="D46" s="28">
        <f t="shared" si="13"/>
        <v>160.02000000000004</v>
      </c>
      <c r="E46" s="28">
        <f t="shared" si="13"/>
        <v>745.0379999999999</v>
      </c>
      <c r="F46" s="28">
        <f t="shared" si="13"/>
        <v>725.75999999999988</v>
      </c>
      <c r="G46" s="28">
        <f t="shared" si="13"/>
        <v>0</v>
      </c>
      <c r="H46" s="28">
        <f t="shared" si="13"/>
        <v>0</v>
      </c>
      <c r="I46" s="104">
        <f t="shared" si="11"/>
        <v>3173.0160000000001</v>
      </c>
      <c r="K46" s="80" t="s">
        <v>11</v>
      </c>
      <c r="L46" s="84">
        <f t="shared" ref="L46:Q46" si="14">SUM(L39:L45)</f>
        <v>69.599999999999994</v>
      </c>
      <c r="M46" s="28">
        <f t="shared" si="14"/>
        <v>68.8</v>
      </c>
      <c r="N46" s="28">
        <f t="shared" si="14"/>
        <v>14</v>
      </c>
      <c r="O46" s="28">
        <f t="shared" si="14"/>
        <v>68.8</v>
      </c>
      <c r="P46" s="28">
        <f t="shared" si="14"/>
        <v>68.8</v>
      </c>
      <c r="Q46" s="28">
        <f t="shared" si="14"/>
        <v>0</v>
      </c>
      <c r="R46" s="104">
        <f t="shared" si="12"/>
        <v>290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126.5</v>
      </c>
      <c r="C47" s="31">
        <v>125</v>
      </c>
      <c r="D47" s="31">
        <v>127</v>
      </c>
      <c r="E47" s="31">
        <v>121.5</v>
      </c>
      <c r="F47" s="31">
        <v>120</v>
      </c>
      <c r="G47" s="31"/>
      <c r="H47" s="31"/>
      <c r="I47" s="105">
        <f>+((I46/I48)/7)*1000</f>
        <v>123.44444444444446</v>
      </c>
      <c r="K47" s="113" t="s">
        <v>20</v>
      </c>
      <c r="L47" s="85">
        <v>132.5</v>
      </c>
      <c r="M47" s="31">
        <v>131</v>
      </c>
      <c r="N47" s="31">
        <v>133</v>
      </c>
      <c r="O47" s="31">
        <v>131</v>
      </c>
      <c r="P47" s="31">
        <v>131</v>
      </c>
      <c r="Q47" s="31"/>
      <c r="R47" s="105">
        <f>+((R46/R48)/7)*1000</f>
        <v>131.51927437641723</v>
      </c>
      <c r="S47" s="65"/>
      <c r="T47" s="65"/>
    </row>
    <row r="48" spans="1:30" ht="33.75" customHeight="1" x14ac:dyDescent="0.25">
      <c r="A48" s="97" t="s">
        <v>21</v>
      </c>
      <c r="B48" s="86">
        <v>876</v>
      </c>
      <c r="C48" s="35">
        <v>876</v>
      </c>
      <c r="D48" s="35">
        <v>180</v>
      </c>
      <c r="E48" s="35">
        <v>876</v>
      </c>
      <c r="F48" s="35">
        <v>864</v>
      </c>
      <c r="G48" s="35"/>
      <c r="H48" s="35"/>
      <c r="I48" s="106">
        <f>SUM(B48:H48)</f>
        <v>3672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/>
      <c r="R48" s="115">
        <f>SUM(L48:Q48)</f>
        <v>315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112.9396</v>
      </c>
      <c r="C49" s="39">
        <f t="shared" si="15"/>
        <v>111.1</v>
      </c>
      <c r="D49" s="39">
        <f t="shared" si="15"/>
        <v>23.324000000000005</v>
      </c>
      <c r="E49" s="39">
        <f t="shared" si="15"/>
        <v>106.80760000000001</v>
      </c>
      <c r="F49" s="39">
        <f t="shared" si="15"/>
        <v>102.87199999999999</v>
      </c>
      <c r="G49" s="39">
        <f t="shared" si="15"/>
        <v>0</v>
      </c>
      <c r="H49" s="39">
        <f t="shared" si="15"/>
        <v>0</v>
      </c>
      <c r="I49" s="107">
        <f>((I46*1000)/I48)/7</f>
        <v>123.44444444444444</v>
      </c>
      <c r="K49" s="98" t="s">
        <v>22</v>
      </c>
      <c r="L49" s="87">
        <f t="shared" ref="L49:Q49" si="16">((L48*L47)*7/1000-L39-L40)/5</f>
        <v>9.9925000000000015</v>
      </c>
      <c r="M49" s="39">
        <f t="shared" si="16"/>
        <v>9.875</v>
      </c>
      <c r="N49" s="39">
        <f t="shared" si="16"/>
        <v>1.9929999999999999</v>
      </c>
      <c r="O49" s="39">
        <f t="shared" si="16"/>
        <v>9.875</v>
      </c>
      <c r="P49" s="39">
        <f t="shared" si="16"/>
        <v>10.275</v>
      </c>
      <c r="Q49" s="39">
        <f t="shared" si="16"/>
        <v>0</v>
      </c>
      <c r="R49" s="116">
        <f>((R46*1000)/R48)/7</f>
        <v>131.51927437641723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7">((B48*B47)*7)/1000</f>
        <v>775.69799999999998</v>
      </c>
      <c r="C50" s="43">
        <f t="shared" si="17"/>
        <v>766.5</v>
      </c>
      <c r="D50" s="43">
        <f t="shared" si="17"/>
        <v>160.02000000000001</v>
      </c>
      <c r="E50" s="43">
        <f t="shared" si="17"/>
        <v>745.03800000000001</v>
      </c>
      <c r="F50" s="43">
        <f t="shared" si="17"/>
        <v>725.76</v>
      </c>
      <c r="G50" s="43">
        <f t="shared" si="17"/>
        <v>0</v>
      </c>
      <c r="H50" s="43">
        <f t="shared" si="17"/>
        <v>0</v>
      </c>
      <c r="I50" s="90"/>
      <c r="K50" s="99" t="s">
        <v>23</v>
      </c>
      <c r="L50" s="88">
        <f t="shared" ref="L50:Q50" si="18">((L48*L47)*7)/1000</f>
        <v>69.5625</v>
      </c>
      <c r="M50" s="43">
        <f t="shared" si="18"/>
        <v>68.775000000000006</v>
      </c>
      <c r="N50" s="43">
        <f t="shared" si="18"/>
        <v>13.965</v>
      </c>
      <c r="O50" s="43">
        <f t="shared" si="18"/>
        <v>68.775000000000006</v>
      </c>
      <c r="P50" s="43">
        <f t="shared" si="18"/>
        <v>68.775000000000006</v>
      </c>
      <c r="Q50" s="43">
        <f t="shared" si="18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19">+(B46/B48)/7*1000</f>
        <v>126.5</v>
      </c>
      <c r="C51" s="49">
        <f t="shared" si="19"/>
        <v>125.00000000000003</v>
      </c>
      <c r="D51" s="49">
        <f t="shared" si="19"/>
        <v>127.00000000000003</v>
      </c>
      <c r="E51" s="49">
        <f t="shared" si="19"/>
        <v>121.49999999999999</v>
      </c>
      <c r="F51" s="49">
        <f t="shared" si="19"/>
        <v>119.99999999999999</v>
      </c>
      <c r="G51" s="49" t="e">
        <f t="shared" si="19"/>
        <v>#DIV/0!</v>
      </c>
      <c r="H51" s="49" t="e">
        <f t="shared" si="19"/>
        <v>#DIV/0!</v>
      </c>
      <c r="I51" s="108"/>
      <c r="J51" s="52"/>
      <c r="K51" s="100" t="s">
        <v>24</v>
      </c>
      <c r="L51" s="89">
        <f t="shared" ref="L51:Q51" si="20">+(L46/L48)/7*1000</f>
        <v>132.57142857142856</v>
      </c>
      <c r="M51" s="49">
        <f t="shared" si="20"/>
        <v>131.04761904761907</v>
      </c>
      <c r="N51" s="49">
        <f t="shared" si="20"/>
        <v>133.33333333333334</v>
      </c>
      <c r="O51" s="49">
        <f t="shared" si="20"/>
        <v>131.04761904761907</v>
      </c>
      <c r="P51" s="49">
        <f t="shared" si="20"/>
        <v>131.04761904761907</v>
      </c>
      <c r="Q51" s="49" t="e">
        <f t="shared" si="20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1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1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1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1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1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1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1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2">SUM(B58:B64)</f>
        <v>158.00000000000003</v>
      </c>
      <c r="C65" s="28">
        <f t="shared" si="22"/>
        <v>279.2</v>
      </c>
      <c r="D65" s="28">
        <f t="shared" si="22"/>
        <v>277</v>
      </c>
      <c r="E65" s="28">
        <f t="shared" si="22"/>
        <v>395.9</v>
      </c>
      <c r="F65" s="28">
        <f t="shared" si="22"/>
        <v>0</v>
      </c>
      <c r="G65" s="28">
        <f t="shared" si="22"/>
        <v>0</v>
      </c>
      <c r="H65" s="104">
        <f t="shared" si="21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3">((B67*B66)*7/1000-B58-B59)/5</f>
        <v>22.8871</v>
      </c>
      <c r="C68" s="39">
        <f t="shared" si="23"/>
        <v>40.400400000000005</v>
      </c>
      <c r="D68" s="39">
        <f t="shared" si="23"/>
        <v>40.129200000000004</v>
      </c>
      <c r="E68" s="39">
        <f t="shared" si="23"/>
        <v>57.355999999999995</v>
      </c>
      <c r="F68" s="39">
        <f t="shared" si="23"/>
        <v>0</v>
      </c>
      <c r="G68" s="39">
        <f t="shared" si="23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4">((B67*B66)*7)/1000</f>
        <v>158.03550000000001</v>
      </c>
      <c r="C69" s="43">
        <f t="shared" si="24"/>
        <v>279.202</v>
      </c>
      <c r="D69" s="43">
        <f t="shared" si="24"/>
        <v>277.04599999999999</v>
      </c>
      <c r="E69" s="43">
        <f t="shared" si="24"/>
        <v>395.78</v>
      </c>
      <c r="F69" s="43">
        <f t="shared" si="24"/>
        <v>0</v>
      </c>
      <c r="G69" s="43">
        <f t="shared" si="24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5">+(B65/B67)/7*1000</f>
        <v>130.47068538398022</v>
      </c>
      <c r="C70" s="49">
        <f t="shared" si="25"/>
        <v>129.49907235621521</v>
      </c>
      <c r="D70" s="49">
        <f t="shared" si="25"/>
        <v>128.47866419294991</v>
      </c>
      <c r="E70" s="49">
        <f t="shared" si="25"/>
        <v>128.53896103896105</v>
      </c>
      <c r="F70" s="49" t="e">
        <f t="shared" si="25"/>
        <v>#DIV/0!</v>
      </c>
      <c r="G70" s="49" t="e">
        <f t="shared" si="25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84"/>
      <c r="D73" s="284"/>
      <c r="E73" s="284"/>
      <c r="F73" s="118"/>
      <c r="G73" s="198"/>
      <c r="H73" s="284"/>
      <c r="I73" s="284"/>
      <c r="J73" s="284"/>
      <c r="K73" s="118"/>
      <c r="L73" s="198"/>
      <c r="M73" s="284"/>
      <c r="N73" s="284"/>
      <c r="O73" s="118"/>
      <c r="P73" s="198"/>
      <c r="Q73" s="284"/>
      <c r="R73" s="284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8.9</v>
      </c>
      <c r="C76" s="204">
        <v>8.6</v>
      </c>
      <c r="D76" s="204">
        <v>2.1</v>
      </c>
      <c r="E76" s="204">
        <v>8.6</v>
      </c>
      <c r="F76" s="205">
        <v>10</v>
      </c>
      <c r="G76" s="203">
        <v>8.3000000000000007</v>
      </c>
      <c r="H76" s="204">
        <v>8.9</v>
      </c>
      <c r="I76" s="204">
        <v>2</v>
      </c>
      <c r="J76" s="204">
        <v>8.9</v>
      </c>
      <c r="K76" s="205">
        <v>10</v>
      </c>
      <c r="L76" s="203">
        <v>10.5</v>
      </c>
      <c r="M76" s="204">
        <v>2.1</v>
      </c>
      <c r="N76" s="204">
        <v>10.3</v>
      </c>
      <c r="O76" s="205">
        <v>10.3</v>
      </c>
      <c r="P76" s="203">
        <v>10.199999999999999</v>
      </c>
      <c r="Q76" s="204">
        <v>2.1</v>
      </c>
      <c r="R76" s="204">
        <v>10</v>
      </c>
      <c r="S76" s="205">
        <v>10</v>
      </c>
      <c r="T76" s="219">
        <f t="shared" ref="T76:T83" si="26">SUM(B76:S76)</f>
        <v>141.79999999999998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8.9</v>
      </c>
      <c r="C77" s="204">
        <v>8.6</v>
      </c>
      <c r="D77" s="204">
        <v>2.1</v>
      </c>
      <c r="E77" s="204">
        <v>8.6</v>
      </c>
      <c r="F77" s="205">
        <v>10</v>
      </c>
      <c r="G77" s="203">
        <v>8.3000000000000007</v>
      </c>
      <c r="H77" s="204">
        <v>8.9</v>
      </c>
      <c r="I77" s="204">
        <v>2</v>
      </c>
      <c r="J77" s="204">
        <v>8.9</v>
      </c>
      <c r="K77" s="205">
        <v>10</v>
      </c>
      <c r="L77" s="203">
        <v>10.5</v>
      </c>
      <c r="M77" s="204">
        <v>2.1</v>
      </c>
      <c r="N77" s="204">
        <v>10.3</v>
      </c>
      <c r="O77" s="205">
        <v>10.3</v>
      </c>
      <c r="P77" s="203">
        <v>10.199999999999999</v>
      </c>
      <c r="Q77" s="204">
        <v>2.1</v>
      </c>
      <c r="R77" s="204">
        <v>10</v>
      </c>
      <c r="S77" s="205">
        <v>10</v>
      </c>
      <c r="T77" s="219">
        <f t="shared" si="26"/>
        <v>141.79999999999998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8.6999999999999993</v>
      </c>
      <c r="D78" s="204">
        <v>2</v>
      </c>
      <c r="E78" s="204">
        <v>8.6</v>
      </c>
      <c r="F78" s="205">
        <v>9.9</v>
      </c>
      <c r="G78" s="203">
        <v>8.4</v>
      </c>
      <c r="H78" s="204">
        <v>8.9</v>
      </c>
      <c r="I78" s="204">
        <v>2.1</v>
      </c>
      <c r="J78" s="204">
        <v>8.9</v>
      </c>
      <c r="K78" s="205">
        <v>9.9</v>
      </c>
      <c r="L78" s="203">
        <v>10.5</v>
      </c>
      <c r="M78" s="204">
        <v>2</v>
      </c>
      <c r="N78" s="204">
        <v>10.3</v>
      </c>
      <c r="O78" s="205">
        <v>10.3</v>
      </c>
      <c r="P78" s="203">
        <v>10.199999999999999</v>
      </c>
      <c r="Q78" s="204">
        <v>2</v>
      </c>
      <c r="R78" s="204">
        <v>10.1</v>
      </c>
      <c r="S78" s="205">
        <v>10.1</v>
      </c>
      <c r="T78" s="219">
        <f t="shared" si="26"/>
        <v>141.9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</v>
      </c>
      <c r="C79" s="204">
        <v>8.8000000000000007</v>
      </c>
      <c r="D79" s="204">
        <v>2.1</v>
      </c>
      <c r="E79" s="204">
        <v>8.6</v>
      </c>
      <c r="F79" s="205">
        <v>9.9</v>
      </c>
      <c r="G79" s="203">
        <v>8.4</v>
      </c>
      <c r="H79" s="204">
        <v>8.9</v>
      </c>
      <c r="I79" s="204">
        <v>2.1</v>
      </c>
      <c r="J79" s="204">
        <v>8.9</v>
      </c>
      <c r="K79" s="205">
        <v>9.9</v>
      </c>
      <c r="L79" s="203">
        <v>10.5</v>
      </c>
      <c r="M79" s="204">
        <v>2.1</v>
      </c>
      <c r="N79" s="204">
        <v>10.3</v>
      </c>
      <c r="O79" s="205">
        <v>10.3</v>
      </c>
      <c r="P79" s="203">
        <v>10.199999999999999</v>
      </c>
      <c r="Q79" s="204">
        <v>2.1</v>
      </c>
      <c r="R79" s="204">
        <v>10.1</v>
      </c>
      <c r="S79" s="205">
        <v>10.1</v>
      </c>
      <c r="T79" s="219">
        <f t="shared" si="26"/>
        <v>142.29999999999998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</v>
      </c>
      <c r="C80" s="204">
        <v>8.8000000000000007</v>
      </c>
      <c r="D80" s="204">
        <v>2.1</v>
      </c>
      <c r="E80" s="204">
        <v>8.6</v>
      </c>
      <c r="F80" s="205">
        <v>9.9</v>
      </c>
      <c r="G80" s="203">
        <v>8.5</v>
      </c>
      <c r="H80" s="204">
        <v>8.9</v>
      </c>
      <c r="I80" s="204">
        <v>2.1</v>
      </c>
      <c r="J80" s="204">
        <v>8.9</v>
      </c>
      <c r="K80" s="205">
        <v>9.9</v>
      </c>
      <c r="L80" s="203">
        <v>10.5</v>
      </c>
      <c r="M80" s="204">
        <v>2.1</v>
      </c>
      <c r="N80" s="204">
        <v>10.4</v>
      </c>
      <c r="O80" s="205">
        <v>10.4</v>
      </c>
      <c r="P80" s="203">
        <v>10.3</v>
      </c>
      <c r="Q80" s="204">
        <v>2.1</v>
      </c>
      <c r="R80" s="204">
        <v>10.1</v>
      </c>
      <c r="S80" s="205">
        <v>10.1</v>
      </c>
      <c r="T80" s="219">
        <f t="shared" si="26"/>
        <v>142.69999999999999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8.8000000000000007</v>
      </c>
      <c r="D81" s="204">
        <v>2.1</v>
      </c>
      <c r="E81" s="204">
        <v>8.6999999999999993</v>
      </c>
      <c r="F81" s="205">
        <v>9.9</v>
      </c>
      <c r="G81" s="203">
        <v>8.5</v>
      </c>
      <c r="H81" s="204">
        <v>8.9</v>
      </c>
      <c r="I81" s="204">
        <v>2.1</v>
      </c>
      <c r="J81" s="204">
        <v>8.9</v>
      </c>
      <c r="K81" s="205">
        <v>9.9</v>
      </c>
      <c r="L81" s="203">
        <v>10.6</v>
      </c>
      <c r="M81" s="204">
        <v>2.1</v>
      </c>
      <c r="N81" s="204">
        <v>10.4</v>
      </c>
      <c r="O81" s="205">
        <v>10.4</v>
      </c>
      <c r="P81" s="203">
        <v>10.3</v>
      </c>
      <c r="Q81" s="204">
        <v>2.1</v>
      </c>
      <c r="R81" s="204">
        <v>10.199999999999999</v>
      </c>
      <c r="S81" s="205">
        <v>10.1</v>
      </c>
      <c r="T81" s="219">
        <f t="shared" si="26"/>
        <v>143.1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</v>
      </c>
      <c r="C82" s="204">
        <v>8.8000000000000007</v>
      </c>
      <c r="D82" s="204">
        <v>2.1</v>
      </c>
      <c r="E82" s="204">
        <v>8.6999999999999993</v>
      </c>
      <c r="F82" s="205">
        <v>9.9</v>
      </c>
      <c r="G82" s="203">
        <v>8.5</v>
      </c>
      <c r="H82" s="204">
        <v>9</v>
      </c>
      <c r="I82" s="204">
        <v>2.2000000000000002</v>
      </c>
      <c r="J82" s="204">
        <v>8.9</v>
      </c>
      <c r="K82" s="205">
        <v>9.9</v>
      </c>
      <c r="L82" s="203">
        <v>10.6</v>
      </c>
      <c r="M82" s="204">
        <v>2.1</v>
      </c>
      <c r="N82" s="204">
        <v>10.4</v>
      </c>
      <c r="O82" s="205">
        <v>10.4</v>
      </c>
      <c r="P82" s="203">
        <v>10.3</v>
      </c>
      <c r="Q82" s="204">
        <v>2.1</v>
      </c>
      <c r="R82" s="204">
        <v>10.199999999999999</v>
      </c>
      <c r="S82" s="205">
        <v>10.1</v>
      </c>
      <c r="T82" s="219">
        <f t="shared" si="26"/>
        <v>143.29999999999998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63</v>
      </c>
      <c r="C83" s="28">
        <f>SUM(C76:C82)</f>
        <v>61.099999999999994</v>
      </c>
      <c r="D83" s="28">
        <f>SUM(D76:D82)</f>
        <v>14.6</v>
      </c>
      <c r="E83" s="28">
        <f>SUM(E76:E82)</f>
        <v>60.400000000000006</v>
      </c>
      <c r="F83" s="29">
        <f>SUM(F76:F82)</f>
        <v>69.5</v>
      </c>
      <c r="G83" s="27">
        <f t="shared" ref="G83:S83" si="27">SUM(G76:G82)</f>
        <v>58.9</v>
      </c>
      <c r="H83" s="28">
        <f t="shared" si="27"/>
        <v>62.4</v>
      </c>
      <c r="I83" s="28">
        <f t="shared" si="27"/>
        <v>14.599999999999998</v>
      </c>
      <c r="J83" s="28">
        <f t="shared" si="27"/>
        <v>62.3</v>
      </c>
      <c r="K83" s="29">
        <f t="shared" si="27"/>
        <v>69.5</v>
      </c>
      <c r="L83" s="27">
        <f t="shared" si="27"/>
        <v>73.7</v>
      </c>
      <c r="M83" s="28">
        <f t="shared" si="27"/>
        <v>14.6</v>
      </c>
      <c r="N83" s="28">
        <f t="shared" si="27"/>
        <v>72.400000000000006</v>
      </c>
      <c r="O83" s="29">
        <f t="shared" si="27"/>
        <v>72.400000000000006</v>
      </c>
      <c r="P83" s="27">
        <f t="shared" si="27"/>
        <v>71.699999999999989</v>
      </c>
      <c r="Q83" s="28">
        <f t="shared" si="27"/>
        <v>14.6</v>
      </c>
      <c r="R83" s="28">
        <f t="shared" si="27"/>
        <v>70.7</v>
      </c>
      <c r="S83" s="29">
        <f t="shared" si="27"/>
        <v>70.5</v>
      </c>
      <c r="T83" s="219">
        <f t="shared" si="26"/>
        <v>996.9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138.5</v>
      </c>
      <c r="C84" s="31">
        <v>138.5</v>
      </c>
      <c r="D84" s="31">
        <v>138.5</v>
      </c>
      <c r="E84" s="31">
        <v>137</v>
      </c>
      <c r="F84" s="32">
        <v>136</v>
      </c>
      <c r="G84" s="30">
        <v>138</v>
      </c>
      <c r="H84" s="31">
        <v>137</v>
      </c>
      <c r="I84" s="31">
        <v>138.5</v>
      </c>
      <c r="J84" s="31">
        <v>137</v>
      </c>
      <c r="K84" s="32">
        <v>136</v>
      </c>
      <c r="L84" s="30">
        <v>138.5</v>
      </c>
      <c r="M84" s="31">
        <v>138.5</v>
      </c>
      <c r="N84" s="31">
        <v>136</v>
      </c>
      <c r="O84" s="32">
        <v>136</v>
      </c>
      <c r="P84" s="30">
        <v>138.5</v>
      </c>
      <c r="Q84" s="31">
        <v>138.5</v>
      </c>
      <c r="R84" s="31">
        <v>136.5</v>
      </c>
      <c r="S84" s="32">
        <v>136</v>
      </c>
      <c r="T84" s="279">
        <f>+((T83/T85)/7)*1000</f>
        <v>137.20066061106522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9.0434999999999999</v>
      </c>
      <c r="C86" s="39">
        <f t="shared" ref="C86:S86" si="28">(((C85*C84)*7)/1000-C76-C77)/5</f>
        <v>8.7756999999999987</v>
      </c>
      <c r="D86" s="39">
        <f t="shared" si="28"/>
        <v>2.0685000000000002</v>
      </c>
      <c r="E86" s="39">
        <f t="shared" si="28"/>
        <v>8.6433999999999997</v>
      </c>
      <c r="F86" s="40">
        <f t="shared" si="28"/>
        <v>9.8991999999999987</v>
      </c>
      <c r="G86" s="38">
        <f t="shared" si="28"/>
        <v>8.4652000000000012</v>
      </c>
      <c r="H86" s="39">
        <f t="shared" si="28"/>
        <v>8.907</v>
      </c>
      <c r="I86" s="39">
        <f t="shared" si="28"/>
        <v>2.1085000000000003</v>
      </c>
      <c r="J86" s="39">
        <f t="shared" si="28"/>
        <v>8.907</v>
      </c>
      <c r="K86" s="40">
        <f t="shared" si="28"/>
        <v>9.8991999999999987</v>
      </c>
      <c r="L86" s="38">
        <f t="shared" si="28"/>
        <v>10.5364</v>
      </c>
      <c r="M86" s="39">
        <f t="shared" si="28"/>
        <v>2.0685000000000002</v>
      </c>
      <c r="N86" s="39">
        <f t="shared" si="28"/>
        <v>10.350400000000002</v>
      </c>
      <c r="O86" s="40">
        <f t="shared" si="28"/>
        <v>10.350400000000002</v>
      </c>
      <c r="P86" s="38">
        <f t="shared" si="28"/>
        <v>10.268599999999998</v>
      </c>
      <c r="Q86" s="39">
        <f t="shared" si="28"/>
        <v>2.0685000000000002</v>
      </c>
      <c r="R86" s="39">
        <f t="shared" si="28"/>
        <v>10.141399999999999</v>
      </c>
      <c r="S86" s="40">
        <f t="shared" si="28"/>
        <v>10.089599999999999</v>
      </c>
      <c r="T86" s="280">
        <f>((T83*1000)/T85)/7</f>
        <v>137.20066061106522</v>
      </c>
      <c r="AD86" s="3"/>
    </row>
    <row r="87" spans="1:41" ht="33.75" customHeight="1" x14ac:dyDescent="0.25">
      <c r="A87" s="99" t="s">
        <v>23</v>
      </c>
      <c r="B87" s="42">
        <f>((B85*B84)*7)/1000</f>
        <v>63.017499999999998</v>
      </c>
      <c r="C87" s="43">
        <f>((C85*C84)*7)/1000</f>
        <v>61.078499999999998</v>
      </c>
      <c r="D87" s="43">
        <f>((D85*D84)*7)/1000</f>
        <v>14.5425</v>
      </c>
      <c r="E87" s="43">
        <f>((E85*E84)*7)/1000</f>
        <v>60.417000000000002</v>
      </c>
      <c r="F87" s="90">
        <f>((F85*F84)*7)/1000</f>
        <v>69.495999999999995</v>
      </c>
      <c r="G87" s="42">
        <f t="shared" ref="G87:S87" si="29">((G85*G84)*7)/1000</f>
        <v>58.926000000000002</v>
      </c>
      <c r="H87" s="43">
        <f t="shared" si="29"/>
        <v>62.335000000000001</v>
      </c>
      <c r="I87" s="43">
        <f t="shared" si="29"/>
        <v>14.5425</v>
      </c>
      <c r="J87" s="43">
        <f t="shared" si="29"/>
        <v>62.335000000000001</v>
      </c>
      <c r="K87" s="90">
        <f t="shared" si="29"/>
        <v>69.495999999999995</v>
      </c>
      <c r="L87" s="42">
        <f t="shared" si="29"/>
        <v>73.682000000000002</v>
      </c>
      <c r="M87" s="43">
        <f t="shared" si="29"/>
        <v>14.5425</v>
      </c>
      <c r="N87" s="43">
        <f t="shared" si="29"/>
        <v>72.352000000000004</v>
      </c>
      <c r="O87" s="90">
        <f t="shared" si="29"/>
        <v>72.352000000000004</v>
      </c>
      <c r="P87" s="42">
        <f t="shared" si="29"/>
        <v>71.742999999999995</v>
      </c>
      <c r="Q87" s="43">
        <f t="shared" si="29"/>
        <v>14.5425</v>
      </c>
      <c r="R87" s="43">
        <f t="shared" si="29"/>
        <v>70.706999999999994</v>
      </c>
      <c r="S87" s="90">
        <f t="shared" si="29"/>
        <v>70.447999999999993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138.46153846153848</v>
      </c>
      <c r="C88" s="49">
        <f>+(C83/C85)/7*1000</f>
        <v>138.54875283446711</v>
      </c>
      <c r="D88" s="49">
        <f>+(D83/D85)/7*1000</f>
        <v>139.04761904761904</v>
      </c>
      <c r="E88" s="49">
        <f>+(E83/E85)/7*1000</f>
        <v>136.96145124716554</v>
      </c>
      <c r="F88" s="50">
        <f>+(F83/F85)/7*1000</f>
        <v>136.00782778864971</v>
      </c>
      <c r="G88" s="48">
        <f t="shared" ref="G88:S88" si="30">+(G83/G85)/7*1000</f>
        <v>137.93911007025761</v>
      </c>
      <c r="H88" s="49">
        <f t="shared" si="30"/>
        <v>137.14285714285714</v>
      </c>
      <c r="I88" s="49">
        <f t="shared" si="30"/>
        <v>139.04761904761904</v>
      </c>
      <c r="J88" s="49">
        <f t="shared" si="30"/>
        <v>136.92307692307691</v>
      </c>
      <c r="K88" s="50">
        <f t="shared" si="30"/>
        <v>136.00782778864971</v>
      </c>
      <c r="L88" s="48">
        <f t="shared" si="30"/>
        <v>138.53383458646618</v>
      </c>
      <c r="M88" s="49">
        <f t="shared" si="30"/>
        <v>139.04761904761904</v>
      </c>
      <c r="N88" s="49">
        <f t="shared" si="30"/>
        <v>136.0902255639098</v>
      </c>
      <c r="O88" s="50">
        <f t="shared" si="30"/>
        <v>136.0902255639098</v>
      </c>
      <c r="P88" s="48">
        <f t="shared" si="30"/>
        <v>138.4169884169884</v>
      </c>
      <c r="Q88" s="49">
        <f t="shared" si="30"/>
        <v>139.04761904761904</v>
      </c>
      <c r="R88" s="49">
        <f t="shared" si="30"/>
        <v>136.48648648648648</v>
      </c>
      <c r="S88" s="50">
        <f t="shared" si="30"/>
        <v>136.10038610038612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CFE-1527-4219-B848-073AF21C4428}">
  <dimension ref="A1:AQ239"/>
  <sheetViews>
    <sheetView topLeftCell="A10" zoomScale="30" zoomScaleNormal="30" workbookViewId="0">
      <selection activeCell="C26" sqref="C26:U2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"/>
      <c r="Z3" s="2"/>
      <c r="AA3" s="2"/>
      <c r="AB3" s="2"/>
      <c r="AC3" s="2"/>
      <c r="AD3" s="28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5" t="s">
        <v>1</v>
      </c>
      <c r="B9" s="285"/>
      <c r="C9" s="28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5"/>
      <c r="B10" s="285"/>
      <c r="C10" s="28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5" t="s">
        <v>4</v>
      </c>
      <c r="B11" s="285"/>
      <c r="C11" s="285"/>
      <c r="D11" s="1"/>
      <c r="E11" s="286">
        <v>1</v>
      </c>
      <c r="F11" s="1"/>
      <c r="G11" s="1"/>
      <c r="H11" s="1"/>
      <c r="I11" s="1"/>
      <c r="J11" s="1"/>
      <c r="K11" s="553" t="s">
        <v>81</v>
      </c>
      <c r="L11" s="553"/>
      <c r="M11" s="287"/>
      <c r="N11" s="28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5"/>
      <c r="B12" s="285"/>
      <c r="C12" s="285"/>
      <c r="D12" s="1"/>
      <c r="E12" s="5"/>
      <c r="F12" s="1"/>
      <c r="G12" s="1"/>
      <c r="H12" s="1"/>
      <c r="I12" s="1"/>
      <c r="J12" s="1"/>
      <c r="K12" s="287"/>
      <c r="L12" s="287"/>
      <c r="M12" s="287"/>
      <c r="N12" s="28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5"/>
      <c r="B13" s="285"/>
      <c r="C13" s="285"/>
      <c r="D13" s="285"/>
      <c r="E13" s="285"/>
      <c r="F13" s="285"/>
      <c r="G13" s="285"/>
      <c r="H13" s="285"/>
      <c r="I13" s="285"/>
      <c r="J13" s="285"/>
      <c r="K13" s="285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1"/>
      <c r="X13" s="1"/>
      <c r="Y13" s="1"/>
    </row>
    <row r="14" spans="1:30" s="3" customFormat="1" ht="27" thickBot="1" x14ac:dyDescent="0.3">
      <c r="A14" s="285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379.15499999999997</v>
      </c>
      <c r="C17" s="300">
        <v>6.5194999999999999</v>
      </c>
      <c r="D17" s="300">
        <v>6.3324999999999996</v>
      </c>
      <c r="E17" s="300">
        <v>1.7004999999999999</v>
      </c>
      <c r="F17" s="300">
        <v>6.3324999999999996</v>
      </c>
      <c r="G17" s="300">
        <v>5.1660000000000004</v>
      </c>
      <c r="H17" s="299">
        <v>360.03</v>
      </c>
      <c r="I17" s="300">
        <v>7.19</v>
      </c>
      <c r="J17" s="300">
        <v>6.4089999999999998</v>
      </c>
      <c r="K17" s="300">
        <v>1.611</v>
      </c>
      <c r="L17" s="300">
        <v>6.08</v>
      </c>
      <c r="M17" s="301">
        <v>6.4574999999999996</v>
      </c>
      <c r="N17" s="82">
        <v>109.49712000000002</v>
      </c>
      <c r="O17" s="24">
        <v>22.348800000000004</v>
      </c>
      <c r="P17" s="24">
        <v>106.87424000000003</v>
      </c>
      <c r="Q17" s="25">
        <v>106.37416</v>
      </c>
      <c r="R17" s="23">
        <v>106.40314000000001</v>
      </c>
      <c r="S17" s="24">
        <v>22.348800000000004</v>
      </c>
      <c r="T17" s="24">
        <v>105.18933999999999</v>
      </c>
      <c r="U17" s="25">
        <v>103.35032000000001</v>
      </c>
      <c r="V17" s="302">
        <f>SUM(B17:U17)</f>
        <v>1475.3694199999998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382.2</v>
      </c>
      <c r="C18" s="300">
        <v>7.67</v>
      </c>
      <c r="D18" s="300">
        <v>7.8120000000000003</v>
      </c>
      <c r="E18" s="300">
        <v>1.9690000000000001</v>
      </c>
      <c r="F18" s="300">
        <v>7.45</v>
      </c>
      <c r="G18" s="300">
        <v>6.02</v>
      </c>
      <c r="H18" s="299">
        <v>366.6</v>
      </c>
      <c r="I18" s="300">
        <v>7.5495000000000001</v>
      </c>
      <c r="J18" s="300">
        <v>6.7859999999999996</v>
      </c>
      <c r="K18" s="300">
        <v>1.79</v>
      </c>
      <c r="L18" s="300">
        <v>6.46</v>
      </c>
      <c r="M18" s="301">
        <v>6.4574999999999996</v>
      </c>
      <c r="N18" s="82">
        <v>109.49712000000002</v>
      </c>
      <c r="O18" s="24">
        <v>22.348800000000004</v>
      </c>
      <c r="P18" s="24">
        <v>106.87424000000003</v>
      </c>
      <c r="Q18" s="25">
        <v>106.37416</v>
      </c>
      <c r="R18" s="23">
        <v>106.40314000000001</v>
      </c>
      <c r="S18" s="24">
        <v>22.348800000000004</v>
      </c>
      <c r="T18" s="24">
        <v>105.18933999999999</v>
      </c>
      <c r="U18" s="25">
        <v>103.35032000000001</v>
      </c>
      <c r="V18" s="302">
        <f t="shared" ref="V18:V23" si="0">SUM(B18:U18)</f>
        <v>1491.1499200000001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382.2</v>
      </c>
      <c r="C19" s="300">
        <v>7.67</v>
      </c>
      <c r="D19" s="300">
        <v>7.8120000000000003</v>
      </c>
      <c r="E19" s="300">
        <v>1.9690000000000001</v>
      </c>
      <c r="F19" s="300">
        <v>7.45</v>
      </c>
      <c r="G19" s="300">
        <v>6.02</v>
      </c>
      <c r="H19" s="299">
        <v>366.6</v>
      </c>
      <c r="I19" s="300">
        <v>7.5495000000000001</v>
      </c>
      <c r="J19" s="300">
        <v>6.7859999999999996</v>
      </c>
      <c r="K19" s="300">
        <v>1.79</v>
      </c>
      <c r="L19" s="300">
        <v>6.46</v>
      </c>
      <c r="M19" s="301">
        <v>6.4574999999999996</v>
      </c>
      <c r="N19" s="82">
        <v>111.85105200000001</v>
      </c>
      <c r="O19" s="24">
        <v>22.886679999999995</v>
      </c>
      <c r="P19" s="24">
        <v>109.774704</v>
      </c>
      <c r="Q19" s="25">
        <v>108.09943600000001</v>
      </c>
      <c r="R19" s="23">
        <v>109.16374399999999</v>
      </c>
      <c r="S19" s="24">
        <v>22.886679999999995</v>
      </c>
      <c r="T19" s="24">
        <v>107.22166399999999</v>
      </c>
      <c r="U19" s="25">
        <v>104.92277199999998</v>
      </c>
      <c r="V19" s="302">
        <f t="shared" si="0"/>
        <v>1505.5707319999997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382.2</v>
      </c>
      <c r="C20" s="300">
        <v>7.67</v>
      </c>
      <c r="D20" s="300">
        <v>7.8120000000000003</v>
      </c>
      <c r="E20" s="300">
        <v>1.9690000000000001</v>
      </c>
      <c r="F20" s="300">
        <v>7.45</v>
      </c>
      <c r="G20" s="300">
        <v>6.02</v>
      </c>
      <c r="H20" s="299">
        <v>366.6</v>
      </c>
      <c r="I20" s="300">
        <v>7.5495000000000001</v>
      </c>
      <c r="J20" s="300">
        <v>6.7859999999999996</v>
      </c>
      <c r="K20" s="300">
        <v>1.79</v>
      </c>
      <c r="L20" s="300">
        <v>6.46</v>
      </c>
      <c r="M20" s="301">
        <v>6.4574999999999996</v>
      </c>
      <c r="N20" s="82">
        <v>111.85105200000001</v>
      </c>
      <c r="O20" s="24">
        <v>22.886679999999995</v>
      </c>
      <c r="P20" s="24">
        <v>109.774704</v>
      </c>
      <c r="Q20" s="25">
        <v>108.09943600000001</v>
      </c>
      <c r="R20" s="23">
        <v>109.16374399999999</v>
      </c>
      <c r="S20" s="24">
        <v>22.886679999999995</v>
      </c>
      <c r="T20" s="24">
        <v>107.22166399999999</v>
      </c>
      <c r="U20" s="25">
        <v>104.92277199999998</v>
      </c>
      <c r="V20" s="302">
        <f t="shared" si="0"/>
        <v>1505.5707319999997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382.2</v>
      </c>
      <c r="C21" s="300">
        <v>7.67</v>
      </c>
      <c r="D21" s="300">
        <v>7.8120000000000003</v>
      </c>
      <c r="E21" s="300">
        <v>1.9690000000000001</v>
      </c>
      <c r="F21" s="300">
        <v>7.45</v>
      </c>
      <c r="G21" s="300">
        <v>8.17</v>
      </c>
      <c r="H21" s="299">
        <v>366.6</v>
      </c>
      <c r="I21" s="300">
        <v>7.5495000000000001</v>
      </c>
      <c r="J21" s="300">
        <v>6.7859999999999996</v>
      </c>
      <c r="K21" s="300">
        <v>1.79</v>
      </c>
      <c r="L21" s="300">
        <v>6.46</v>
      </c>
      <c r="M21" s="301">
        <v>8.808030000000004</v>
      </c>
      <c r="N21" s="82">
        <v>111.85105200000001</v>
      </c>
      <c r="O21" s="24">
        <v>22.886679999999995</v>
      </c>
      <c r="P21" s="24">
        <v>109.774704</v>
      </c>
      <c r="Q21" s="25">
        <v>108.09943600000001</v>
      </c>
      <c r="R21" s="23">
        <v>109.16374399999999</v>
      </c>
      <c r="S21" s="24">
        <v>22.886679999999995</v>
      </c>
      <c r="T21" s="24">
        <v>107.22166399999999</v>
      </c>
      <c r="U21" s="25">
        <v>104.92277199999998</v>
      </c>
      <c r="V21" s="302">
        <f t="shared" si="0"/>
        <v>1510.0712619999997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382.2</v>
      </c>
      <c r="C22" s="300">
        <v>7.67</v>
      </c>
      <c r="D22" s="300">
        <v>7.8120000000000003</v>
      </c>
      <c r="E22" s="300">
        <v>1.9690000000000001</v>
      </c>
      <c r="F22" s="300">
        <v>9.1635000000000097</v>
      </c>
      <c r="G22" s="300">
        <v>8.17</v>
      </c>
      <c r="H22" s="299">
        <v>366.6</v>
      </c>
      <c r="I22" s="300">
        <v>9.3469999999999995</v>
      </c>
      <c r="J22" s="300">
        <v>8.746399999999996</v>
      </c>
      <c r="K22" s="300">
        <v>1.79</v>
      </c>
      <c r="L22" s="300">
        <v>8.5120000000000022</v>
      </c>
      <c r="M22" s="301">
        <v>8.808030000000004</v>
      </c>
      <c r="N22" s="82">
        <v>111.85105200000001</v>
      </c>
      <c r="O22" s="24">
        <v>22.886679999999995</v>
      </c>
      <c r="P22" s="24">
        <v>109.774704</v>
      </c>
      <c r="Q22" s="25">
        <v>111.47497600000004</v>
      </c>
      <c r="R22" s="23">
        <v>112.076864</v>
      </c>
      <c r="S22" s="24">
        <v>22.886679999999995</v>
      </c>
      <c r="T22" s="24">
        <v>107.22166399999999</v>
      </c>
      <c r="U22" s="25">
        <v>108.20003200000001</v>
      </c>
      <c r="V22" s="302">
        <f t="shared" si="0"/>
        <v>1527.160582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382.2</v>
      </c>
      <c r="C23" s="300">
        <v>9.4341000000000097</v>
      </c>
      <c r="D23" s="300">
        <v>9.5232000000000081</v>
      </c>
      <c r="E23" s="300">
        <v>2.3627999999999978</v>
      </c>
      <c r="F23" s="300">
        <v>9.1635000000000097</v>
      </c>
      <c r="G23" s="300">
        <v>10.664000000000005</v>
      </c>
      <c r="H23" s="299">
        <v>366.6</v>
      </c>
      <c r="I23" s="300">
        <v>9.3469999999999995</v>
      </c>
      <c r="J23" s="300">
        <v>11.083800000000004</v>
      </c>
      <c r="K23" s="300">
        <v>2.255399999999999</v>
      </c>
      <c r="L23" s="300">
        <v>8.5120000000000022</v>
      </c>
      <c r="M23" s="301">
        <v>11.537400000000005</v>
      </c>
      <c r="N23" s="82">
        <v>113.32170000000001</v>
      </c>
      <c r="O23" s="24">
        <v>23.126799999999999</v>
      </c>
      <c r="P23" s="24">
        <v>111.26779999999998</v>
      </c>
      <c r="Q23" s="25">
        <v>111.47497600000004</v>
      </c>
      <c r="R23" s="23">
        <v>112.076864</v>
      </c>
      <c r="S23" s="24">
        <v>22.886679999999995</v>
      </c>
      <c r="T23" s="24">
        <v>108.8952</v>
      </c>
      <c r="U23" s="25">
        <v>108.20003200000001</v>
      </c>
      <c r="V23" s="302">
        <f t="shared" si="0"/>
        <v>1543.933252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2672.355</v>
      </c>
      <c r="C24" s="306">
        <f t="shared" ref="C24:U24" si="1">SUM(C17:C23)</f>
        <v>54.30360000000001</v>
      </c>
      <c r="D24" s="306">
        <f t="shared" si="1"/>
        <v>54.915700000000008</v>
      </c>
      <c r="E24" s="306">
        <f t="shared" si="1"/>
        <v>13.908299999999999</v>
      </c>
      <c r="F24" s="306">
        <f t="shared" si="1"/>
        <v>54.45950000000002</v>
      </c>
      <c r="G24" s="306">
        <f t="shared" si="1"/>
        <v>50.230000000000004</v>
      </c>
      <c r="H24" s="305">
        <f t="shared" si="1"/>
        <v>2559.6299999999997</v>
      </c>
      <c r="I24" s="306">
        <f t="shared" si="1"/>
        <v>56.082000000000008</v>
      </c>
      <c r="J24" s="306">
        <f t="shared" si="1"/>
        <v>53.383200000000002</v>
      </c>
      <c r="K24" s="306">
        <f t="shared" si="1"/>
        <v>12.816399999999998</v>
      </c>
      <c r="L24" s="306">
        <f t="shared" si="1"/>
        <v>48.944000000000003</v>
      </c>
      <c r="M24" s="307">
        <f t="shared" si="1"/>
        <v>54.983460000000008</v>
      </c>
      <c r="N24" s="308">
        <f t="shared" si="1"/>
        <v>779.72014799999999</v>
      </c>
      <c r="O24" s="309">
        <f t="shared" si="1"/>
        <v>159.37111999999999</v>
      </c>
      <c r="P24" s="309">
        <f t="shared" si="1"/>
        <v>764.11509600000011</v>
      </c>
      <c r="Q24" s="310">
        <f t="shared" si="1"/>
        <v>759.99658000000022</v>
      </c>
      <c r="R24" s="311">
        <f t="shared" si="1"/>
        <v>764.45123999999998</v>
      </c>
      <c r="S24" s="309">
        <f t="shared" si="1"/>
        <v>159.13099999999997</v>
      </c>
      <c r="T24" s="309">
        <f t="shared" si="1"/>
        <v>748.16053599999998</v>
      </c>
      <c r="U24" s="310">
        <f t="shared" si="1"/>
        <v>737.86901999999998</v>
      </c>
      <c r="V24" s="302">
        <f>SUM(B24:U24)</f>
        <v>10558.8259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128.30000000000001</v>
      </c>
      <c r="D25" s="314">
        <v>128.80000000000001</v>
      </c>
      <c r="E25" s="314">
        <v>129.19999999999999</v>
      </c>
      <c r="F25" s="314">
        <v>128.30000000000001</v>
      </c>
      <c r="G25" s="314">
        <v>128.4</v>
      </c>
      <c r="H25" s="313"/>
      <c r="I25" s="314">
        <v>125</v>
      </c>
      <c r="J25" s="314">
        <v>126.7</v>
      </c>
      <c r="K25" s="314">
        <v>124.6</v>
      </c>
      <c r="L25" s="314">
        <v>123.2</v>
      </c>
      <c r="M25" s="315">
        <v>125.4</v>
      </c>
      <c r="N25" s="316">
        <v>126.9</v>
      </c>
      <c r="O25" s="317">
        <v>129.19999999999999</v>
      </c>
      <c r="P25" s="317">
        <v>124.6</v>
      </c>
      <c r="Q25" s="318">
        <v>123.2</v>
      </c>
      <c r="R25" s="319">
        <v>127.4</v>
      </c>
      <c r="S25" s="317">
        <v>127</v>
      </c>
      <c r="T25" s="317">
        <v>125.6</v>
      </c>
      <c r="U25" s="318">
        <v>123.2</v>
      </c>
      <c r="V25" s="320">
        <f>+((V24/V26)/7)*1000</f>
        <v>123.57887104702604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744</v>
      </c>
      <c r="E26" s="323">
        <v>179</v>
      </c>
      <c r="F26" s="323">
        <v>745</v>
      </c>
      <c r="G26" s="323">
        <v>860</v>
      </c>
      <c r="H26" s="324"/>
      <c r="I26" s="323">
        <v>719</v>
      </c>
      <c r="J26" s="323">
        <v>754</v>
      </c>
      <c r="K26" s="323">
        <v>179</v>
      </c>
      <c r="L26" s="323">
        <v>760</v>
      </c>
      <c r="M26" s="325">
        <v>861</v>
      </c>
      <c r="N26" s="86">
        <v>893</v>
      </c>
      <c r="O26" s="35">
        <v>179</v>
      </c>
      <c r="P26" s="35">
        <v>893</v>
      </c>
      <c r="Q26" s="36">
        <v>893</v>
      </c>
      <c r="R26" s="34">
        <v>867</v>
      </c>
      <c r="S26" s="35">
        <v>179</v>
      </c>
      <c r="T26" s="35">
        <v>867</v>
      </c>
      <c r="U26" s="36">
        <v>867</v>
      </c>
      <c r="V26" s="326">
        <f>SUM(C26:U26)</f>
        <v>12206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590.4366</v>
      </c>
      <c r="D27" s="300">
        <f t="shared" ref="D27:G27" si="2">(D26*D25/1000)*6</f>
        <v>574.96320000000003</v>
      </c>
      <c r="E27" s="300">
        <f t="shared" si="2"/>
        <v>138.76079999999999</v>
      </c>
      <c r="F27" s="300">
        <f t="shared" si="2"/>
        <v>573.50100000000009</v>
      </c>
      <c r="G27" s="300">
        <f t="shared" si="2"/>
        <v>662.5440000000001</v>
      </c>
      <c r="H27" s="328"/>
      <c r="I27" s="300">
        <f>(I26*I25/1000)*6</f>
        <v>539.25</v>
      </c>
      <c r="J27" s="300">
        <f>(J26*J25/1000)*6</f>
        <v>573.19080000000008</v>
      </c>
      <c r="K27" s="300">
        <f>(K26*K25/1000)*6</f>
        <v>133.82039999999998</v>
      </c>
      <c r="L27" s="300">
        <f>(L26*L25/1000)*6</f>
        <v>561.79200000000003</v>
      </c>
      <c r="M27" s="301">
        <f>(M26*M25/1000)*6</f>
        <v>647.81640000000004</v>
      </c>
      <c r="N27" s="302">
        <f>((N26*N25)*7/1000)/7</f>
        <v>113.32170000000001</v>
      </c>
      <c r="O27" s="204">
        <f t="shared" ref="O27:U27" si="3">((O26*O25)*7/1000)/7</f>
        <v>23.126799999999999</v>
      </c>
      <c r="P27" s="204">
        <f t="shared" si="3"/>
        <v>111.26779999999998</v>
      </c>
      <c r="Q27" s="205">
        <f t="shared" si="3"/>
        <v>110.01760000000002</v>
      </c>
      <c r="R27" s="203">
        <f t="shared" si="3"/>
        <v>110.4558</v>
      </c>
      <c r="S27" s="204">
        <f t="shared" si="3"/>
        <v>22.733000000000001</v>
      </c>
      <c r="T27" s="204">
        <f t="shared" si="3"/>
        <v>108.8952</v>
      </c>
      <c r="U27" s="205">
        <f t="shared" si="3"/>
        <v>106.81440000000001</v>
      </c>
      <c r="V27" s="88"/>
      <c r="W27" s="52">
        <f>((V24*1000)/V26)/7</f>
        <v>123.57887104702606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9.4341000000000097</v>
      </c>
      <c r="D28" s="330">
        <f t="shared" ref="D28:G28" si="4">+(D25-$C$32)*D26/1000</f>
        <v>9.5232000000000081</v>
      </c>
      <c r="E28" s="330">
        <f t="shared" si="4"/>
        <v>2.3627999999999978</v>
      </c>
      <c r="F28" s="330">
        <f t="shared" si="4"/>
        <v>9.1635000000000097</v>
      </c>
      <c r="G28" s="330">
        <f t="shared" si="4"/>
        <v>10.664000000000005</v>
      </c>
      <c r="H28" s="329"/>
      <c r="I28" s="330">
        <f>+(I25-$I$32)*I26/1000</f>
        <v>9.3469999999999995</v>
      </c>
      <c r="J28" s="330">
        <f t="shared" ref="J28:M28" si="5">+(J25-$I$32)*J26/1000</f>
        <v>11.083800000000004</v>
      </c>
      <c r="K28" s="330">
        <f t="shared" si="5"/>
        <v>2.255399999999999</v>
      </c>
      <c r="L28" s="330">
        <f t="shared" si="5"/>
        <v>8.5120000000000022</v>
      </c>
      <c r="M28" s="331">
        <f t="shared" si="5"/>
        <v>11.537400000000005</v>
      </c>
      <c r="N28" s="259">
        <f t="shared" ref="N28:U28" si="6">((N26*N25)*7)/1000</f>
        <v>793.25190000000009</v>
      </c>
      <c r="O28" s="45">
        <f t="shared" si="6"/>
        <v>161.88759999999999</v>
      </c>
      <c r="P28" s="45">
        <f t="shared" si="6"/>
        <v>778.87459999999987</v>
      </c>
      <c r="Q28" s="46">
        <f t="shared" si="6"/>
        <v>770.12320000000011</v>
      </c>
      <c r="R28" s="44">
        <f t="shared" si="6"/>
        <v>773.19060000000002</v>
      </c>
      <c r="S28" s="45">
        <f t="shared" si="6"/>
        <v>159.131</v>
      </c>
      <c r="T28" s="45">
        <f t="shared" si="6"/>
        <v>762.26639999999998</v>
      </c>
      <c r="U28" s="46">
        <f t="shared" si="6"/>
        <v>747.70080000000007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868.0000000000025</v>
      </c>
      <c r="E29" s="333">
        <f t="shared" si="7"/>
        <v>208.83333333333394</v>
      </c>
      <c r="F29" s="333">
        <f t="shared" si="7"/>
        <v>869.16666666666924</v>
      </c>
      <c r="G29" s="333">
        <f t="shared" si="7"/>
        <v>1003.3333333333362</v>
      </c>
      <c r="H29" s="332"/>
      <c r="I29" s="333">
        <f>+I26*(1.16666666666667)</f>
        <v>838.83333333333576</v>
      </c>
      <c r="J29" s="333">
        <f>+J26*(1.16666666666667)</f>
        <v>879.66666666666924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124.73526603743402</v>
      </c>
      <c r="O29" s="49">
        <f t="shared" si="8"/>
        <v>127.19163607342379</v>
      </c>
      <c r="P29" s="49">
        <f t="shared" si="8"/>
        <v>122.23885714285716</v>
      </c>
      <c r="Q29" s="50">
        <f t="shared" si="8"/>
        <v>121.58000000000004</v>
      </c>
      <c r="R29" s="48">
        <f t="shared" si="8"/>
        <v>125.96</v>
      </c>
      <c r="S29" s="49">
        <f t="shared" si="8"/>
        <v>126.99999999999997</v>
      </c>
      <c r="T29" s="49">
        <f t="shared" si="8"/>
        <v>123.27575152413907</v>
      </c>
      <c r="U29" s="50">
        <f t="shared" si="8"/>
        <v>121.58</v>
      </c>
      <c r="V29" s="344"/>
    </row>
    <row r="30" spans="1:42" s="304" customFormat="1" ht="33.75" customHeight="1" x14ac:dyDescent="0.25">
      <c r="A30" s="52"/>
      <c r="B30" s="328"/>
      <c r="C30" s="335">
        <f>(C27/6)</f>
        <v>98.406099999999995</v>
      </c>
      <c r="D30" s="335">
        <f t="shared" ref="D30:G30" si="9">+(D27/6)</f>
        <v>95.827200000000005</v>
      </c>
      <c r="E30" s="335">
        <f t="shared" si="9"/>
        <v>23.126799999999999</v>
      </c>
      <c r="F30" s="335">
        <f t="shared" si="9"/>
        <v>95.583500000000015</v>
      </c>
      <c r="G30" s="335">
        <f t="shared" si="9"/>
        <v>110.42400000000002</v>
      </c>
      <c r="H30" s="328"/>
      <c r="I30" s="335">
        <f>+(I27/6)</f>
        <v>89.875</v>
      </c>
      <c r="J30" s="335">
        <f>+(J27/6)</f>
        <v>95.531800000000018</v>
      </c>
      <c r="K30" s="335">
        <f>+(K27/6)</f>
        <v>22.303399999999996</v>
      </c>
      <c r="L30" s="335">
        <f>+(L27/6)</f>
        <v>93.632000000000005</v>
      </c>
      <c r="M30" s="336">
        <f>+(M27/6)</f>
        <v>107.96940000000001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232.43934999999999</v>
      </c>
      <c r="D31" s="335">
        <f t="shared" ref="D31:G31" si="10">+((D27-D24)/4)+D30</f>
        <v>225.83907500000001</v>
      </c>
      <c r="E31" s="335">
        <f t="shared" si="10"/>
        <v>54.339924999999994</v>
      </c>
      <c r="F31" s="335">
        <f t="shared" si="10"/>
        <v>225.34387500000003</v>
      </c>
      <c r="G31" s="335">
        <f t="shared" si="10"/>
        <v>263.50250000000005</v>
      </c>
      <c r="H31" s="328"/>
      <c r="I31" s="335">
        <f>+((I27-I24)/4)+I30</f>
        <v>210.667</v>
      </c>
      <c r="J31" s="335">
        <f>+((J27-J24)/4)+J30</f>
        <v>225.48370000000006</v>
      </c>
      <c r="K31" s="335">
        <f>+((K27-K24)/4)+K30</f>
        <v>52.554399999999987</v>
      </c>
      <c r="L31" s="335">
        <f>+((L27-L24)/4)+L30</f>
        <v>221.84400000000002</v>
      </c>
      <c r="M31" s="336">
        <f>+((M27-M24)/4)+M30</f>
        <v>256.17763500000001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116</v>
      </c>
      <c r="D32" s="339">
        <f>+C32*E32/1000</f>
        <v>382.22</v>
      </c>
      <c r="E32" s="340">
        <f>+SUM(C26:G26)</f>
        <v>3295</v>
      </c>
      <c r="F32" s="341"/>
      <c r="G32" s="341"/>
      <c r="H32" s="337"/>
      <c r="I32" s="338">
        <v>112</v>
      </c>
      <c r="J32" s="339">
        <f>+I32*K32/1000</f>
        <v>366.57600000000002</v>
      </c>
      <c r="K32" s="340">
        <f>+SUM(I26:M26)</f>
        <v>3273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112.9396</v>
      </c>
      <c r="C39" s="82">
        <v>111.1</v>
      </c>
      <c r="D39" s="82">
        <v>23.324000000000005</v>
      </c>
      <c r="E39" s="82">
        <v>106.80760000000001</v>
      </c>
      <c r="F39" s="82">
        <v>102.87199999999999</v>
      </c>
      <c r="G39" s="82"/>
      <c r="H39" s="82"/>
      <c r="I39" s="104">
        <f t="shared" ref="I39:I46" si="11">SUM(B39:H39)</f>
        <v>457.04319999999996</v>
      </c>
      <c r="J39" s="2"/>
      <c r="K39" s="94" t="s">
        <v>13</v>
      </c>
      <c r="L39" s="82">
        <v>10</v>
      </c>
      <c r="M39" s="82">
        <v>9.9</v>
      </c>
      <c r="N39" s="82">
        <v>2</v>
      </c>
      <c r="O39" s="82">
        <v>9.9</v>
      </c>
      <c r="P39" s="82">
        <v>10.3</v>
      </c>
      <c r="Q39" s="82"/>
      <c r="R39" s="104">
        <f t="shared" ref="R39:R46" si="12">SUM(L39:Q39)</f>
        <v>42.099999999999994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112.9396</v>
      </c>
      <c r="C40" s="82">
        <v>111.1</v>
      </c>
      <c r="D40" s="82">
        <v>23.324000000000005</v>
      </c>
      <c r="E40" s="82">
        <v>106.80760000000001</v>
      </c>
      <c r="F40" s="82">
        <v>102.87199999999999</v>
      </c>
      <c r="G40" s="82"/>
      <c r="H40" s="82"/>
      <c r="I40" s="104">
        <f t="shared" si="11"/>
        <v>457.04319999999996</v>
      </c>
      <c r="J40" s="2"/>
      <c r="K40" s="95" t="s">
        <v>14</v>
      </c>
      <c r="L40" s="82">
        <v>10</v>
      </c>
      <c r="M40" s="82">
        <v>9.9</v>
      </c>
      <c r="N40" s="82">
        <v>2</v>
      </c>
      <c r="O40" s="82">
        <v>9.9</v>
      </c>
      <c r="P40" s="82">
        <v>10.3</v>
      </c>
      <c r="Q40" s="82"/>
      <c r="R40" s="104">
        <f t="shared" si="12"/>
        <v>42.099999999999994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112.23665999999999</v>
      </c>
      <c r="C41" s="24">
        <v>111.3128</v>
      </c>
      <c r="D41" s="24">
        <v>22.997799999999994</v>
      </c>
      <c r="E41" s="24">
        <v>108.39156</v>
      </c>
      <c r="F41" s="24">
        <v>106.42240000000001</v>
      </c>
      <c r="G41" s="24"/>
      <c r="H41" s="24"/>
      <c r="I41" s="104">
        <f t="shared" si="11"/>
        <v>461.36122</v>
      </c>
      <c r="J41" s="2"/>
      <c r="K41" s="94" t="s">
        <v>15</v>
      </c>
      <c r="L41" s="82">
        <v>10.199999999999999</v>
      </c>
      <c r="M41" s="82">
        <v>10.1</v>
      </c>
      <c r="N41" s="82">
        <v>2</v>
      </c>
      <c r="O41" s="24">
        <v>10.1</v>
      </c>
      <c r="P41" s="24">
        <v>9.9</v>
      </c>
      <c r="Q41" s="24"/>
      <c r="R41" s="104">
        <f t="shared" si="12"/>
        <v>42.3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112.23665999999999</v>
      </c>
      <c r="C42" s="82">
        <v>111.3128</v>
      </c>
      <c r="D42" s="82">
        <v>22.997799999999994</v>
      </c>
      <c r="E42" s="82">
        <v>108.39156</v>
      </c>
      <c r="F42" s="82">
        <v>106.42240000000001</v>
      </c>
      <c r="G42" s="82"/>
      <c r="H42" s="82"/>
      <c r="I42" s="104">
        <f t="shared" si="11"/>
        <v>461.36122</v>
      </c>
      <c r="J42" s="2"/>
      <c r="K42" s="95" t="s">
        <v>16</v>
      </c>
      <c r="L42" s="82">
        <v>10.3</v>
      </c>
      <c r="M42" s="82">
        <v>10.1</v>
      </c>
      <c r="N42" s="82">
        <v>2</v>
      </c>
      <c r="O42" s="24">
        <v>10.1</v>
      </c>
      <c r="P42" s="24">
        <v>9.9</v>
      </c>
      <c r="Q42" s="82"/>
      <c r="R42" s="104">
        <f t="shared" si="12"/>
        <v>42.4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112.23665999999999</v>
      </c>
      <c r="C43" s="82">
        <v>111.3128</v>
      </c>
      <c r="D43" s="82">
        <v>22.997799999999994</v>
      </c>
      <c r="E43" s="82">
        <v>108.39156</v>
      </c>
      <c r="F43" s="82">
        <v>106.42240000000001</v>
      </c>
      <c r="G43" s="82"/>
      <c r="H43" s="82"/>
      <c r="I43" s="104">
        <f t="shared" si="11"/>
        <v>461.36122</v>
      </c>
      <c r="J43" s="2"/>
      <c r="K43" s="94" t="s">
        <v>17</v>
      </c>
      <c r="L43" s="82">
        <v>10.3</v>
      </c>
      <c r="M43" s="82">
        <v>10.199999999999999</v>
      </c>
      <c r="N43" s="82">
        <v>2.1</v>
      </c>
      <c r="O43" s="24">
        <v>10.1</v>
      </c>
      <c r="P43" s="24">
        <v>9.9</v>
      </c>
      <c r="Q43" s="82"/>
      <c r="R43" s="104">
        <f t="shared" si="12"/>
        <v>42.6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112.23665999999999</v>
      </c>
      <c r="C44" s="82">
        <v>111.3128</v>
      </c>
      <c r="D44" s="82">
        <v>22.997799999999994</v>
      </c>
      <c r="E44" s="82">
        <v>108.39156</v>
      </c>
      <c r="F44" s="82">
        <v>106.42240000000001</v>
      </c>
      <c r="G44" s="82"/>
      <c r="H44" s="82"/>
      <c r="I44" s="104">
        <f t="shared" si="11"/>
        <v>461.36122</v>
      </c>
      <c r="J44" s="2"/>
      <c r="K44" s="95" t="s">
        <v>18</v>
      </c>
      <c r="L44" s="82">
        <v>10.3</v>
      </c>
      <c r="M44" s="82">
        <v>10.199999999999999</v>
      </c>
      <c r="N44" s="82">
        <v>2.1</v>
      </c>
      <c r="O44" s="24">
        <v>10.1</v>
      </c>
      <c r="P44" s="24">
        <v>9.9</v>
      </c>
      <c r="Q44" s="82"/>
      <c r="R44" s="104">
        <f t="shared" si="12"/>
        <v>42.6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112.23665999999999</v>
      </c>
      <c r="C45" s="82">
        <v>111.3128</v>
      </c>
      <c r="D45" s="82">
        <v>22.997799999999994</v>
      </c>
      <c r="E45" s="82">
        <v>108.39156</v>
      </c>
      <c r="F45" s="82">
        <v>106.42240000000001</v>
      </c>
      <c r="G45" s="82"/>
      <c r="H45" s="82"/>
      <c r="I45" s="104">
        <f t="shared" si="11"/>
        <v>461.36122</v>
      </c>
      <c r="J45" s="2"/>
      <c r="K45" s="94" t="s">
        <v>19</v>
      </c>
      <c r="L45" s="82">
        <v>10.3</v>
      </c>
      <c r="M45" s="82">
        <v>10.199999999999999</v>
      </c>
      <c r="N45" s="82">
        <v>2.1</v>
      </c>
      <c r="O45" s="24">
        <v>10.199999999999999</v>
      </c>
      <c r="P45" s="24">
        <v>9.9</v>
      </c>
      <c r="Q45" s="82"/>
      <c r="R45" s="104">
        <f t="shared" si="12"/>
        <v>42.699999999999996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787.0625</v>
      </c>
      <c r="C46" s="28">
        <f t="shared" si="13"/>
        <v>778.76400000000001</v>
      </c>
      <c r="D46" s="28">
        <f t="shared" si="13"/>
        <v>161.63699999999997</v>
      </c>
      <c r="E46" s="28">
        <f t="shared" si="13"/>
        <v>755.57300000000009</v>
      </c>
      <c r="F46" s="28">
        <f t="shared" si="13"/>
        <v>737.85600000000011</v>
      </c>
      <c r="G46" s="28">
        <f t="shared" si="13"/>
        <v>0</v>
      </c>
      <c r="H46" s="28">
        <f t="shared" si="13"/>
        <v>0</v>
      </c>
      <c r="I46" s="104">
        <f t="shared" si="11"/>
        <v>3220.8925000000004</v>
      </c>
      <c r="K46" s="80" t="s">
        <v>11</v>
      </c>
      <c r="L46" s="84">
        <f t="shared" ref="L46:Q46" si="14">SUM(L39:L45)</f>
        <v>71.399999999999991</v>
      </c>
      <c r="M46" s="28">
        <f t="shared" si="14"/>
        <v>70.600000000000009</v>
      </c>
      <c r="N46" s="28">
        <f t="shared" si="14"/>
        <v>14.299999999999999</v>
      </c>
      <c r="O46" s="28">
        <f t="shared" si="14"/>
        <v>70.400000000000006</v>
      </c>
      <c r="P46" s="28">
        <f t="shared" si="14"/>
        <v>70.099999999999994</v>
      </c>
      <c r="Q46" s="28">
        <f t="shared" si="14"/>
        <v>0</v>
      </c>
      <c r="R46" s="104">
        <f t="shared" si="12"/>
        <v>296.8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128.5</v>
      </c>
      <c r="C47" s="31">
        <v>127</v>
      </c>
      <c r="D47" s="31">
        <v>129</v>
      </c>
      <c r="E47" s="31">
        <v>123.5</v>
      </c>
      <c r="F47" s="31">
        <v>122</v>
      </c>
      <c r="G47" s="31"/>
      <c r="H47" s="31"/>
      <c r="I47" s="105">
        <f>+((I46/I48)/7)*1000</f>
        <v>125.44370229007635</v>
      </c>
      <c r="K47" s="113" t="s">
        <v>20</v>
      </c>
      <c r="L47" s="85">
        <v>136</v>
      </c>
      <c r="M47" s="31">
        <v>134.5</v>
      </c>
      <c r="N47" s="31">
        <v>136</v>
      </c>
      <c r="O47" s="31">
        <v>134</v>
      </c>
      <c r="P47" s="31">
        <v>133.5</v>
      </c>
      <c r="Q47" s="31"/>
      <c r="R47" s="105">
        <f>+((R46/R48)/7)*1000</f>
        <v>134.60317460317461</v>
      </c>
      <c r="S47" s="65"/>
      <c r="T47" s="65"/>
    </row>
    <row r="48" spans="1:30" ht="33.75" customHeight="1" x14ac:dyDescent="0.25">
      <c r="A48" s="97" t="s">
        <v>21</v>
      </c>
      <c r="B48" s="86">
        <v>875</v>
      </c>
      <c r="C48" s="35">
        <v>876</v>
      </c>
      <c r="D48" s="35">
        <v>179</v>
      </c>
      <c r="E48" s="35">
        <v>874</v>
      </c>
      <c r="F48" s="35">
        <v>864</v>
      </c>
      <c r="G48" s="35"/>
      <c r="H48" s="35"/>
      <c r="I48" s="106">
        <f>SUM(B48:H48)</f>
        <v>3668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/>
      <c r="R48" s="115">
        <f>SUM(L48:Q48)</f>
        <v>315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112.23665999999999</v>
      </c>
      <c r="C49" s="39">
        <f t="shared" si="15"/>
        <v>111.3128</v>
      </c>
      <c r="D49" s="39">
        <f t="shared" si="15"/>
        <v>22.997799999999994</v>
      </c>
      <c r="E49" s="39">
        <f t="shared" si="15"/>
        <v>108.39156</v>
      </c>
      <c r="F49" s="39">
        <f t="shared" si="15"/>
        <v>106.42240000000001</v>
      </c>
      <c r="G49" s="39">
        <f t="shared" si="15"/>
        <v>0</v>
      </c>
      <c r="H49" s="39">
        <f t="shared" si="15"/>
        <v>0</v>
      </c>
      <c r="I49" s="107">
        <f>((I46*1000)/I48)/7</f>
        <v>125.44370229007635</v>
      </c>
      <c r="K49" s="98" t="s">
        <v>22</v>
      </c>
      <c r="L49" s="87">
        <f t="shared" ref="L49:Q49" si="16">((L48*L47)*7/1000-L39-L40)/5</f>
        <v>10.280000000000001</v>
      </c>
      <c r="M49" s="39">
        <f t="shared" si="16"/>
        <v>10.1625</v>
      </c>
      <c r="N49" s="39">
        <f t="shared" si="16"/>
        <v>2.056</v>
      </c>
      <c r="O49" s="39">
        <f t="shared" si="16"/>
        <v>10.11</v>
      </c>
      <c r="P49" s="39">
        <f t="shared" si="16"/>
        <v>9.8975000000000026</v>
      </c>
      <c r="Q49" s="39">
        <f t="shared" si="16"/>
        <v>0</v>
      </c>
      <c r="R49" s="116">
        <f>((R46*1000)/R48)/7</f>
        <v>134.60317460317461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7">((B48*B47)*7)/1000</f>
        <v>787.0625</v>
      </c>
      <c r="C50" s="43">
        <f t="shared" si="17"/>
        <v>778.76400000000001</v>
      </c>
      <c r="D50" s="43">
        <f t="shared" si="17"/>
        <v>161.637</v>
      </c>
      <c r="E50" s="43">
        <f t="shared" si="17"/>
        <v>755.57299999999998</v>
      </c>
      <c r="F50" s="43">
        <f t="shared" si="17"/>
        <v>737.85599999999999</v>
      </c>
      <c r="G50" s="43">
        <f t="shared" si="17"/>
        <v>0</v>
      </c>
      <c r="H50" s="43">
        <f t="shared" si="17"/>
        <v>0</v>
      </c>
      <c r="I50" s="90"/>
      <c r="K50" s="99" t="s">
        <v>23</v>
      </c>
      <c r="L50" s="88">
        <f t="shared" ref="L50:Q50" si="18">((L48*L47)*7)/1000</f>
        <v>71.400000000000006</v>
      </c>
      <c r="M50" s="43">
        <f t="shared" si="18"/>
        <v>70.612499999999997</v>
      </c>
      <c r="N50" s="43">
        <f t="shared" si="18"/>
        <v>14.28</v>
      </c>
      <c r="O50" s="43">
        <f t="shared" si="18"/>
        <v>70.349999999999994</v>
      </c>
      <c r="P50" s="43">
        <f t="shared" si="18"/>
        <v>70.087500000000006</v>
      </c>
      <c r="Q50" s="43">
        <f t="shared" si="18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19">+(B46/B48)/7*1000</f>
        <v>128.5</v>
      </c>
      <c r="C51" s="49">
        <f t="shared" si="19"/>
        <v>127</v>
      </c>
      <c r="D51" s="49">
        <f t="shared" si="19"/>
        <v>128.99999999999997</v>
      </c>
      <c r="E51" s="49">
        <f t="shared" si="19"/>
        <v>123.50000000000003</v>
      </c>
      <c r="F51" s="49">
        <f t="shared" si="19"/>
        <v>122.00000000000001</v>
      </c>
      <c r="G51" s="49" t="e">
        <f t="shared" si="19"/>
        <v>#DIV/0!</v>
      </c>
      <c r="H51" s="49" t="e">
        <f t="shared" si="19"/>
        <v>#DIV/0!</v>
      </c>
      <c r="I51" s="108"/>
      <c r="J51" s="52"/>
      <c r="K51" s="100" t="s">
        <v>24</v>
      </c>
      <c r="L51" s="89">
        <f t="shared" ref="L51:Q51" si="20">+(L46/L48)/7*1000</f>
        <v>135.99999999999997</v>
      </c>
      <c r="M51" s="49">
        <f t="shared" si="20"/>
        <v>134.47619047619051</v>
      </c>
      <c r="N51" s="49">
        <f t="shared" si="20"/>
        <v>136.19047619047618</v>
      </c>
      <c r="O51" s="49">
        <f t="shared" si="20"/>
        <v>134.0952380952381</v>
      </c>
      <c r="P51" s="49">
        <f t="shared" si="20"/>
        <v>133.52380952380952</v>
      </c>
      <c r="Q51" s="49" t="e">
        <f t="shared" si="20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1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1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1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1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1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1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1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2">SUM(B58:B64)</f>
        <v>158.00000000000003</v>
      </c>
      <c r="C65" s="28">
        <f t="shared" si="22"/>
        <v>279.2</v>
      </c>
      <c r="D65" s="28">
        <f t="shared" si="22"/>
        <v>277</v>
      </c>
      <c r="E65" s="28">
        <f t="shared" si="22"/>
        <v>395.9</v>
      </c>
      <c r="F65" s="28">
        <f t="shared" si="22"/>
        <v>0</v>
      </c>
      <c r="G65" s="28">
        <f t="shared" si="22"/>
        <v>0</v>
      </c>
      <c r="H65" s="104">
        <f t="shared" si="21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3">((B67*B66)*7/1000-B58-B59)/5</f>
        <v>22.8871</v>
      </c>
      <c r="C68" s="39">
        <f t="shared" si="23"/>
        <v>40.400400000000005</v>
      </c>
      <c r="D68" s="39">
        <f t="shared" si="23"/>
        <v>40.129200000000004</v>
      </c>
      <c r="E68" s="39">
        <f t="shared" si="23"/>
        <v>57.355999999999995</v>
      </c>
      <c r="F68" s="39">
        <f t="shared" si="23"/>
        <v>0</v>
      </c>
      <c r="G68" s="39">
        <f t="shared" si="23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4">((B67*B66)*7)/1000</f>
        <v>158.03550000000001</v>
      </c>
      <c r="C69" s="43">
        <f t="shared" si="24"/>
        <v>279.202</v>
      </c>
      <c r="D69" s="43">
        <f t="shared" si="24"/>
        <v>277.04599999999999</v>
      </c>
      <c r="E69" s="43">
        <f t="shared" si="24"/>
        <v>395.78</v>
      </c>
      <c r="F69" s="43">
        <f t="shared" si="24"/>
        <v>0</v>
      </c>
      <c r="G69" s="43">
        <f t="shared" si="24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5">+(B65/B67)/7*1000</f>
        <v>130.47068538398022</v>
      </c>
      <c r="C70" s="49">
        <f t="shared" si="25"/>
        <v>129.49907235621521</v>
      </c>
      <c r="D70" s="49">
        <f t="shared" si="25"/>
        <v>128.47866419294991</v>
      </c>
      <c r="E70" s="49">
        <f t="shared" si="25"/>
        <v>128.53896103896105</v>
      </c>
      <c r="F70" s="49" t="e">
        <f t="shared" si="25"/>
        <v>#DIV/0!</v>
      </c>
      <c r="G70" s="49" t="e">
        <f t="shared" si="25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88"/>
      <c r="D73" s="288"/>
      <c r="E73" s="288"/>
      <c r="F73" s="118"/>
      <c r="G73" s="198"/>
      <c r="H73" s="288"/>
      <c r="I73" s="288"/>
      <c r="J73" s="288"/>
      <c r="K73" s="118"/>
      <c r="L73" s="198"/>
      <c r="M73" s="288"/>
      <c r="N73" s="288"/>
      <c r="O73" s="118"/>
      <c r="P73" s="198"/>
      <c r="Q73" s="288"/>
      <c r="R73" s="288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9.1</v>
      </c>
      <c r="C76" s="204">
        <v>8.8000000000000007</v>
      </c>
      <c r="D76" s="204">
        <v>2.1</v>
      </c>
      <c r="E76" s="204">
        <v>8.6999999999999993</v>
      </c>
      <c r="F76" s="205">
        <v>9.9</v>
      </c>
      <c r="G76" s="203">
        <v>8.5</v>
      </c>
      <c r="H76" s="204">
        <v>9</v>
      </c>
      <c r="I76" s="204">
        <v>2.2000000000000002</v>
      </c>
      <c r="J76" s="204">
        <v>8.9</v>
      </c>
      <c r="K76" s="205">
        <v>9.9</v>
      </c>
      <c r="L76" s="203">
        <v>10.6</v>
      </c>
      <c r="M76" s="204">
        <v>2.1</v>
      </c>
      <c r="N76" s="204">
        <v>10.4</v>
      </c>
      <c r="O76" s="205">
        <v>10.4</v>
      </c>
      <c r="P76" s="203">
        <v>10.3</v>
      </c>
      <c r="Q76" s="204">
        <v>2.1</v>
      </c>
      <c r="R76" s="204">
        <v>10.199999999999999</v>
      </c>
      <c r="S76" s="205">
        <v>10.1</v>
      </c>
      <c r="T76" s="219">
        <f t="shared" ref="T76:T83" si="26">SUM(B76:S76)</f>
        <v>143.29999999999998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9.1</v>
      </c>
      <c r="C77" s="204">
        <v>8.8000000000000007</v>
      </c>
      <c r="D77" s="204">
        <v>2.1</v>
      </c>
      <c r="E77" s="204">
        <v>8.6999999999999993</v>
      </c>
      <c r="F77" s="205">
        <v>9.9</v>
      </c>
      <c r="G77" s="203">
        <v>8.5</v>
      </c>
      <c r="H77" s="204">
        <v>9</v>
      </c>
      <c r="I77" s="204">
        <v>2.2000000000000002</v>
      </c>
      <c r="J77" s="204">
        <v>8.9</v>
      </c>
      <c r="K77" s="205">
        <v>9.9</v>
      </c>
      <c r="L77" s="203">
        <v>10.6</v>
      </c>
      <c r="M77" s="204">
        <v>2.1</v>
      </c>
      <c r="N77" s="204">
        <v>10.4</v>
      </c>
      <c r="O77" s="205">
        <v>10.4</v>
      </c>
      <c r="P77" s="203">
        <v>10.3</v>
      </c>
      <c r="Q77" s="204">
        <v>2.1</v>
      </c>
      <c r="R77" s="204">
        <v>10.199999999999999</v>
      </c>
      <c r="S77" s="205">
        <v>10.1</v>
      </c>
      <c r="T77" s="219">
        <f t="shared" si="26"/>
        <v>143.29999999999998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9.1</v>
      </c>
      <c r="C78" s="204">
        <v>8.9</v>
      </c>
      <c r="D78" s="204">
        <v>2.1</v>
      </c>
      <c r="E78" s="204">
        <v>8.8000000000000007</v>
      </c>
      <c r="F78" s="205">
        <v>10.199999999999999</v>
      </c>
      <c r="G78" s="203">
        <v>8.6</v>
      </c>
      <c r="H78" s="204">
        <v>9.1</v>
      </c>
      <c r="I78" s="204">
        <v>2</v>
      </c>
      <c r="J78" s="204">
        <v>9.1</v>
      </c>
      <c r="K78" s="205">
        <v>10.199999999999999</v>
      </c>
      <c r="L78" s="203">
        <v>10.7</v>
      </c>
      <c r="M78" s="204">
        <v>2.1</v>
      </c>
      <c r="N78" s="204">
        <v>10.5</v>
      </c>
      <c r="O78" s="205">
        <v>10.5</v>
      </c>
      <c r="P78" s="203">
        <v>10.5</v>
      </c>
      <c r="Q78" s="204">
        <v>2.1</v>
      </c>
      <c r="R78" s="204">
        <v>10.3</v>
      </c>
      <c r="S78" s="205">
        <v>10.3</v>
      </c>
      <c r="T78" s="219">
        <f t="shared" si="26"/>
        <v>145.10000000000002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9.1999999999999993</v>
      </c>
      <c r="C79" s="204">
        <v>8.9</v>
      </c>
      <c r="D79" s="204">
        <v>2.1</v>
      </c>
      <c r="E79" s="204">
        <v>8.8000000000000007</v>
      </c>
      <c r="F79" s="205">
        <v>10.199999999999999</v>
      </c>
      <c r="G79" s="203">
        <v>8.6</v>
      </c>
      <c r="H79" s="204">
        <v>9.1</v>
      </c>
      <c r="I79" s="204">
        <v>2.1</v>
      </c>
      <c r="J79" s="204">
        <v>9.1</v>
      </c>
      <c r="K79" s="205">
        <v>10.199999999999999</v>
      </c>
      <c r="L79" s="203">
        <v>10.7</v>
      </c>
      <c r="M79" s="204">
        <v>2.1</v>
      </c>
      <c r="N79" s="204">
        <v>10.6</v>
      </c>
      <c r="O79" s="205">
        <v>10.6</v>
      </c>
      <c r="P79" s="203">
        <v>10.5</v>
      </c>
      <c r="Q79" s="204">
        <v>2.1</v>
      </c>
      <c r="R79" s="204">
        <v>10.3</v>
      </c>
      <c r="S79" s="205">
        <v>10.3</v>
      </c>
      <c r="T79" s="219">
        <f t="shared" si="26"/>
        <v>145.5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9.1999999999999993</v>
      </c>
      <c r="C80" s="204">
        <v>8.9</v>
      </c>
      <c r="D80" s="204">
        <v>2.1</v>
      </c>
      <c r="E80" s="204">
        <v>8.8000000000000007</v>
      </c>
      <c r="F80" s="205">
        <v>10.199999999999999</v>
      </c>
      <c r="G80" s="203">
        <v>8.6</v>
      </c>
      <c r="H80" s="204">
        <v>9.1</v>
      </c>
      <c r="I80" s="204">
        <v>2.1</v>
      </c>
      <c r="J80" s="204">
        <v>9.1</v>
      </c>
      <c r="K80" s="205">
        <v>10.3</v>
      </c>
      <c r="L80" s="203">
        <v>10.8</v>
      </c>
      <c r="M80" s="204">
        <v>2.1</v>
      </c>
      <c r="N80" s="204">
        <v>10.6</v>
      </c>
      <c r="O80" s="205">
        <v>10.6</v>
      </c>
      <c r="P80" s="203">
        <v>10.5</v>
      </c>
      <c r="Q80" s="204">
        <v>2.1</v>
      </c>
      <c r="R80" s="204">
        <v>10.4</v>
      </c>
      <c r="S80" s="205">
        <v>10.4</v>
      </c>
      <c r="T80" s="219">
        <f t="shared" si="26"/>
        <v>145.89999999999998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9.1999999999999993</v>
      </c>
      <c r="C81" s="204">
        <v>8.9</v>
      </c>
      <c r="D81" s="204">
        <v>2.1</v>
      </c>
      <c r="E81" s="204">
        <v>8.8000000000000007</v>
      </c>
      <c r="F81" s="205">
        <v>10.199999999999999</v>
      </c>
      <c r="G81" s="203">
        <v>8.6</v>
      </c>
      <c r="H81" s="204">
        <v>9.1</v>
      </c>
      <c r="I81" s="204">
        <v>2.1</v>
      </c>
      <c r="J81" s="204">
        <v>9.1999999999999993</v>
      </c>
      <c r="K81" s="205">
        <v>10.3</v>
      </c>
      <c r="L81" s="203">
        <v>10.8</v>
      </c>
      <c r="M81" s="204">
        <v>2.1</v>
      </c>
      <c r="N81" s="204">
        <v>10.6</v>
      </c>
      <c r="O81" s="205">
        <v>10.6</v>
      </c>
      <c r="P81" s="203">
        <v>10.5</v>
      </c>
      <c r="Q81" s="204">
        <v>2.1</v>
      </c>
      <c r="R81" s="204">
        <v>10.4</v>
      </c>
      <c r="S81" s="205">
        <v>10.4</v>
      </c>
      <c r="T81" s="219">
        <f t="shared" si="26"/>
        <v>145.99999999999997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9.1999999999999993</v>
      </c>
      <c r="C82" s="204">
        <v>9</v>
      </c>
      <c r="D82" s="204">
        <v>2.2000000000000002</v>
      </c>
      <c r="E82" s="204">
        <v>8.9</v>
      </c>
      <c r="F82" s="205">
        <v>10.199999999999999</v>
      </c>
      <c r="G82" s="203">
        <v>8.6</v>
      </c>
      <c r="H82" s="204">
        <v>9.1</v>
      </c>
      <c r="I82" s="204">
        <v>2.1</v>
      </c>
      <c r="J82" s="204">
        <v>9.1999999999999993</v>
      </c>
      <c r="K82" s="205">
        <v>10.3</v>
      </c>
      <c r="L82" s="203">
        <v>10.8</v>
      </c>
      <c r="M82" s="204">
        <v>2.2000000000000002</v>
      </c>
      <c r="N82" s="204">
        <v>10.6</v>
      </c>
      <c r="O82" s="205">
        <v>10.6</v>
      </c>
      <c r="P82" s="203">
        <v>10.5</v>
      </c>
      <c r="Q82" s="204">
        <v>2.2000000000000002</v>
      </c>
      <c r="R82" s="204">
        <v>10.4</v>
      </c>
      <c r="S82" s="205">
        <v>10.4</v>
      </c>
      <c r="T82" s="219">
        <f t="shared" si="26"/>
        <v>146.5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64.100000000000009</v>
      </c>
      <c r="C83" s="28">
        <f>SUM(C76:C82)</f>
        <v>62.199999999999996</v>
      </c>
      <c r="D83" s="28">
        <f>SUM(D76:D82)</f>
        <v>14.8</v>
      </c>
      <c r="E83" s="28">
        <f>SUM(E76:E82)</f>
        <v>61.499999999999993</v>
      </c>
      <c r="F83" s="29">
        <f>SUM(F76:F82)</f>
        <v>70.800000000000011</v>
      </c>
      <c r="G83" s="27">
        <f t="shared" ref="G83:S83" si="27">SUM(G76:G82)</f>
        <v>60.000000000000007</v>
      </c>
      <c r="H83" s="28">
        <f t="shared" si="27"/>
        <v>63.500000000000007</v>
      </c>
      <c r="I83" s="28">
        <f t="shared" si="27"/>
        <v>14.799999999999999</v>
      </c>
      <c r="J83" s="28">
        <f t="shared" si="27"/>
        <v>63.5</v>
      </c>
      <c r="K83" s="29">
        <f t="shared" si="27"/>
        <v>71.099999999999994</v>
      </c>
      <c r="L83" s="27">
        <f t="shared" si="27"/>
        <v>74.999999999999986</v>
      </c>
      <c r="M83" s="28">
        <f t="shared" si="27"/>
        <v>14.8</v>
      </c>
      <c r="N83" s="28">
        <f t="shared" si="27"/>
        <v>73.7</v>
      </c>
      <c r="O83" s="29">
        <f t="shared" si="27"/>
        <v>73.7</v>
      </c>
      <c r="P83" s="27">
        <f t="shared" si="27"/>
        <v>73.099999999999994</v>
      </c>
      <c r="Q83" s="28">
        <f t="shared" si="27"/>
        <v>14.8</v>
      </c>
      <c r="R83" s="28">
        <f t="shared" si="27"/>
        <v>72.2</v>
      </c>
      <c r="S83" s="29">
        <f t="shared" si="27"/>
        <v>72</v>
      </c>
      <c r="T83" s="219">
        <f t="shared" si="26"/>
        <v>1015.6000000000001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141</v>
      </c>
      <c r="C84" s="31">
        <v>141</v>
      </c>
      <c r="D84" s="31">
        <v>141</v>
      </c>
      <c r="E84" s="31">
        <v>139.5</v>
      </c>
      <c r="F84" s="32">
        <v>138.5</v>
      </c>
      <c r="G84" s="30">
        <v>140.5</v>
      </c>
      <c r="H84" s="31">
        <v>139.5</v>
      </c>
      <c r="I84" s="31">
        <v>141</v>
      </c>
      <c r="J84" s="31">
        <v>139.5</v>
      </c>
      <c r="K84" s="32">
        <v>139</v>
      </c>
      <c r="L84" s="30">
        <v>141</v>
      </c>
      <c r="M84" s="31">
        <v>141</v>
      </c>
      <c r="N84" s="31">
        <v>138.5</v>
      </c>
      <c r="O84" s="32">
        <v>138.5</v>
      </c>
      <c r="P84" s="30">
        <v>141</v>
      </c>
      <c r="Q84" s="31">
        <v>141</v>
      </c>
      <c r="R84" s="31">
        <v>139.5</v>
      </c>
      <c r="S84" s="32">
        <v>139</v>
      </c>
      <c r="T84" s="279">
        <f>+((T83/T85)/7)*1000</f>
        <v>139.77429121937794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9.1909999999999989</v>
      </c>
      <c r="C86" s="39">
        <f t="shared" ref="C86:S86" si="28">(((C85*C84)*7)/1000-C76-C77)/5</f>
        <v>8.9161999999999999</v>
      </c>
      <c r="D86" s="39">
        <f t="shared" si="28"/>
        <v>2.121</v>
      </c>
      <c r="E86" s="39">
        <f t="shared" si="28"/>
        <v>8.8239000000000001</v>
      </c>
      <c r="F86" s="40">
        <f t="shared" si="28"/>
        <v>10.194700000000001</v>
      </c>
      <c r="G86" s="38">
        <f t="shared" si="28"/>
        <v>8.5986999999999991</v>
      </c>
      <c r="H86" s="39">
        <f t="shared" si="28"/>
        <v>9.0945</v>
      </c>
      <c r="I86" s="39">
        <f t="shared" si="28"/>
        <v>2.0810000000000004</v>
      </c>
      <c r="J86" s="39">
        <f t="shared" si="28"/>
        <v>9.1344999999999992</v>
      </c>
      <c r="K86" s="40">
        <f t="shared" si="28"/>
        <v>10.245799999999999</v>
      </c>
      <c r="L86" s="38">
        <f t="shared" si="28"/>
        <v>10.762400000000001</v>
      </c>
      <c r="M86" s="39">
        <f t="shared" si="28"/>
        <v>2.121</v>
      </c>
      <c r="N86" s="39">
        <f t="shared" si="28"/>
        <v>10.576400000000001</v>
      </c>
      <c r="O86" s="40">
        <f t="shared" si="28"/>
        <v>10.576400000000001</v>
      </c>
      <c r="P86" s="38">
        <f t="shared" si="28"/>
        <v>10.4876</v>
      </c>
      <c r="Q86" s="39">
        <f t="shared" si="28"/>
        <v>2.121</v>
      </c>
      <c r="R86" s="39">
        <f t="shared" si="28"/>
        <v>10.372199999999998</v>
      </c>
      <c r="S86" s="40">
        <f t="shared" si="28"/>
        <v>10.360399999999998</v>
      </c>
      <c r="T86" s="280">
        <f>((T83*1000)/T85)/7</f>
        <v>139.77429121937794</v>
      </c>
      <c r="AD86" s="3"/>
    </row>
    <row r="87" spans="1:41" ht="33.75" customHeight="1" x14ac:dyDescent="0.25">
      <c r="A87" s="99" t="s">
        <v>23</v>
      </c>
      <c r="B87" s="42">
        <f>((B85*B84)*7)/1000</f>
        <v>64.155000000000001</v>
      </c>
      <c r="C87" s="43">
        <f>((C85*C84)*7)/1000</f>
        <v>62.180999999999997</v>
      </c>
      <c r="D87" s="43">
        <f>((D85*D84)*7)/1000</f>
        <v>14.805</v>
      </c>
      <c r="E87" s="43">
        <f>((E85*E84)*7)/1000</f>
        <v>61.519500000000001</v>
      </c>
      <c r="F87" s="90">
        <f>((F85*F84)*7)/1000</f>
        <v>70.773499999999999</v>
      </c>
      <c r="G87" s="42">
        <f t="shared" ref="G87:S87" si="29">((G85*G84)*7)/1000</f>
        <v>59.993499999999997</v>
      </c>
      <c r="H87" s="43">
        <f t="shared" si="29"/>
        <v>63.472499999999997</v>
      </c>
      <c r="I87" s="43">
        <f t="shared" si="29"/>
        <v>14.805</v>
      </c>
      <c r="J87" s="43">
        <f t="shared" si="29"/>
        <v>63.472499999999997</v>
      </c>
      <c r="K87" s="90">
        <f t="shared" si="29"/>
        <v>71.028999999999996</v>
      </c>
      <c r="L87" s="42">
        <f t="shared" si="29"/>
        <v>75.012</v>
      </c>
      <c r="M87" s="43">
        <f t="shared" si="29"/>
        <v>14.805</v>
      </c>
      <c r="N87" s="43">
        <f t="shared" si="29"/>
        <v>73.682000000000002</v>
      </c>
      <c r="O87" s="90">
        <f t="shared" si="29"/>
        <v>73.682000000000002</v>
      </c>
      <c r="P87" s="42">
        <f t="shared" si="29"/>
        <v>73.037999999999997</v>
      </c>
      <c r="Q87" s="43">
        <f t="shared" si="29"/>
        <v>14.805</v>
      </c>
      <c r="R87" s="43">
        <f t="shared" si="29"/>
        <v>72.260999999999996</v>
      </c>
      <c r="S87" s="90">
        <f t="shared" si="29"/>
        <v>72.001999999999995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140.87912087912088</v>
      </c>
      <c r="C88" s="49">
        <f>+(C83/C85)/7*1000</f>
        <v>141.04308390022675</v>
      </c>
      <c r="D88" s="49">
        <f>+(D83/D85)/7*1000</f>
        <v>140.95238095238096</v>
      </c>
      <c r="E88" s="49">
        <f>+(E83/E85)/7*1000</f>
        <v>139.45578231292515</v>
      </c>
      <c r="F88" s="50">
        <f>+(F83/F85)/7*1000</f>
        <v>138.55185909980432</v>
      </c>
      <c r="G88" s="48">
        <f t="shared" ref="G88:S88" si="30">+(G83/G85)/7*1000</f>
        <v>140.5152224824356</v>
      </c>
      <c r="H88" s="49">
        <f t="shared" si="30"/>
        <v>139.56043956043956</v>
      </c>
      <c r="I88" s="49">
        <f t="shared" si="30"/>
        <v>140.95238095238093</v>
      </c>
      <c r="J88" s="49">
        <f t="shared" si="30"/>
        <v>139.56043956043956</v>
      </c>
      <c r="K88" s="50">
        <f t="shared" si="30"/>
        <v>139.13894324853229</v>
      </c>
      <c r="L88" s="48">
        <f t="shared" si="30"/>
        <v>140.97744360902254</v>
      </c>
      <c r="M88" s="49">
        <f t="shared" si="30"/>
        <v>140.95238095238096</v>
      </c>
      <c r="N88" s="49">
        <f t="shared" si="30"/>
        <v>138.53383458646618</v>
      </c>
      <c r="O88" s="50">
        <f t="shared" si="30"/>
        <v>138.53383458646618</v>
      </c>
      <c r="P88" s="48">
        <f t="shared" si="30"/>
        <v>141.11969111969111</v>
      </c>
      <c r="Q88" s="49">
        <f t="shared" si="30"/>
        <v>140.95238095238096</v>
      </c>
      <c r="R88" s="49">
        <f t="shared" si="30"/>
        <v>139.38223938223939</v>
      </c>
      <c r="S88" s="50">
        <f t="shared" si="30"/>
        <v>138.996138996139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997C-ACA3-416D-B7D5-2670224D20F7}">
  <dimension ref="A1:AQ239"/>
  <sheetViews>
    <sheetView topLeftCell="A6" zoomScale="30" zoomScaleNormal="30" workbookViewId="0">
      <selection activeCell="F48" sqref="F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2"/>
      <c r="Z3" s="2"/>
      <c r="AA3" s="2"/>
      <c r="AB3" s="2"/>
      <c r="AC3" s="2"/>
      <c r="AD3" s="38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0" t="s">
        <v>1</v>
      </c>
      <c r="B9" s="380"/>
      <c r="C9" s="38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0"/>
      <c r="B10" s="380"/>
      <c r="C10" s="38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0" t="s">
        <v>4</v>
      </c>
      <c r="B11" s="380"/>
      <c r="C11" s="380"/>
      <c r="D11" s="1"/>
      <c r="E11" s="381">
        <v>1</v>
      </c>
      <c r="F11" s="1"/>
      <c r="G11" s="1"/>
      <c r="H11" s="1"/>
      <c r="I11" s="1"/>
      <c r="J11" s="1"/>
      <c r="K11" s="553" t="s">
        <v>112</v>
      </c>
      <c r="L11" s="553"/>
      <c r="M11" s="382"/>
      <c r="N11" s="38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0"/>
      <c r="B12" s="380"/>
      <c r="C12" s="380"/>
      <c r="D12" s="1"/>
      <c r="E12" s="5"/>
      <c r="F12" s="1"/>
      <c r="G12" s="1"/>
      <c r="H12" s="1"/>
      <c r="I12" s="1"/>
      <c r="J12" s="1"/>
      <c r="K12" s="382"/>
      <c r="L12" s="382"/>
      <c r="M12" s="382"/>
      <c r="N12" s="38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0"/>
      <c r="B13" s="380"/>
      <c r="C13" s="380"/>
      <c r="D13" s="380"/>
      <c r="E13" s="380"/>
      <c r="F13" s="380"/>
      <c r="G13" s="380"/>
      <c r="H13" s="380"/>
      <c r="I13" s="380"/>
      <c r="J13" s="380"/>
      <c r="K13" s="380"/>
      <c r="L13" s="382"/>
      <c r="M13" s="382"/>
      <c r="N13" s="382"/>
      <c r="O13" s="382"/>
      <c r="P13" s="382"/>
      <c r="Q13" s="382"/>
      <c r="R13" s="382"/>
      <c r="S13" s="382"/>
      <c r="T13" s="382"/>
      <c r="U13" s="382"/>
      <c r="V13" s="382"/>
      <c r="W13" s="1"/>
      <c r="X13" s="1"/>
      <c r="Y13" s="1"/>
    </row>
    <row r="14" spans="1:30" s="3" customFormat="1" ht="27" thickBot="1" x14ac:dyDescent="0.3">
      <c r="A14" s="380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382.2</v>
      </c>
      <c r="C17" s="300">
        <v>9.4341000000000097</v>
      </c>
      <c r="D17" s="300">
        <v>9.5232000000000081</v>
      </c>
      <c r="E17" s="300">
        <v>2.3627999999999978</v>
      </c>
      <c r="F17" s="300">
        <v>9.1635000000000097</v>
      </c>
      <c r="G17" s="300">
        <v>10.664000000000005</v>
      </c>
      <c r="H17" s="299">
        <v>366.6</v>
      </c>
      <c r="I17" s="300">
        <v>9.3469999999999995</v>
      </c>
      <c r="J17" s="300">
        <v>11.083800000000004</v>
      </c>
      <c r="K17" s="300">
        <v>2.255399999999999</v>
      </c>
      <c r="L17" s="300">
        <v>10.867999999999999</v>
      </c>
      <c r="M17" s="301">
        <v>14.723099999999995</v>
      </c>
      <c r="N17" s="82">
        <v>113.32170000000001</v>
      </c>
      <c r="O17" s="24">
        <v>23.126799999999999</v>
      </c>
      <c r="P17" s="24">
        <v>111.26779999999998</v>
      </c>
      <c r="Q17" s="25">
        <v>112.78589999999998</v>
      </c>
      <c r="R17" s="23">
        <v>112.076864</v>
      </c>
      <c r="S17" s="24">
        <v>23.126799999999999</v>
      </c>
      <c r="T17" s="24">
        <v>111.4962</v>
      </c>
      <c r="U17" s="25">
        <v>109.5021</v>
      </c>
      <c r="V17" s="302">
        <f>SUM(B17:U17)</f>
        <v>1554.9290640000002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401.6</v>
      </c>
      <c r="C18" s="300">
        <v>4.8321000000000085</v>
      </c>
      <c r="D18" s="300">
        <v>6.9936000000000043</v>
      </c>
      <c r="E18" s="300">
        <v>1.274399999999998</v>
      </c>
      <c r="F18" s="300">
        <v>6.6959999999999997</v>
      </c>
      <c r="G18" s="300">
        <v>8.4280000000000097</v>
      </c>
      <c r="H18" s="299">
        <v>392.6</v>
      </c>
      <c r="I18" s="300">
        <v>5.7519999999999998</v>
      </c>
      <c r="J18" s="300">
        <v>5.0451000000000024</v>
      </c>
      <c r="K18" s="300">
        <v>0.82339999999999891</v>
      </c>
      <c r="L18" s="300">
        <v>4.7879999999999985</v>
      </c>
      <c r="M18" s="301">
        <v>7.8350999999999953</v>
      </c>
      <c r="N18" s="82">
        <v>115.82209999999999</v>
      </c>
      <c r="O18" s="24">
        <v>23.126799999999999</v>
      </c>
      <c r="P18" s="24">
        <v>113.81920000000001</v>
      </c>
      <c r="Q18" s="25">
        <v>112.78589999999998</v>
      </c>
      <c r="R18" s="23">
        <v>112.88339999999998</v>
      </c>
      <c r="S18" s="24">
        <v>23.126799999999999</v>
      </c>
      <c r="T18" s="24">
        <v>111.4962</v>
      </c>
      <c r="U18" s="25">
        <v>109.5021</v>
      </c>
      <c r="V18" s="302">
        <f t="shared" ref="V18:V23" si="0">SUM(B18:U18)</f>
        <v>1569.2302000000002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401.6</v>
      </c>
      <c r="C19" s="300">
        <v>6.9029999999999996</v>
      </c>
      <c r="D19" s="300">
        <v>6.9936000000000043</v>
      </c>
      <c r="E19" s="300">
        <v>1.274399999999998</v>
      </c>
      <c r="F19" s="300">
        <v>6.6959999999999997</v>
      </c>
      <c r="G19" s="300">
        <v>8.4280000000000097</v>
      </c>
      <c r="H19" s="299">
        <v>392.6</v>
      </c>
      <c r="I19" s="300">
        <v>5.7519999999999998</v>
      </c>
      <c r="J19" s="300">
        <v>7.7559000000000085</v>
      </c>
      <c r="K19" s="300">
        <v>0.82339999999999891</v>
      </c>
      <c r="L19" s="300">
        <v>7.5240000000000045</v>
      </c>
      <c r="M19" s="301">
        <v>7.8350999999999953</v>
      </c>
      <c r="N19" s="82">
        <v>115.82209999999999</v>
      </c>
      <c r="O19" s="24">
        <v>23.126799999999999</v>
      </c>
      <c r="P19" s="24">
        <v>113.81920000000001</v>
      </c>
      <c r="Q19" s="25">
        <v>116.00070000000002</v>
      </c>
      <c r="R19" s="23">
        <v>112.88339999999998</v>
      </c>
      <c r="S19" s="24">
        <v>23.126799999999999</v>
      </c>
      <c r="T19" s="24">
        <v>114.53070000000001</v>
      </c>
      <c r="U19" s="25">
        <v>112.6233</v>
      </c>
      <c r="V19" s="302">
        <f t="shared" si="0"/>
        <v>1586.1184000000001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401.6</v>
      </c>
      <c r="C20" s="300">
        <v>6.9029999999999996</v>
      </c>
      <c r="D20" s="300">
        <v>6.9936000000000043</v>
      </c>
      <c r="E20" s="300">
        <v>1.274399999999998</v>
      </c>
      <c r="F20" s="300">
        <v>9.0767999999999915</v>
      </c>
      <c r="G20" s="300">
        <v>8.4280000000000097</v>
      </c>
      <c r="H20" s="299">
        <v>392.6</v>
      </c>
      <c r="I20" s="300">
        <v>8.2684999999999995</v>
      </c>
      <c r="J20" s="300">
        <v>7.7559000000000085</v>
      </c>
      <c r="K20" s="300">
        <v>1.3603999999999989</v>
      </c>
      <c r="L20" s="300">
        <v>7.5240000000000045</v>
      </c>
      <c r="M20" s="301">
        <v>11.45130000000001</v>
      </c>
      <c r="N20" s="82">
        <v>118.76900000000001</v>
      </c>
      <c r="O20" s="24">
        <v>23.610099999999999</v>
      </c>
      <c r="P20" s="24">
        <v>116.94119999999999</v>
      </c>
      <c r="Q20" s="25">
        <v>116.00070000000002</v>
      </c>
      <c r="R20" s="23">
        <v>115.7445</v>
      </c>
      <c r="S20" s="24">
        <v>23.610099999999999</v>
      </c>
      <c r="T20" s="24">
        <v>114.53070000000001</v>
      </c>
      <c r="U20" s="25">
        <v>116.178</v>
      </c>
      <c r="V20" s="302">
        <f t="shared" si="0"/>
        <v>1608.6202000000003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401.6</v>
      </c>
      <c r="C21" s="300">
        <v>9.3573999999999913</v>
      </c>
      <c r="D21" s="300">
        <v>9.3000000000000007</v>
      </c>
      <c r="E21" s="300">
        <v>1.7523000000000011</v>
      </c>
      <c r="F21" s="300">
        <v>9.0767999999999915</v>
      </c>
      <c r="G21" s="300">
        <v>11.781999999999991</v>
      </c>
      <c r="H21" s="299">
        <v>392.6</v>
      </c>
      <c r="I21" s="300">
        <v>8.2684999999999995</v>
      </c>
      <c r="J21" s="300">
        <v>10.843200000000005</v>
      </c>
      <c r="K21" s="300">
        <v>1.3603999999999989</v>
      </c>
      <c r="L21" s="300">
        <v>10.64</v>
      </c>
      <c r="M21" s="301">
        <v>11.45130000000001</v>
      </c>
      <c r="N21" s="82">
        <v>118.76900000000001</v>
      </c>
      <c r="O21" s="24">
        <v>23.610099999999999</v>
      </c>
      <c r="P21" s="24">
        <v>116.94119999999999</v>
      </c>
      <c r="Q21" s="25">
        <v>119.66200000000001</v>
      </c>
      <c r="R21" s="23">
        <v>115.7445</v>
      </c>
      <c r="S21" s="24">
        <v>23.610099999999999</v>
      </c>
      <c r="T21" s="24">
        <v>117.91200000000001</v>
      </c>
      <c r="U21" s="25">
        <v>116.178</v>
      </c>
      <c r="V21" s="302">
        <f t="shared" si="0"/>
        <v>1630.4588000000003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414.8</v>
      </c>
      <c r="C22" s="300">
        <v>6.2893999999999917</v>
      </c>
      <c r="D22" s="300">
        <v>9.0023999999999962</v>
      </c>
      <c r="E22" s="300">
        <v>1.0443000000000011</v>
      </c>
      <c r="F22" s="300">
        <v>8.4072000000000084</v>
      </c>
      <c r="G22" s="300">
        <v>8.3419999999999916</v>
      </c>
      <c r="H22" s="299">
        <v>409</v>
      </c>
      <c r="I22" s="300">
        <v>7.4776000000000042</v>
      </c>
      <c r="J22" s="300">
        <v>10.466700000000005</v>
      </c>
      <c r="K22" s="300">
        <v>0.46539999999999898</v>
      </c>
      <c r="L22" s="300">
        <v>6.84</v>
      </c>
      <c r="M22" s="301">
        <v>11.279099999999994</v>
      </c>
      <c r="N22" s="82">
        <v>118.76900000000001</v>
      </c>
      <c r="O22" s="24">
        <v>23.610099999999999</v>
      </c>
      <c r="P22" s="24">
        <v>120.42</v>
      </c>
      <c r="Q22" s="25">
        <v>119.66200000000001</v>
      </c>
      <c r="R22" s="23">
        <v>118.9524</v>
      </c>
      <c r="S22" s="24">
        <v>23.610099999999999</v>
      </c>
      <c r="T22" s="24">
        <v>117.91200000000001</v>
      </c>
      <c r="U22" s="25">
        <v>116.178</v>
      </c>
      <c r="V22" s="302">
        <f t="shared" si="0"/>
        <v>1652.5277000000006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414.8</v>
      </c>
      <c r="C23" s="300">
        <v>6.2893999999999917</v>
      </c>
      <c r="D23" s="300">
        <v>9.0023999999999962</v>
      </c>
      <c r="E23" s="300">
        <v>1.0443000000000011</v>
      </c>
      <c r="F23" s="300">
        <v>8.4072000000000084</v>
      </c>
      <c r="G23" s="300">
        <v>8.3419999999999916</v>
      </c>
      <c r="H23" s="299">
        <v>409</v>
      </c>
      <c r="I23" s="300">
        <v>7.4776000000000042</v>
      </c>
      <c r="J23" s="300">
        <v>10.466700000000005</v>
      </c>
      <c r="K23" s="300">
        <v>0.46539999999999898</v>
      </c>
      <c r="L23" s="300">
        <v>6.84</v>
      </c>
      <c r="M23" s="301">
        <v>11.279099999999994</v>
      </c>
      <c r="N23" s="82">
        <v>122.07309999999998</v>
      </c>
      <c r="O23" s="24">
        <v>23.610099999999999</v>
      </c>
      <c r="P23" s="24">
        <v>120.42</v>
      </c>
      <c r="Q23" s="25">
        <v>123.76979999999999</v>
      </c>
      <c r="R23" s="23">
        <v>118.9524</v>
      </c>
      <c r="S23" s="24">
        <v>24.147100000000002</v>
      </c>
      <c r="T23" s="24">
        <v>117.91200000000001</v>
      </c>
      <c r="U23" s="25">
        <v>120.1662</v>
      </c>
      <c r="V23" s="302">
        <f t="shared" si="0"/>
        <v>1664.4648000000002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2818.2000000000003</v>
      </c>
      <c r="C24" s="306">
        <f t="shared" ref="C24:U24" si="1">SUM(C17:C23)</f>
        <v>50.008399999999995</v>
      </c>
      <c r="D24" s="306">
        <f t="shared" si="1"/>
        <v>57.808800000000005</v>
      </c>
      <c r="E24" s="306">
        <f t="shared" si="1"/>
        <v>10.026899999999996</v>
      </c>
      <c r="F24" s="306">
        <f t="shared" si="1"/>
        <v>57.523500000000013</v>
      </c>
      <c r="G24" s="306">
        <f t="shared" si="1"/>
        <v>64.414000000000016</v>
      </c>
      <c r="H24" s="305">
        <f t="shared" si="1"/>
        <v>2755</v>
      </c>
      <c r="I24" s="306">
        <f t="shared" si="1"/>
        <v>52.343200000000003</v>
      </c>
      <c r="J24" s="306">
        <f t="shared" si="1"/>
        <v>63.417300000000033</v>
      </c>
      <c r="K24" s="306">
        <f t="shared" si="1"/>
        <v>7.5537999999999919</v>
      </c>
      <c r="L24" s="306">
        <f t="shared" si="1"/>
        <v>55.024000000000015</v>
      </c>
      <c r="M24" s="307">
        <f t="shared" si="1"/>
        <v>75.854100000000003</v>
      </c>
      <c r="N24" s="308">
        <f t="shared" si="1"/>
        <v>823.34599999999989</v>
      </c>
      <c r="O24" s="309">
        <f t="shared" si="1"/>
        <v>163.82079999999999</v>
      </c>
      <c r="P24" s="309">
        <f t="shared" si="1"/>
        <v>813.62859999999989</v>
      </c>
      <c r="Q24" s="310">
        <f t="shared" si="1"/>
        <v>820.66700000000014</v>
      </c>
      <c r="R24" s="311">
        <f t="shared" si="1"/>
        <v>807.23746400000005</v>
      </c>
      <c r="S24" s="309">
        <f t="shared" si="1"/>
        <v>164.3578</v>
      </c>
      <c r="T24" s="309">
        <f t="shared" si="1"/>
        <v>805.78980000000013</v>
      </c>
      <c r="U24" s="310">
        <f t="shared" si="1"/>
        <v>800.32770000000005</v>
      </c>
      <c r="V24" s="302">
        <f>SUM(B24:U24)</f>
        <v>11266.349164000001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134.19999999999999</v>
      </c>
      <c r="D25" s="314">
        <v>138.1</v>
      </c>
      <c r="E25" s="314">
        <v>131.9</v>
      </c>
      <c r="F25" s="314">
        <v>137.30000000000001</v>
      </c>
      <c r="G25" s="314">
        <v>135.69999999999999</v>
      </c>
      <c r="H25" s="313"/>
      <c r="I25" s="314">
        <v>135.4</v>
      </c>
      <c r="J25" s="314">
        <v>138.9</v>
      </c>
      <c r="K25" s="314">
        <v>127.6</v>
      </c>
      <c r="L25" s="314">
        <v>134</v>
      </c>
      <c r="M25" s="315">
        <v>138.1</v>
      </c>
      <c r="N25" s="316">
        <v>136.69999999999999</v>
      </c>
      <c r="O25" s="317">
        <v>131.9</v>
      </c>
      <c r="P25" s="317">
        <v>135</v>
      </c>
      <c r="Q25" s="318">
        <v>138.6</v>
      </c>
      <c r="R25" s="319">
        <v>137.19999999999999</v>
      </c>
      <c r="S25" s="317">
        <v>134.9</v>
      </c>
      <c r="T25" s="317">
        <v>136</v>
      </c>
      <c r="U25" s="318">
        <v>138.6</v>
      </c>
      <c r="V25" s="320">
        <f>+((V24/V26)/7)*1000</f>
        <v>131.91365068437014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744</v>
      </c>
      <c r="E26" s="323">
        <v>177</v>
      </c>
      <c r="F26" s="323">
        <v>744</v>
      </c>
      <c r="G26" s="323">
        <v>860</v>
      </c>
      <c r="H26" s="324"/>
      <c r="I26" s="323">
        <v>719</v>
      </c>
      <c r="J26" s="323">
        <v>753</v>
      </c>
      <c r="K26" s="323">
        <v>179</v>
      </c>
      <c r="L26" s="323">
        <v>760</v>
      </c>
      <c r="M26" s="325">
        <v>861</v>
      </c>
      <c r="N26" s="86">
        <v>893</v>
      </c>
      <c r="O26" s="35">
        <v>179</v>
      </c>
      <c r="P26" s="35">
        <v>892</v>
      </c>
      <c r="Q26" s="36">
        <v>893</v>
      </c>
      <c r="R26" s="34">
        <v>867</v>
      </c>
      <c r="S26" s="35">
        <v>179</v>
      </c>
      <c r="T26" s="35">
        <v>867</v>
      </c>
      <c r="U26" s="36">
        <v>867</v>
      </c>
      <c r="V26" s="326">
        <f>SUM(C26:U26)</f>
        <v>12201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617.58839999999998</v>
      </c>
      <c r="D27" s="300">
        <f t="shared" ref="D27:G27" si="2">(D26*D25/1000)*6</f>
        <v>616.47839999999997</v>
      </c>
      <c r="E27" s="300">
        <f t="shared" si="2"/>
        <v>140.0778</v>
      </c>
      <c r="F27" s="300">
        <f t="shared" si="2"/>
        <v>612.9072000000001</v>
      </c>
      <c r="G27" s="300">
        <f t="shared" si="2"/>
        <v>700.21199999999988</v>
      </c>
      <c r="H27" s="328"/>
      <c r="I27" s="300">
        <f>(I26*I25/1000)*6</f>
        <v>584.11560000000009</v>
      </c>
      <c r="J27" s="300">
        <f>(J26*J25/1000)*6</f>
        <v>627.55020000000002</v>
      </c>
      <c r="K27" s="300">
        <f>(K26*K25/1000)*6</f>
        <v>137.04239999999999</v>
      </c>
      <c r="L27" s="300">
        <f>(L26*L25/1000)*6</f>
        <v>611.04</v>
      </c>
      <c r="M27" s="301">
        <f>(M26*M25/1000)*6</f>
        <v>713.42459999999994</v>
      </c>
      <c r="N27" s="302">
        <f>((N26*N25)*7/1000)/7</f>
        <v>122.07309999999998</v>
      </c>
      <c r="O27" s="204">
        <f t="shared" ref="O27:U27" si="3">((O26*O25)*7/1000)/7</f>
        <v>23.610099999999999</v>
      </c>
      <c r="P27" s="204">
        <f t="shared" si="3"/>
        <v>120.42</v>
      </c>
      <c r="Q27" s="205">
        <f t="shared" si="3"/>
        <v>123.76979999999999</v>
      </c>
      <c r="R27" s="203">
        <f t="shared" si="3"/>
        <v>118.9524</v>
      </c>
      <c r="S27" s="204">
        <f t="shared" si="3"/>
        <v>24.147100000000002</v>
      </c>
      <c r="T27" s="204">
        <f t="shared" si="3"/>
        <v>117.91200000000001</v>
      </c>
      <c r="U27" s="205">
        <f t="shared" si="3"/>
        <v>120.1662</v>
      </c>
      <c r="V27" s="88"/>
      <c r="W27" s="52">
        <f>((V24*1000)/V26)/7</f>
        <v>131.91365068437014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6.2893999999999917</v>
      </c>
      <c r="D28" s="330">
        <f t="shared" ref="D28:G28" si="4">+(D25-$C$32)*D26/1000</f>
        <v>9.0023999999999962</v>
      </c>
      <c r="E28" s="330">
        <f t="shared" si="4"/>
        <v>1.0443000000000011</v>
      </c>
      <c r="F28" s="330">
        <f t="shared" si="4"/>
        <v>8.4072000000000084</v>
      </c>
      <c r="G28" s="330">
        <f t="shared" si="4"/>
        <v>8.3419999999999916</v>
      </c>
      <c r="H28" s="329"/>
      <c r="I28" s="330">
        <f>+(I25-$I$32)*I26/1000</f>
        <v>7.4776000000000042</v>
      </c>
      <c r="J28" s="330">
        <f t="shared" ref="J28:M28" si="5">+(J25-$I$32)*J26/1000</f>
        <v>10.466700000000005</v>
      </c>
      <c r="K28" s="330">
        <f t="shared" si="5"/>
        <v>0.46539999999999898</v>
      </c>
      <c r="L28" s="330">
        <f t="shared" si="5"/>
        <v>6.84</v>
      </c>
      <c r="M28" s="331">
        <f t="shared" si="5"/>
        <v>11.279099999999994</v>
      </c>
      <c r="N28" s="259">
        <f t="shared" ref="N28:U28" si="6">((N26*N25)*7)/1000</f>
        <v>854.51169999999991</v>
      </c>
      <c r="O28" s="45">
        <f t="shared" si="6"/>
        <v>165.27070000000001</v>
      </c>
      <c r="P28" s="45">
        <f t="shared" si="6"/>
        <v>842.94</v>
      </c>
      <c r="Q28" s="46">
        <f t="shared" si="6"/>
        <v>866.38859999999988</v>
      </c>
      <c r="R28" s="44">
        <f t="shared" si="6"/>
        <v>832.66679999999997</v>
      </c>
      <c r="S28" s="45">
        <f t="shared" si="6"/>
        <v>169.02970000000002</v>
      </c>
      <c r="T28" s="45">
        <f t="shared" si="6"/>
        <v>825.38400000000001</v>
      </c>
      <c r="U28" s="46">
        <f t="shared" si="6"/>
        <v>841.16340000000002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868.0000000000025</v>
      </c>
      <c r="E29" s="333">
        <f t="shared" si="7"/>
        <v>206.5000000000006</v>
      </c>
      <c r="F29" s="333">
        <f t="shared" si="7"/>
        <v>868.0000000000025</v>
      </c>
      <c r="G29" s="333">
        <f t="shared" si="7"/>
        <v>1003.3333333333362</v>
      </c>
      <c r="H29" s="332"/>
      <c r="I29" s="333">
        <f>+I26*(1.16666666666667)</f>
        <v>838.83333333333576</v>
      </c>
      <c r="J29" s="333">
        <f>+J26*(1.16666666666667)</f>
        <v>878.50000000000261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131.71428571428569</v>
      </c>
      <c r="O29" s="49">
        <f t="shared" si="8"/>
        <v>130.74285714285713</v>
      </c>
      <c r="P29" s="49">
        <f t="shared" si="8"/>
        <v>130.30566944266494</v>
      </c>
      <c r="Q29" s="50">
        <f t="shared" si="8"/>
        <v>131.28571428571431</v>
      </c>
      <c r="R29" s="48">
        <f t="shared" si="8"/>
        <v>133.00996276157522</v>
      </c>
      <c r="S29" s="49">
        <f t="shared" si="8"/>
        <v>131.17142857142858</v>
      </c>
      <c r="T29" s="49">
        <f t="shared" si="8"/>
        <v>132.7714285714286</v>
      </c>
      <c r="U29" s="50">
        <f t="shared" si="8"/>
        <v>131.87142857142859</v>
      </c>
      <c r="V29" s="344"/>
    </row>
    <row r="30" spans="1:42" s="304" customFormat="1" ht="33.75" customHeight="1" x14ac:dyDescent="0.25">
      <c r="A30" s="52"/>
      <c r="B30" s="328"/>
      <c r="C30" s="335">
        <f>(C27/6)</f>
        <v>102.9314</v>
      </c>
      <c r="D30" s="335">
        <f t="shared" ref="D30:G30" si="9">+(D27/6)</f>
        <v>102.74639999999999</v>
      </c>
      <c r="E30" s="335">
        <f t="shared" si="9"/>
        <v>23.346299999999999</v>
      </c>
      <c r="F30" s="335">
        <f t="shared" si="9"/>
        <v>102.15120000000002</v>
      </c>
      <c r="G30" s="335">
        <f t="shared" si="9"/>
        <v>116.70199999999998</v>
      </c>
      <c r="H30" s="328"/>
      <c r="I30" s="335">
        <f>+(I27/6)</f>
        <v>97.35260000000001</v>
      </c>
      <c r="J30" s="335">
        <f>+(J27/6)</f>
        <v>104.5917</v>
      </c>
      <c r="K30" s="335">
        <f>+(K27/6)</f>
        <v>22.840399999999999</v>
      </c>
      <c r="L30" s="335">
        <f>+(L27/6)</f>
        <v>101.83999999999999</v>
      </c>
      <c r="M30" s="336">
        <f>+(M27/6)</f>
        <v>118.90409999999999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244.82639999999998</v>
      </c>
      <c r="D31" s="335">
        <f t="shared" ref="D31:G31" si="10">+((D27-D24)/4)+D30</f>
        <v>242.41379999999998</v>
      </c>
      <c r="E31" s="335">
        <f t="shared" si="10"/>
        <v>55.859025000000003</v>
      </c>
      <c r="F31" s="335">
        <f t="shared" si="10"/>
        <v>240.99712500000004</v>
      </c>
      <c r="G31" s="335">
        <f t="shared" si="10"/>
        <v>275.65149999999994</v>
      </c>
      <c r="H31" s="328"/>
      <c r="I31" s="335">
        <f>+((I27-I24)/4)+I30</f>
        <v>230.29570000000001</v>
      </c>
      <c r="J31" s="335">
        <f>+((J27-J24)/4)+J30</f>
        <v>245.62492499999999</v>
      </c>
      <c r="K31" s="335">
        <f>+((K27-K24)/4)+K30</f>
        <v>55.212549999999993</v>
      </c>
      <c r="L31" s="335">
        <f>+((L27-L24)/4)+L30</f>
        <v>240.84399999999999</v>
      </c>
      <c r="M31" s="336">
        <f>+((M27-M24)/4)+M30</f>
        <v>278.29672499999998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126</v>
      </c>
      <c r="D32" s="339">
        <f>+C32*E32/1000</f>
        <v>414.79199999999997</v>
      </c>
      <c r="E32" s="340">
        <f>+SUM(C26:G26)</f>
        <v>3292</v>
      </c>
      <c r="F32" s="341"/>
      <c r="G32" s="341"/>
      <c r="H32" s="337"/>
      <c r="I32" s="338">
        <v>125</v>
      </c>
      <c r="J32" s="339">
        <f>+I32*K32/1000</f>
        <v>409</v>
      </c>
      <c r="K32" s="340">
        <f>+SUM(I26:M26)</f>
        <v>3272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112.23665999999999</v>
      </c>
      <c r="C39" s="82">
        <v>111.3128</v>
      </c>
      <c r="D39" s="82">
        <v>22.997799999999994</v>
      </c>
      <c r="E39" s="82">
        <v>108.39156</v>
      </c>
      <c r="F39" s="82">
        <v>106.42240000000001</v>
      </c>
      <c r="G39" s="82"/>
      <c r="H39" s="82"/>
      <c r="I39" s="104">
        <f t="shared" ref="I39:I46" si="11">SUM(B39:H39)</f>
        <v>461.36122</v>
      </c>
      <c r="J39" s="2"/>
      <c r="K39" s="94" t="s">
        <v>13</v>
      </c>
      <c r="L39" s="82">
        <v>10.3</v>
      </c>
      <c r="M39" s="82">
        <v>10.199999999999999</v>
      </c>
      <c r="N39" s="82">
        <v>2.1</v>
      </c>
      <c r="O39" s="82">
        <v>10.199999999999999</v>
      </c>
      <c r="P39" s="82">
        <v>9.9</v>
      </c>
      <c r="Q39" s="82"/>
      <c r="R39" s="104">
        <f t="shared" ref="R39:R46" si="12">SUM(L39:Q39)</f>
        <v>42.699999999999996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112.23665999999999</v>
      </c>
      <c r="C40" s="82">
        <v>111.3128</v>
      </c>
      <c r="D40" s="82">
        <v>22.997799999999994</v>
      </c>
      <c r="E40" s="82">
        <v>108.39156</v>
      </c>
      <c r="F40" s="82">
        <v>106.42240000000001</v>
      </c>
      <c r="G40" s="82"/>
      <c r="H40" s="82"/>
      <c r="I40" s="104">
        <f t="shared" si="11"/>
        <v>461.36122</v>
      </c>
      <c r="J40" s="2"/>
      <c r="K40" s="95" t="s">
        <v>14</v>
      </c>
      <c r="L40" s="82">
        <v>10.3</v>
      </c>
      <c r="M40" s="82">
        <v>10.199999999999999</v>
      </c>
      <c r="N40" s="82">
        <v>2.1</v>
      </c>
      <c r="O40" s="82">
        <v>10.199999999999999</v>
      </c>
      <c r="P40" s="82">
        <v>9.9</v>
      </c>
      <c r="Q40" s="82"/>
      <c r="R40" s="104">
        <f t="shared" si="12"/>
        <v>42.699999999999996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114.78513599999999</v>
      </c>
      <c r="C41" s="24">
        <v>113.49987999999999</v>
      </c>
      <c r="D41" s="24">
        <v>23.262680000000003</v>
      </c>
      <c r="E41" s="24">
        <v>110.20517599999998</v>
      </c>
      <c r="F41" s="24">
        <v>107.42143999999999</v>
      </c>
      <c r="G41" s="24"/>
      <c r="H41" s="24"/>
      <c r="I41" s="104">
        <f t="shared" si="11"/>
        <v>469.17431199999999</v>
      </c>
      <c r="J41" s="2"/>
      <c r="K41" s="94" t="s">
        <v>15</v>
      </c>
      <c r="L41" s="82">
        <v>10.3</v>
      </c>
      <c r="M41" s="82">
        <v>10.199999999999999</v>
      </c>
      <c r="N41" s="82">
        <v>2</v>
      </c>
      <c r="O41" s="24">
        <v>10.199999999999999</v>
      </c>
      <c r="P41" s="24">
        <v>10</v>
      </c>
      <c r="Q41" s="24"/>
      <c r="R41" s="104">
        <f t="shared" si="12"/>
        <v>42.7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114.78513599999999</v>
      </c>
      <c r="C42" s="82">
        <v>113.49987999999999</v>
      </c>
      <c r="D42" s="82">
        <v>23.262680000000003</v>
      </c>
      <c r="E42" s="82">
        <v>110.20517599999998</v>
      </c>
      <c r="F42" s="82">
        <v>107.42143999999999</v>
      </c>
      <c r="G42" s="82"/>
      <c r="H42" s="82"/>
      <c r="I42" s="104">
        <f t="shared" si="11"/>
        <v>469.17431199999999</v>
      </c>
      <c r="J42" s="2"/>
      <c r="K42" s="95" t="s">
        <v>16</v>
      </c>
      <c r="L42" s="82">
        <v>10.4</v>
      </c>
      <c r="M42" s="82">
        <v>10.199999999999999</v>
      </c>
      <c r="N42" s="82">
        <v>2</v>
      </c>
      <c r="O42" s="24">
        <v>10.199999999999999</v>
      </c>
      <c r="P42" s="24">
        <v>10.1</v>
      </c>
      <c r="Q42" s="82"/>
      <c r="R42" s="104">
        <f t="shared" si="12"/>
        <v>42.9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114.78513599999999</v>
      </c>
      <c r="C43" s="82">
        <v>113.49987999999999</v>
      </c>
      <c r="D43" s="82">
        <v>23.262680000000003</v>
      </c>
      <c r="E43" s="82">
        <v>110.20517599999998</v>
      </c>
      <c r="F43" s="82">
        <v>109.4688</v>
      </c>
      <c r="G43" s="82"/>
      <c r="H43" s="82"/>
      <c r="I43" s="104">
        <f t="shared" si="11"/>
        <v>471.22167199999996</v>
      </c>
      <c r="J43" s="2"/>
      <c r="K43" s="94" t="s">
        <v>17</v>
      </c>
      <c r="L43" s="82">
        <v>10.4</v>
      </c>
      <c r="M43" s="82">
        <v>10.3</v>
      </c>
      <c r="N43" s="82">
        <v>2.1</v>
      </c>
      <c r="O43" s="24">
        <v>10.199999999999999</v>
      </c>
      <c r="P43" s="24">
        <v>10.1</v>
      </c>
      <c r="Q43" s="82"/>
      <c r="R43" s="104">
        <f t="shared" si="12"/>
        <v>43.1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114.78513599999999</v>
      </c>
      <c r="C44" s="82">
        <v>114.88750000000002</v>
      </c>
      <c r="D44" s="82">
        <v>23.262680000000003</v>
      </c>
      <c r="E44" s="82">
        <v>111.95939999999999</v>
      </c>
      <c r="F44" s="82">
        <v>109.4688</v>
      </c>
      <c r="G44" s="82"/>
      <c r="H44" s="82"/>
      <c r="I44" s="104">
        <f t="shared" si="11"/>
        <v>474.363516</v>
      </c>
      <c r="J44" s="2"/>
      <c r="K44" s="95" t="s">
        <v>18</v>
      </c>
      <c r="L44" s="82">
        <v>10.4</v>
      </c>
      <c r="M44" s="82">
        <v>10.3</v>
      </c>
      <c r="N44" s="82">
        <v>2.1</v>
      </c>
      <c r="O44" s="24">
        <v>10.199999999999999</v>
      </c>
      <c r="P44" s="24">
        <v>10.1</v>
      </c>
      <c r="Q44" s="82"/>
      <c r="R44" s="104">
        <f t="shared" si="12"/>
        <v>43.1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115.97979999999998</v>
      </c>
      <c r="C45" s="82">
        <v>114.88750000000002</v>
      </c>
      <c r="D45" s="82">
        <v>23.5764</v>
      </c>
      <c r="E45" s="82">
        <v>111.95939999999999</v>
      </c>
      <c r="F45" s="82">
        <v>109.4688</v>
      </c>
      <c r="G45" s="82"/>
      <c r="H45" s="82"/>
      <c r="I45" s="104">
        <f t="shared" si="11"/>
        <v>475.87189999999998</v>
      </c>
      <c r="J45" s="2"/>
      <c r="K45" s="94" t="s">
        <v>19</v>
      </c>
      <c r="L45" s="82">
        <v>10.4</v>
      </c>
      <c r="M45" s="82">
        <v>10.3</v>
      </c>
      <c r="N45" s="82">
        <v>2.1</v>
      </c>
      <c r="O45" s="24">
        <v>10.199999999999999</v>
      </c>
      <c r="P45" s="24">
        <v>10.1</v>
      </c>
      <c r="Q45" s="82"/>
      <c r="R45" s="104">
        <f t="shared" si="12"/>
        <v>43.1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799.59366399999988</v>
      </c>
      <c r="C46" s="28">
        <f t="shared" si="13"/>
        <v>792.90024000000005</v>
      </c>
      <c r="D46" s="28">
        <f t="shared" si="13"/>
        <v>162.62271999999999</v>
      </c>
      <c r="E46" s="28">
        <f t="shared" si="13"/>
        <v>771.3174479999999</v>
      </c>
      <c r="F46" s="28">
        <f t="shared" si="13"/>
        <v>756.09407999999996</v>
      </c>
      <c r="G46" s="28">
        <f t="shared" si="13"/>
        <v>0</v>
      </c>
      <c r="H46" s="28">
        <f t="shared" si="13"/>
        <v>0</v>
      </c>
      <c r="I46" s="104">
        <f t="shared" si="11"/>
        <v>3282.5281519999999</v>
      </c>
      <c r="K46" s="80" t="s">
        <v>11</v>
      </c>
      <c r="L46" s="84">
        <f t="shared" ref="L46:Q46" si="14">SUM(L39:L45)</f>
        <v>72.5</v>
      </c>
      <c r="M46" s="28">
        <f t="shared" si="14"/>
        <v>71.699999999999989</v>
      </c>
      <c r="N46" s="28">
        <f t="shared" si="14"/>
        <v>14.499999999999998</v>
      </c>
      <c r="O46" s="28">
        <f t="shared" si="14"/>
        <v>71.400000000000006</v>
      </c>
      <c r="P46" s="28">
        <f t="shared" si="14"/>
        <v>70.2</v>
      </c>
      <c r="Q46" s="28">
        <f t="shared" si="14"/>
        <v>0</v>
      </c>
      <c r="R46" s="104">
        <f t="shared" si="12"/>
        <v>300.3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132.69999999999999</v>
      </c>
      <c r="C47" s="31">
        <v>131.30000000000001</v>
      </c>
      <c r="D47" s="31">
        <v>133.19999999999999</v>
      </c>
      <c r="E47" s="31">
        <v>128.1</v>
      </c>
      <c r="F47" s="31">
        <v>126.7</v>
      </c>
      <c r="G47" s="31"/>
      <c r="H47" s="31"/>
      <c r="I47" s="105">
        <f>+((I46/I48)/7)*1000</f>
        <v>127.98378633811602</v>
      </c>
      <c r="K47" s="113" t="s">
        <v>20</v>
      </c>
      <c r="L47" s="85">
        <v>138</v>
      </c>
      <c r="M47" s="31">
        <v>136.5</v>
      </c>
      <c r="N47" s="31">
        <v>138</v>
      </c>
      <c r="O47" s="31">
        <v>136</v>
      </c>
      <c r="P47" s="31">
        <v>135.5</v>
      </c>
      <c r="Q47" s="31"/>
      <c r="R47" s="105">
        <f>+((R46/R48)/7)*1000</f>
        <v>136.62420382165604</v>
      </c>
      <c r="S47" s="65"/>
      <c r="T47" s="65"/>
    </row>
    <row r="48" spans="1:30" ht="33.75" customHeight="1" x14ac:dyDescent="0.25">
      <c r="A48" s="97" t="s">
        <v>21</v>
      </c>
      <c r="B48" s="86">
        <v>874</v>
      </c>
      <c r="C48" s="35">
        <v>875</v>
      </c>
      <c r="D48" s="35">
        <v>177</v>
      </c>
      <c r="E48" s="35">
        <v>874</v>
      </c>
      <c r="F48" s="35">
        <v>864</v>
      </c>
      <c r="G48" s="35"/>
      <c r="H48" s="35"/>
      <c r="I48" s="106">
        <f>SUM(B48:H48)</f>
        <v>3664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74</v>
      </c>
      <c r="Q48" s="67"/>
      <c r="R48" s="115">
        <f>SUM(L48:Q48)</f>
        <v>314</v>
      </c>
      <c r="S48" s="68"/>
      <c r="T48" s="68"/>
    </row>
    <row r="49" spans="1:31" ht="33.75" customHeight="1" x14ac:dyDescent="0.25">
      <c r="A49" s="98" t="s">
        <v>22</v>
      </c>
      <c r="B49" s="87">
        <f t="shared" ref="B49:F49" si="15">((B48*B47)*7/1000)/7</f>
        <v>115.97979999999998</v>
      </c>
      <c r="C49" s="39">
        <f t="shared" si="15"/>
        <v>114.88750000000002</v>
      </c>
      <c r="D49" s="39">
        <f t="shared" si="15"/>
        <v>23.5764</v>
      </c>
      <c r="E49" s="39">
        <f t="shared" si="15"/>
        <v>111.95939999999999</v>
      </c>
      <c r="F49" s="39">
        <f t="shared" si="15"/>
        <v>109.4688</v>
      </c>
      <c r="G49" s="39">
        <f t="shared" ref="G49:H49" si="16">((G48*G47)*7/1000-G39-G40)/5</f>
        <v>0</v>
      </c>
      <c r="H49" s="39">
        <f t="shared" si="16"/>
        <v>0</v>
      </c>
      <c r="I49" s="107">
        <f>((I46*1000)/I48)/7</f>
        <v>127.98378633811602</v>
      </c>
      <c r="K49" s="98" t="s">
        <v>22</v>
      </c>
      <c r="L49" s="87">
        <f t="shared" ref="L49:Q49" si="17">((L48*L47)*7/1000-L39-L40)/5</f>
        <v>10.370000000000001</v>
      </c>
      <c r="M49" s="39">
        <f t="shared" si="17"/>
        <v>10.252499999999998</v>
      </c>
      <c r="N49" s="39">
        <f t="shared" si="17"/>
        <v>2.0580000000000003</v>
      </c>
      <c r="O49" s="39">
        <f t="shared" si="17"/>
        <v>10.199999999999999</v>
      </c>
      <c r="P49" s="39">
        <f t="shared" si="17"/>
        <v>10.0778</v>
      </c>
      <c r="Q49" s="39">
        <f t="shared" si="17"/>
        <v>0</v>
      </c>
      <c r="R49" s="116">
        <f>((R46*1000)/R48)/7</f>
        <v>136.62420382165604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811.85859999999991</v>
      </c>
      <c r="C50" s="43">
        <f t="shared" si="18"/>
        <v>804.21250000000009</v>
      </c>
      <c r="D50" s="43">
        <f t="shared" si="18"/>
        <v>165.03479999999999</v>
      </c>
      <c r="E50" s="43">
        <f t="shared" si="18"/>
        <v>783.71579999999994</v>
      </c>
      <c r="F50" s="43">
        <f t="shared" si="18"/>
        <v>766.28160000000003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72.45</v>
      </c>
      <c r="M50" s="43">
        <f t="shared" si="19"/>
        <v>71.662499999999994</v>
      </c>
      <c r="N50" s="43">
        <f t="shared" si="19"/>
        <v>14.49</v>
      </c>
      <c r="O50" s="43">
        <f t="shared" si="19"/>
        <v>71.400000000000006</v>
      </c>
      <c r="P50" s="43">
        <f t="shared" si="19"/>
        <v>70.188999999999993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130.69527034978751</v>
      </c>
      <c r="C51" s="49">
        <f t="shared" si="20"/>
        <v>129.45310040816327</v>
      </c>
      <c r="D51" s="49">
        <f t="shared" si="20"/>
        <v>131.25320419693301</v>
      </c>
      <c r="E51" s="49">
        <f t="shared" si="20"/>
        <v>126.07346322327557</v>
      </c>
      <c r="F51" s="49">
        <f t="shared" si="20"/>
        <v>125.01555555555555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138.0952380952381</v>
      </c>
      <c r="M51" s="49">
        <f t="shared" si="21"/>
        <v>136.57142857142853</v>
      </c>
      <c r="N51" s="49">
        <f t="shared" si="21"/>
        <v>138.09523809523807</v>
      </c>
      <c r="O51" s="49">
        <f t="shared" si="21"/>
        <v>136</v>
      </c>
      <c r="P51" s="49">
        <f t="shared" si="21"/>
        <v>135.52123552123555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383"/>
      <c r="D73" s="383"/>
      <c r="E73" s="383"/>
      <c r="F73" s="118"/>
      <c r="G73" s="198"/>
      <c r="H73" s="383"/>
      <c r="I73" s="383"/>
      <c r="J73" s="383"/>
      <c r="K73" s="118"/>
      <c r="L73" s="198"/>
      <c r="M73" s="383"/>
      <c r="N73" s="383"/>
      <c r="O73" s="118"/>
      <c r="P73" s="198"/>
      <c r="Q73" s="383"/>
      <c r="R73" s="383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9.1999999999999993</v>
      </c>
      <c r="C76" s="204">
        <v>9</v>
      </c>
      <c r="D76" s="204">
        <v>2.2000000000000002</v>
      </c>
      <c r="E76" s="204">
        <v>8.9</v>
      </c>
      <c r="F76" s="205">
        <v>10.199999999999999</v>
      </c>
      <c r="G76" s="203">
        <v>8.6</v>
      </c>
      <c r="H76" s="204">
        <v>9.1</v>
      </c>
      <c r="I76" s="204">
        <v>2.1</v>
      </c>
      <c r="J76" s="204">
        <v>9.1999999999999993</v>
      </c>
      <c r="K76" s="205">
        <v>10.3</v>
      </c>
      <c r="L76" s="203">
        <v>10.8</v>
      </c>
      <c r="M76" s="204">
        <v>2.2000000000000002</v>
      </c>
      <c r="N76" s="204">
        <v>10.6</v>
      </c>
      <c r="O76" s="205">
        <v>10.6</v>
      </c>
      <c r="P76" s="203">
        <v>10.5</v>
      </c>
      <c r="Q76" s="204">
        <v>2.2000000000000002</v>
      </c>
      <c r="R76" s="204">
        <v>10.4</v>
      </c>
      <c r="S76" s="205">
        <v>10.4</v>
      </c>
      <c r="T76" s="219">
        <f t="shared" ref="T76:T83" si="27">SUM(B76:S76)</f>
        <v>146.5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9.1999999999999993</v>
      </c>
      <c r="C77" s="204">
        <v>9</v>
      </c>
      <c r="D77" s="204">
        <v>2.2000000000000002</v>
      </c>
      <c r="E77" s="204">
        <v>8.9</v>
      </c>
      <c r="F77" s="205">
        <v>10.199999999999999</v>
      </c>
      <c r="G77" s="203">
        <v>8.6</v>
      </c>
      <c r="H77" s="204">
        <v>9.1</v>
      </c>
      <c r="I77" s="204">
        <v>2.1</v>
      </c>
      <c r="J77" s="204">
        <v>9.1999999999999993</v>
      </c>
      <c r="K77" s="205">
        <v>10.3</v>
      </c>
      <c r="L77" s="203">
        <v>10.8</v>
      </c>
      <c r="M77" s="204">
        <v>2.2000000000000002</v>
      </c>
      <c r="N77" s="204">
        <v>10.6</v>
      </c>
      <c r="O77" s="205">
        <v>10.6</v>
      </c>
      <c r="P77" s="203">
        <v>10.5</v>
      </c>
      <c r="Q77" s="204">
        <v>2.2000000000000002</v>
      </c>
      <c r="R77" s="204">
        <v>10.4</v>
      </c>
      <c r="S77" s="205">
        <v>10.4</v>
      </c>
      <c r="T77" s="219">
        <f t="shared" si="27"/>
        <v>146.5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9.3000000000000007</v>
      </c>
      <c r="C78" s="204">
        <v>8.8000000000000007</v>
      </c>
      <c r="D78" s="204">
        <v>2.1</v>
      </c>
      <c r="E78" s="204">
        <v>8.9</v>
      </c>
      <c r="F78" s="205">
        <v>10.1</v>
      </c>
      <c r="G78" s="203">
        <v>8.6999999999999993</v>
      </c>
      <c r="H78" s="204">
        <v>9.1999999999999993</v>
      </c>
      <c r="I78" s="204">
        <v>2.1</v>
      </c>
      <c r="J78" s="204">
        <v>9.1999999999999993</v>
      </c>
      <c r="K78" s="205">
        <v>10.3</v>
      </c>
      <c r="L78" s="203">
        <v>10.9</v>
      </c>
      <c r="M78" s="204">
        <v>2.1</v>
      </c>
      <c r="N78" s="204">
        <v>10.7</v>
      </c>
      <c r="O78" s="205">
        <v>10.7</v>
      </c>
      <c r="P78" s="203">
        <v>10.6</v>
      </c>
      <c r="Q78" s="204">
        <v>2.1</v>
      </c>
      <c r="R78" s="204">
        <v>10.5</v>
      </c>
      <c r="S78" s="205">
        <v>10.5</v>
      </c>
      <c r="T78" s="219">
        <f t="shared" si="27"/>
        <v>146.80000000000001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9.4</v>
      </c>
      <c r="C79" s="204">
        <v>8.8000000000000007</v>
      </c>
      <c r="D79" s="204">
        <v>2.1</v>
      </c>
      <c r="E79" s="204">
        <v>8.9</v>
      </c>
      <c r="F79" s="205">
        <v>10.1</v>
      </c>
      <c r="G79" s="203">
        <v>8.6999999999999993</v>
      </c>
      <c r="H79" s="204">
        <v>9.3000000000000007</v>
      </c>
      <c r="I79" s="204">
        <v>2.2000000000000002</v>
      </c>
      <c r="J79" s="204">
        <v>9.1999999999999993</v>
      </c>
      <c r="K79" s="205">
        <v>10.3</v>
      </c>
      <c r="L79" s="203">
        <v>10.9</v>
      </c>
      <c r="M79" s="204">
        <v>2.1</v>
      </c>
      <c r="N79" s="204">
        <v>10.7</v>
      </c>
      <c r="O79" s="205">
        <v>10.7</v>
      </c>
      <c r="P79" s="203">
        <v>10.7</v>
      </c>
      <c r="Q79" s="204">
        <v>2.1</v>
      </c>
      <c r="R79" s="204">
        <v>10.5</v>
      </c>
      <c r="S79" s="205">
        <v>10.5</v>
      </c>
      <c r="T79" s="219">
        <f t="shared" si="27"/>
        <v>147.19999999999999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9.4</v>
      </c>
      <c r="C80" s="204">
        <v>8.9</v>
      </c>
      <c r="D80" s="204">
        <v>2.1</v>
      </c>
      <c r="E80" s="204">
        <v>9</v>
      </c>
      <c r="F80" s="205">
        <v>10.1</v>
      </c>
      <c r="G80" s="203">
        <v>8.8000000000000007</v>
      </c>
      <c r="H80" s="204">
        <v>9.3000000000000007</v>
      </c>
      <c r="I80" s="204">
        <v>2.2000000000000002</v>
      </c>
      <c r="J80" s="204">
        <v>9.1999999999999993</v>
      </c>
      <c r="K80" s="205">
        <v>10.3</v>
      </c>
      <c r="L80" s="203">
        <v>11</v>
      </c>
      <c r="M80" s="204">
        <v>2.1</v>
      </c>
      <c r="N80" s="204">
        <v>10.7</v>
      </c>
      <c r="O80" s="205">
        <v>10.7</v>
      </c>
      <c r="P80" s="203">
        <v>10.7</v>
      </c>
      <c r="Q80" s="204">
        <v>2.1</v>
      </c>
      <c r="R80" s="204">
        <v>10.5</v>
      </c>
      <c r="S80" s="205">
        <v>10.5</v>
      </c>
      <c r="T80" s="219">
        <f t="shared" si="27"/>
        <v>147.6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9.4</v>
      </c>
      <c r="C81" s="204">
        <v>8.9</v>
      </c>
      <c r="D81" s="204">
        <v>2.2000000000000002</v>
      </c>
      <c r="E81" s="204">
        <v>9</v>
      </c>
      <c r="F81" s="205">
        <v>10.199999999999999</v>
      </c>
      <c r="G81" s="203">
        <v>8.8000000000000007</v>
      </c>
      <c r="H81" s="204">
        <v>9.3000000000000007</v>
      </c>
      <c r="I81" s="204">
        <v>2.2000000000000002</v>
      </c>
      <c r="J81" s="204">
        <v>9.1999999999999993</v>
      </c>
      <c r="K81" s="205">
        <v>10.4</v>
      </c>
      <c r="L81" s="203">
        <v>11</v>
      </c>
      <c r="M81" s="204">
        <v>2.2000000000000002</v>
      </c>
      <c r="N81" s="204">
        <v>10.7</v>
      </c>
      <c r="O81" s="205">
        <v>10.7</v>
      </c>
      <c r="P81" s="203">
        <v>10.7</v>
      </c>
      <c r="Q81" s="204">
        <v>2.2000000000000002</v>
      </c>
      <c r="R81" s="204">
        <v>10.5</v>
      </c>
      <c r="S81" s="205">
        <v>10.5</v>
      </c>
      <c r="T81" s="219">
        <f t="shared" si="27"/>
        <v>148.10000000000002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9.4</v>
      </c>
      <c r="C82" s="204">
        <v>8.9</v>
      </c>
      <c r="D82" s="204">
        <v>2.2000000000000002</v>
      </c>
      <c r="E82" s="204">
        <v>9</v>
      </c>
      <c r="F82" s="205">
        <v>10.199999999999999</v>
      </c>
      <c r="G82" s="203">
        <v>8.8000000000000007</v>
      </c>
      <c r="H82" s="204">
        <v>9.3000000000000007</v>
      </c>
      <c r="I82" s="204">
        <v>2.2000000000000002</v>
      </c>
      <c r="J82" s="204">
        <v>9.1999999999999993</v>
      </c>
      <c r="K82" s="205">
        <v>10.4</v>
      </c>
      <c r="L82" s="203">
        <v>11</v>
      </c>
      <c r="M82" s="204">
        <v>2.2000000000000002</v>
      </c>
      <c r="N82" s="204">
        <v>10.8</v>
      </c>
      <c r="O82" s="205">
        <v>10.8</v>
      </c>
      <c r="P82" s="203">
        <v>10.7</v>
      </c>
      <c r="Q82" s="204">
        <v>2.2000000000000002</v>
      </c>
      <c r="R82" s="204">
        <v>10.5</v>
      </c>
      <c r="S82" s="205">
        <v>10.5</v>
      </c>
      <c r="T82" s="219">
        <f t="shared" si="27"/>
        <v>148.30000000000001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65.3</v>
      </c>
      <c r="C83" s="28">
        <f>SUM(C76:C82)</f>
        <v>62.3</v>
      </c>
      <c r="D83" s="28">
        <f>SUM(D76:D82)</f>
        <v>15.099999999999998</v>
      </c>
      <c r="E83" s="28">
        <f>SUM(E76:E82)</f>
        <v>62.6</v>
      </c>
      <c r="F83" s="29">
        <f>SUM(F76:F82)</f>
        <v>71.100000000000009</v>
      </c>
      <c r="G83" s="27">
        <f t="shared" ref="G83:S83" si="28">SUM(G76:G82)</f>
        <v>60.999999999999986</v>
      </c>
      <c r="H83" s="28">
        <f t="shared" si="28"/>
        <v>64.599999999999994</v>
      </c>
      <c r="I83" s="28">
        <f t="shared" si="28"/>
        <v>15.099999999999998</v>
      </c>
      <c r="J83" s="28">
        <f t="shared" si="28"/>
        <v>64.400000000000006</v>
      </c>
      <c r="K83" s="29">
        <f t="shared" si="28"/>
        <v>72.3</v>
      </c>
      <c r="L83" s="27">
        <f t="shared" si="28"/>
        <v>76.400000000000006</v>
      </c>
      <c r="M83" s="28">
        <f t="shared" si="28"/>
        <v>15.099999999999998</v>
      </c>
      <c r="N83" s="28">
        <f t="shared" si="28"/>
        <v>74.8</v>
      </c>
      <c r="O83" s="29">
        <f t="shared" si="28"/>
        <v>74.8</v>
      </c>
      <c r="P83" s="27">
        <f t="shared" si="28"/>
        <v>74.400000000000006</v>
      </c>
      <c r="Q83" s="28">
        <f t="shared" si="28"/>
        <v>15.099999999999998</v>
      </c>
      <c r="R83" s="28">
        <f t="shared" si="28"/>
        <v>73.3</v>
      </c>
      <c r="S83" s="29">
        <f t="shared" si="28"/>
        <v>73.3</v>
      </c>
      <c r="T83" s="219">
        <f t="shared" si="27"/>
        <v>1030.9999999999998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143.5</v>
      </c>
      <c r="C84" s="31">
        <v>143.5</v>
      </c>
      <c r="D84" s="31">
        <v>143.5</v>
      </c>
      <c r="E84" s="31">
        <v>142</v>
      </c>
      <c r="F84" s="32">
        <v>141</v>
      </c>
      <c r="G84" s="30">
        <v>143</v>
      </c>
      <c r="H84" s="31">
        <v>142</v>
      </c>
      <c r="I84" s="31">
        <v>143.5</v>
      </c>
      <c r="J84" s="31">
        <v>141.5</v>
      </c>
      <c r="K84" s="32">
        <v>141.5</v>
      </c>
      <c r="L84" s="30">
        <v>143.5</v>
      </c>
      <c r="M84" s="31">
        <v>143.5</v>
      </c>
      <c r="N84" s="31">
        <v>140.5</v>
      </c>
      <c r="O84" s="32">
        <v>140.5</v>
      </c>
      <c r="P84" s="30">
        <v>143.5</v>
      </c>
      <c r="Q84" s="31">
        <v>143.5</v>
      </c>
      <c r="R84" s="31">
        <v>141.5</v>
      </c>
      <c r="S84" s="32">
        <v>141.5</v>
      </c>
      <c r="T84" s="279">
        <f>+((T83/T85)/7)*1000</f>
        <v>142.16767788196356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62</v>
      </c>
      <c r="D85" s="67">
        <v>15</v>
      </c>
      <c r="E85" s="67">
        <v>63</v>
      </c>
      <c r="F85" s="209">
        <v>72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1036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9.3784999999999989</v>
      </c>
      <c r="C86" s="39">
        <f t="shared" ref="C86:S86" si="29">(((C85*C84)*7)/1000-C76-C77)/5</f>
        <v>8.8558000000000003</v>
      </c>
      <c r="D86" s="39">
        <f t="shared" si="29"/>
        <v>2.1335000000000002</v>
      </c>
      <c r="E86" s="39">
        <f t="shared" si="29"/>
        <v>8.9644000000000013</v>
      </c>
      <c r="F86" s="40">
        <f t="shared" si="29"/>
        <v>10.132799999999998</v>
      </c>
      <c r="G86" s="38">
        <f t="shared" si="29"/>
        <v>8.7721999999999998</v>
      </c>
      <c r="H86" s="39">
        <f t="shared" si="29"/>
        <v>9.282</v>
      </c>
      <c r="I86" s="39">
        <f t="shared" si="29"/>
        <v>2.1735000000000002</v>
      </c>
      <c r="J86" s="39">
        <f t="shared" si="29"/>
        <v>9.1964999999999968</v>
      </c>
      <c r="K86" s="40">
        <f t="shared" si="29"/>
        <v>10.3413</v>
      </c>
      <c r="L86" s="38">
        <f t="shared" si="29"/>
        <v>10.948400000000001</v>
      </c>
      <c r="M86" s="39">
        <f t="shared" si="29"/>
        <v>2.1335000000000002</v>
      </c>
      <c r="N86" s="39">
        <f t="shared" si="29"/>
        <v>10.709199999999999</v>
      </c>
      <c r="O86" s="40">
        <f t="shared" si="29"/>
        <v>10.709199999999999</v>
      </c>
      <c r="P86" s="38">
        <f t="shared" si="29"/>
        <v>10.666599999999999</v>
      </c>
      <c r="Q86" s="39">
        <f t="shared" si="29"/>
        <v>2.1335000000000002</v>
      </c>
      <c r="R86" s="39">
        <f t="shared" si="29"/>
        <v>10.4994</v>
      </c>
      <c r="S86" s="40">
        <f t="shared" si="29"/>
        <v>10.4994</v>
      </c>
      <c r="T86" s="280">
        <f>((T83*1000)/T85)/7</f>
        <v>142.16767788196356</v>
      </c>
      <c r="AD86" s="3"/>
    </row>
    <row r="87" spans="1:41" ht="33.75" customHeight="1" x14ac:dyDescent="0.25">
      <c r="A87" s="99" t="s">
        <v>23</v>
      </c>
      <c r="B87" s="42">
        <f>((B85*B84)*7)/1000</f>
        <v>65.292500000000004</v>
      </c>
      <c r="C87" s="43">
        <f>((C85*C84)*7)/1000</f>
        <v>62.279000000000003</v>
      </c>
      <c r="D87" s="43">
        <f>((D85*D84)*7)/1000</f>
        <v>15.067500000000001</v>
      </c>
      <c r="E87" s="43">
        <f>((E85*E84)*7)/1000</f>
        <v>62.622</v>
      </c>
      <c r="F87" s="90">
        <f>((F85*F84)*7)/1000</f>
        <v>71.063999999999993</v>
      </c>
      <c r="G87" s="42">
        <f t="shared" ref="G87:S87" si="30">((G85*G84)*7)/1000</f>
        <v>61.061</v>
      </c>
      <c r="H87" s="43">
        <f t="shared" si="30"/>
        <v>64.61</v>
      </c>
      <c r="I87" s="43">
        <f t="shared" si="30"/>
        <v>15.067500000000001</v>
      </c>
      <c r="J87" s="43">
        <f t="shared" si="30"/>
        <v>64.382499999999993</v>
      </c>
      <c r="K87" s="90">
        <f t="shared" si="30"/>
        <v>72.3065</v>
      </c>
      <c r="L87" s="42">
        <f t="shared" si="30"/>
        <v>76.341999999999999</v>
      </c>
      <c r="M87" s="43">
        <f t="shared" si="30"/>
        <v>15.067500000000001</v>
      </c>
      <c r="N87" s="43">
        <f t="shared" si="30"/>
        <v>74.745999999999995</v>
      </c>
      <c r="O87" s="90">
        <f t="shared" si="30"/>
        <v>74.745999999999995</v>
      </c>
      <c r="P87" s="42">
        <f t="shared" si="30"/>
        <v>74.332999999999998</v>
      </c>
      <c r="Q87" s="43">
        <f t="shared" si="30"/>
        <v>15.067500000000001</v>
      </c>
      <c r="R87" s="43">
        <f t="shared" si="30"/>
        <v>73.296999999999997</v>
      </c>
      <c r="S87" s="90">
        <f t="shared" si="30"/>
        <v>73.296999999999997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143.5164835164835</v>
      </c>
      <c r="C88" s="49">
        <f>+(C83/C85)/7*1000</f>
        <v>143.54838709677421</v>
      </c>
      <c r="D88" s="49">
        <f>+(D83/D85)/7*1000</f>
        <v>143.8095238095238</v>
      </c>
      <c r="E88" s="49">
        <f>+(E83/E85)/7*1000</f>
        <v>141.95011337868482</v>
      </c>
      <c r="F88" s="50">
        <f>+(F83/F85)/7*1000</f>
        <v>141.07142857142858</v>
      </c>
      <c r="G88" s="48">
        <f t="shared" ref="G88:S88" si="31">+(G83/G85)/7*1000</f>
        <v>142.85714285714283</v>
      </c>
      <c r="H88" s="49">
        <f t="shared" si="31"/>
        <v>141.97802197802196</v>
      </c>
      <c r="I88" s="49">
        <f t="shared" si="31"/>
        <v>143.8095238095238</v>
      </c>
      <c r="J88" s="49">
        <f t="shared" si="31"/>
        <v>141.53846153846155</v>
      </c>
      <c r="K88" s="50">
        <f t="shared" si="31"/>
        <v>141.48727984344421</v>
      </c>
      <c r="L88" s="48">
        <f t="shared" si="31"/>
        <v>143.60902255639098</v>
      </c>
      <c r="M88" s="49">
        <f t="shared" si="31"/>
        <v>143.8095238095238</v>
      </c>
      <c r="N88" s="49">
        <f t="shared" si="31"/>
        <v>140.60150375939847</v>
      </c>
      <c r="O88" s="50">
        <f t="shared" si="31"/>
        <v>140.60150375939847</v>
      </c>
      <c r="P88" s="48">
        <f t="shared" si="31"/>
        <v>143.62934362934365</v>
      </c>
      <c r="Q88" s="49">
        <f t="shared" si="31"/>
        <v>143.8095238095238</v>
      </c>
      <c r="R88" s="49">
        <f t="shared" si="31"/>
        <v>141.50579150579151</v>
      </c>
      <c r="S88" s="50">
        <f t="shared" si="31"/>
        <v>141.50579150579151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08E-4CD5-49F1-B215-33B84DE58140}">
  <dimension ref="A1:AQ239"/>
  <sheetViews>
    <sheetView topLeftCell="A20" zoomScale="29" zoomScaleNormal="30" workbookViewId="0">
      <selection activeCell="J54" sqref="J54:K5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2"/>
      <c r="Z3" s="2"/>
      <c r="AA3" s="2"/>
      <c r="AB3" s="2"/>
      <c r="AC3" s="2"/>
      <c r="AD3" s="38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4" t="s">
        <v>1</v>
      </c>
      <c r="B9" s="384"/>
      <c r="C9" s="38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4"/>
      <c r="B10" s="384"/>
      <c r="C10" s="38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4" t="s">
        <v>4</v>
      </c>
      <c r="B11" s="384"/>
      <c r="C11" s="384"/>
      <c r="D11" s="1"/>
      <c r="E11" s="385">
        <v>1</v>
      </c>
      <c r="F11" s="1"/>
      <c r="G11" s="1"/>
      <c r="H11" s="1"/>
      <c r="I11" s="1"/>
      <c r="J11" s="1"/>
      <c r="K11" s="553" t="s">
        <v>113</v>
      </c>
      <c r="L11" s="553"/>
      <c r="M11" s="386"/>
      <c r="N11" s="38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4"/>
      <c r="B12" s="384"/>
      <c r="C12" s="384"/>
      <c r="D12" s="1"/>
      <c r="E12" s="5"/>
      <c r="F12" s="1"/>
      <c r="G12" s="1"/>
      <c r="H12" s="1"/>
      <c r="I12" s="1"/>
      <c r="J12" s="1"/>
      <c r="K12" s="386"/>
      <c r="L12" s="386"/>
      <c r="M12" s="386"/>
      <c r="N12" s="38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4"/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6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1"/>
      <c r="X13" s="1"/>
      <c r="Y13" s="1"/>
    </row>
    <row r="14" spans="1:30" s="3" customFormat="1" ht="27" thickBot="1" x14ac:dyDescent="0.3">
      <c r="A14" s="384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420.4</v>
      </c>
      <c r="C17" s="300">
        <v>8.9738999999999898</v>
      </c>
      <c r="D17" s="300">
        <v>9.0023999999999962</v>
      </c>
      <c r="E17" s="300">
        <v>1.0443000000000011</v>
      </c>
      <c r="F17" s="300">
        <v>11.680799999999993</v>
      </c>
      <c r="G17" s="300">
        <v>12.125999999999994</v>
      </c>
      <c r="H17" s="299">
        <v>428</v>
      </c>
      <c r="I17" s="300">
        <v>10.641200000000008</v>
      </c>
      <c r="J17" s="300">
        <v>14.307</v>
      </c>
      <c r="K17" s="300">
        <v>1.091899999999999</v>
      </c>
      <c r="L17" s="300">
        <v>10.335999999999997</v>
      </c>
      <c r="M17" s="301">
        <v>15.75630000000001</v>
      </c>
      <c r="N17" s="23">
        <v>121.93639999999998</v>
      </c>
      <c r="O17" s="24">
        <v>23.607499999999998</v>
      </c>
      <c r="P17" s="24">
        <v>124.0155</v>
      </c>
      <c r="Q17" s="25">
        <v>123.76979999999999</v>
      </c>
      <c r="R17" s="23">
        <v>122.45240000000001</v>
      </c>
      <c r="S17" s="24">
        <v>23.877299999999998</v>
      </c>
      <c r="T17" s="24">
        <v>121.673</v>
      </c>
      <c r="U17" s="25">
        <v>120.1662</v>
      </c>
      <c r="V17" s="302">
        <f>SUM(B17:U17)</f>
        <v>1724.8579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420.4</v>
      </c>
      <c r="C18" s="300">
        <v>10.48049999999999</v>
      </c>
      <c r="D18" s="300">
        <v>10.416</v>
      </c>
      <c r="E18" s="300">
        <v>1.2075000000000009</v>
      </c>
      <c r="F18" s="300">
        <v>10.165399999999993</v>
      </c>
      <c r="G18" s="300">
        <v>10.393899999999997</v>
      </c>
      <c r="H18" s="299">
        <v>428</v>
      </c>
      <c r="I18" s="300">
        <v>6.3096000000000085</v>
      </c>
      <c r="J18" s="300">
        <v>9.7889999999999997</v>
      </c>
      <c r="K18" s="300">
        <v>0.70799999999999996</v>
      </c>
      <c r="L18" s="300">
        <v>5.7683999999999962</v>
      </c>
      <c r="M18" s="301">
        <v>10.59030000000001</v>
      </c>
      <c r="N18" s="23">
        <v>125.6828</v>
      </c>
      <c r="O18" s="24">
        <v>23.607499999999998</v>
      </c>
      <c r="P18" s="24">
        <v>124.0155</v>
      </c>
      <c r="Q18" s="25">
        <v>123.76979999999999</v>
      </c>
      <c r="R18" s="23">
        <v>122.45240000000001</v>
      </c>
      <c r="S18" s="24">
        <v>24.4968</v>
      </c>
      <c r="T18" s="24">
        <v>121.673</v>
      </c>
      <c r="U18" s="25">
        <v>120.1662</v>
      </c>
      <c r="V18" s="302">
        <f t="shared" ref="V18:V23" si="0">SUM(B18:U18)</f>
        <v>1710.0925999999999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420.4</v>
      </c>
      <c r="C19" s="300">
        <v>10.48049999999999</v>
      </c>
      <c r="D19" s="300">
        <v>10.416</v>
      </c>
      <c r="E19" s="300">
        <v>1.2075000000000009</v>
      </c>
      <c r="F19" s="300">
        <v>10.165399999999993</v>
      </c>
      <c r="G19" s="300">
        <v>10.393899999999997</v>
      </c>
      <c r="H19" s="299">
        <v>428</v>
      </c>
      <c r="I19" s="300">
        <v>6.3096000000000085</v>
      </c>
      <c r="J19" s="300">
        <v>9.7889999999999997</v>
      </c>
      <c r="K19" s="300">
        <v>0.70799999999999996</v>
      </c>
      <c r="L19" s="300">
        <v>9.7152000000000083</v>
      </c>
      <c r="M19" s="301">
        <v>15.584099999999994</v>
      </c>
      <c r="N19" s="23">
        <v>125.6828</v>
      </c>
      <c r="O19" s="24">
        <v>24.22</v>
      </c>
      <c r="P19" s="24">
        <v>124.0155</v>
      </c>
      <c r="Q19" s="25">
        <v>128.4134</v>
      </c>
      <c r="R19" s="23">
        <v>122.45240000000001</v>
      </c>
      <c r="S19" s="24">
        <v>24.4968</v>
      </c>
      <c r="T19" s="24">
        <v>125.9164</v>
      </c>
      <c r="U19" s="25">
        <v>124.67460000000001</v>
      </c>
      <c r="V19" s="302">
        <f t="shared" si="0"/>
        <v>1733.0410999999997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420.4</v>
      </c>
      <c r="C20" s="300">
        <v>10.48049999999999</v>
      </c>
      <c r="D20" s="300">
        <v>10.416</v>
      </c>
      <c r="E20" s="300">
        <v>1.2075000000000009</v>
      </c>
      <c r="F20" s="300">
        <v>10.165399999999993</v>
      </c>
      <c r="G20" s="300">
        <v>10.393899999999997</v>
      </c>
      <c r="H20" s="299">
        <v>428</v>
      </c>
      <c r="I20" s="300">
        <v>6.3096000000000085</v>
      </c>
      <c r="J20" s="300">
        <v>9.7889999999999997</v>
      </c>
      <c r="K20" s="300">
        <v>0.70799999999999996</v>
      </c>
      <c r="L20" s="300">
        <v>9.7152000000000083</v>
      </c>
      <c r="M20" s="301">
        <v>15.584099999999994</v>
      </c>
      <c r="N20" s="23">
        <v>125.6828</v>
      </c>
      <c r="O20" s="24">
        <v>24.22</v>
      </c>
      <c r="P20" s="24">
        <v>124.0155</v>
      </c>
      <c r="Q20" s="25">
        <v>128.4134</v>
      </c>
      <c r="R20" s="23">
        <v>122.45240000000001</v>
      </c>
      <c r="S20" s="24">
        <v>24.4968</v>
      </c>
      <c r="T20" s="24">
        <v>125.9164</v>
      </c>
      <c r="U20" s="25">
        <v>124.67460000000001</v>
      </c>
      <c r="V20" s="302">
        <f t="shared" si="0"/>
        <v>1733.0410999999997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443.5</v>
      </c>
      <c r="C21" s="300">
        <v>5.1254999999999908</v>
      </c>
      <c r="D21" s="300">
        <v>5.2080000000000002</v>
      </c>
      <c r="E21" s="300">
        <v>0.59500000000000097</v>
      </c>
      <c r="F21" s="300">
        <v>8.3103999999999925</v>
      </c>
      <c r="G21" s="300">
        <v>8.5041000000000047</v>
      </c>
      <c r="H21" s="299">
        <v>441</v>
      </c>
      <c r="I21" s="300">
        <v>6.883199999999996</v>
      </c>
      <c r="J21" s="300">
        <v>10.9185</v>
      </c>
      <c r="K21" s="300">
        <v>0</v>
      </c>
      <c r="L21" s="300">
        <v>10.929600000000004</v>
      </c>
      <c r="M21" s="301">
        <v>17.478300000000011</v>
      </c>
      <c r="N21" s="23">
        <v>129.786</v>
      </c>
      <c r="O21" s="24">
        <v>24.22</v>
      </c>
      <c r="P21" s="24">
        <v>128.3716</v>
      </c>
      <c r="Q21" s="25">
        <v>133.41420000000002</v>
      </c>
      <c r="R21" s="23">
        <v>126.43600000000001</v>
      </c>
      <c r="S21" s="24">
        <v>24.4968</v>
      </c>
      <c r="T21" s="24">
        <v>130.59279999999998</v>
      </c>
      <c r="U21" s="25">
        <v>129.18299999999999</v>
      </c>
      <c r="V21" s="302">
        <f t="shared" si="0"/>
        <v>1784.9529999999997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443.5</v>
      </c>
      <c r="C22" s="300">
        <v>8.5679999999999907</v>
      </c>
      <c r="D22" s="300">
        <v>8.4816000000000038</v>
      </c>
      <c r="E22" s="300">
        <v>0.59500000000000097</v>
      </c>
      <c r="F22" s="300">
        <v>8.3103999999999925</v>
      </c>
      <c r="G22" s="300">
        <v>12.970899999999997</v>
      </c>
      <c r="H22" s="299">
        <v>441</v>
      </c>
      <c r="I22" s="300">
        <v>10.755000000000001</v>
      </c>
      <c r="J22" s="300">
        <v>15.511799999999996</v>
      </c>
      <c r="K22" s="300">
        <v>0.79649999999999999</v>
      </c>
      <c r="L22" s="300">
        <v>15.5595</v>
      </c>
      <c r="M22" s="301">
        <v>23.333099999999995</v>
      </c>
      <c r="N22" s="23">
        <v>129.786</v>
      </c>
      <c r="O22" s="24">
        <v>24.902500000000003</v>
      </c>
      <c r="P22" s="24">
        <v>133.17220000000003</v>
      </c>
      <c r="Q22" s="25">
        <v>138.86150000000001</v>
      </c>
      <c r="R22" s="23">
        <v>130.8526</v>
      </c>
      <c r="S22" s="24">
        <v>25.187100000000004</v>
      </c>
      <c r="T22" s="24">
        <v>130.59279999999998</v>
      </c>
      <c r="U22" s="25">
        <v>134.8185</v>
      </c>
      <c r="V22" s="302">
        <f t="shared" si="0"/>
        <v>1837.5549999999998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443.5</v>
      </c>
      <c r="C23" s="300">
        <v>12.316499999999996</v>
      </c>
      <c r="D23" s="300">
        <v>12.052799999999992</v>
      </c>
      <c r="E23" s="300">
        <v>0.59500000000000097</v>
      </c>
      <c r="F23" s="300">
        <v>11.946199999999996</v>
      </c>
      <c r="G23" s="300">
        <v>17.953100000000006</v>
      </c>
      <c r="H23" s="299">
        <v>441</v>
      </c>
      <c r="I23" s="300">
        <v>10.755000000000001</v>
      </c>
      <c r="J23" s="300">
        <v>15.511799999999996</v>
      </c>
      <c r="K23" s="300">
        <v>0.79649999999999999</v>
      </c>
      <c r="L23" s="300">
        <v>15.5595</v>
      </c>
      <c r="M23" s="301">
        <v>23.333099999999995</v>
      </c>
      <c r="N23" s="23">
        <v>134.33519999999999</v>
      </c>
      <c r="O23" s="24">
        <v>24.902500000000003</v>
      </c>
      <c r="P23" s="24">
        <v>133.17220000000003</v>
      </c>
      <c r="Q23" s="25">
        <v>138.86150000000001</v>
      </c>
      <c r="R23" s="23">
        <v>135.6156</v>
      </c>
      <c r="S23" s="24">
        <v>25.187100000000004</v>
      </c>
      <c r="T23" s="24">
        <v>130.59279999999998</v>
      </c>
      <c r="U23" s="25">
        <v>134.8185</v>
      </c>
      <c r="V23" s="302">
        <f t="shared" si="0"/>
        <v>1862.8049000000001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3012.1</v>
      </c>
      <c r="C24" s="306">
        <f t="shared" ref="C24:U24" si="1">SUM(C17:C23)</f>
        <v>66.425399999999939</v>
      </c>
      <c r="D24" s="306">
        <f t="shared" si="1"/>
        <v>65.992799999999988</v>
      </c>
      <c r="E24" s="306">
        <f t="shared" si="1"/>
        <v>6.4518000000000058</v>
      </c>
      <c r="F24" s="306">
        <f t="shared" si="1"/>
        <v>70.743999999999957</v>
      </c>
      <c r="G24" s="306">
        <f t="shared" si="1"/>
        <v>82.735799999999998</v>
      </c>
      <c r="H24" s="305">
        <f t="shared" si="1"/>
        <v>3035</v>
      </c>
      <c r="I24" s="306">
        <f t="shared" si="1"/>
        <v>57.963200000000036</v>
      </c>
      <c r="J24" s="306">
        <f t="shared" si="1"/>
        <v>85.616099999999989</v>
      </c>
      <c r="K24" s="306">
        <f t="shared" si="1"/>
        <v>4.8088999999999986</v>
      </c>
      <c r="L24" s="306">
        <f t="shared" si="1"/>
        <v>77.583400000000012</v>
      </c>
      <c r="M24" s="307">
        <f t="shared" si="1"/>
        <v>121.65930000000003</v>
      </c>
      <c r="N24" s="480">
        <f t="shared" si="1"/>
        <v>892.89200000000005</v>
      </c>
      <c r="O24" s="481">
        <f t="shared" si="1"/>
        <v>169.68</v>
      </c>
      <c r="P24" s="481">
        <f t="shared" si="1"/>
        <v>890.77800000000002</v>
      </c>
      <c r="Q24" s="482">
        <f t="shared" si="1"/>
        <v>915.50360000000001</v>
      </c>
      <c r="R24" s="480">
        <f t="shared" si="1"/>
        <v>882.71380000000011</v>
      </c>
      <c r="S24" s="481">
        <f t="shared" si="1"/>
        <v>172.23870000000005</v>
      </c>
      <c r="T24" s="481">
        <f t="shared" si="1"/>
        <v>886.95720000000006</v>
      </c>
      <c r="U24" s="482">
        <f t="shared" si="1"/>
        <v>888.50159999999994</v>
      </c>
      <c r="V24" s="302">
        <f>SUM(B24:U24)</f>
        <v>12386.345600000001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151.1</v>
      </c>
      <c r="D25" s="314">
        <v>151.19999999999999</v>
      </c>
      <c r="E25" s="314">
        <v>138.4</v>
      </c>
      <c r="F25" s="314">
        <v>151.1</v>
      </c>
      <c r="G25" s="314">
        <v>155.9</v>
      </c>
      <c r="H25" s="313"/>
      <c r="I25" s="314">
        <v>150</v>
      </c>
      <c r="J25" s="314">
        <v>155.6</v>
      </c>
      <c r="K25" s="314">
        <v>139.5</v>
      </c>
      <c r="L25" s="314">
        <v>155.5</v>
      </c>
      <c r="M25" s="315">
        <v>162.1</v>
      </c>
      <c r="N25" s="476">
        <v>150.6</v>
      </c>
      <c r="O25" s="477">
        <v>142.30000000000001</v>
      </c>
      <c r="P25" s="477">
        <v>149.80000000000001</v>
      </c>
      <c r="Q25" s="478">
        <v>155.5</v>
      </c>
      <c r="R25" s="479">
        <v>156.6</v>
      </c>
      <c r="S25" s="477">
        <v>142.30000000000001</v>
      </c>
      <c r="T25" s="477">
        <v>150.80000000000001</v>
      </c>
      <c r="U25" s="478">
        <v>155.5</v>
      </c>
      <c r="V25" s="320">
        <f>+((V24/V26)/7)*1000</f>
        <v>145.31312662044371</v>
      </c>
    </row>
    <row r="26" spans="1:42" s="52" customFormat="1" ht="36.75" customHeight="1" x14ac:dyDescent="0.25">
      <c r="A26" s="321" t="s">
        <v>21</v>
      </c>
      <c r="B26" s="322"/>
      <c r="C26" s="323">
        <v>765</v>
      </c>
      <c r="D26" s="323">
        <v>744</v>
      </c>
      <c r="E26" s="323">
        <v>175</v>
      </c>
      <c r="F26" s="323">
        <v>742</v>
      </c>
      <c r="G26" s="323">
        <v>859</v>
      </c>
      <c r="H26" s="324"/>
      <c r="I26" s="323">
        <v>717</v>
      </c>
      <c r="J26" s="323">
        <v>753</v>
      </c>
      <c r="K26" s="323">
        <v>177</v>
      </c>
      <c r="L26" s="323">
        <v>759</v>
      </c>
      <c r="M26" s="325">
        <v>861</v>
      </c>
      <c r="N26" s="86">
        <v>892</v>
      </c>
      <c r="O26" s="35">
        <v>175</v>
      </c>
      <c r="P26" s="35">
        <v>889</v>
      </c>
      <c r="Q26" s="36">
        <v>893</v>
      </c>
      <c r="R26" s="34">
        <v>866</v>
      </c>
      <c r="S26" s="35">
        <v>177</v>
      </c>
      <c r="T26" s="35">
        <v>866</v>
      </c>
      <c r="U26" s="36">
        <v>867</v>
      </c>
      <c r="V26" s="326">
        <f>SUM(C26:U26)</f>
        <v>12177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693.54899999999998</v>
      </c>
      <c r="D27" s="300">
        <f t="shared" ref="D27:G27" si="2">(D26*D25/1000)*6</f>
        <v>674.95679999999993</v>
      </c>
      <c r="E27" s="300">
        <f t="shared" si="2"/>
        <v>145.32</v>
      </c>
      <c r="F27" s="300">
        <f t="shared" si="2"/>
        <v>672.69719999999995</v>
      </c>
      <c r="G27" s="300">
        <f t="shared" si="2"/>
        <v>803.50860000000011</v>
      </c>
      <c r="H27" s="328"/>
      <c r="I27" s="300">
        <f>(I26*I25/1000)*6</f>
        <v>645.29999999999995</v>
      </c>
      <c r="J27" s="300">
        <f>(J26*J25/1000)*6</f>
        <v>703.00080000000003</v>
      </c>
      <c r="K27" s="300">
        <f>(K26*K25/1000)*6</f>
        <v>148.149</v>
      </c>
      <c r="L27" s="300">
        <f>(L26*L25/1000)*6</f>
        <v>708.14700000000005</v>
      </c>
      <c r="M27" s="301">
        <f>(M26*M25/1000)*6</f>
        <v>837.40860000000009</v>
      </c>
      <c r="N27" s="302">
        <f>((N26*N25)*7/1000)/7</f>
        <v>134.33519999999999</v>
      </c>
      <c r="O27" s="204">
        <f t="shared" ref="O27:U27" si="3">((O26*O25)*7/1000)/7</f>
        <v>24.902500000000003</v>
      </c>
      <c r="P27" s="204">
        <f t="shared" si="3"/>
        <v>133.17220000000003</v>
      </c>
      <c r="Q27" s="205">
        <f t="shared" si="3"/>
        <v>138.86150000000001</v>
      </c>
      <c r="R27" s="203">
        <f t="shared" si="3"/>
        <v>135.6156</v>
      </c>
      <c r="S27" s="204">
        <f t="shared" si="3"/>
        <v>25.187100000000004</v>
      </c>
      <c r="T27" s="204">
        <f t="shared" si="3"/>
        <v>130.59279999999998</v>
      </c>
      <c r="U27" s="205">
        <f t="shared" si="3"/>
        <v>134.8185</v>
      </c>
      <c r="V27" s="88"/>
      <c r="W27" s="52">
        <f>((V24*1000)/V26)/7</f>
        <v>145.31312662044371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12.316499999999996</v>
      </c>
      <c r="D28" s="330">
        <f t="shared" ref="D28:G28" si="4">+(D25-$C$32)*D26/1000</f>
        <v>12.052799999999992</v>
      </c>
      <c r="E28" s="330">
        <f t="shared" si="4"/>
        <v>0.59500000000000097</v>
      </c>
      <c r="F28" s="330">
        <f t="shared" si="4"/>
        <v>11.946199999999996</v>
      </c>
      <c r="G28" s="330">
        <f t="shared" si="4"/>
        <v>17.953100000000006</v>
      </c>
      <c r="H28" s="329"/>
      <c r="I28" s="330">
        <f>+(I25-$I$32)*I26/1000</f>
        <v>10.755000000000001</v>
      </c>
      <c r="J28" s="330">
        <f t="shared" ref="J28:M28" si="5">+(J25-$I$32)*J26/1000</f>
        <v>15.511799999999996</v>
      </c>
      <c r="K28" s="330">
        <f t="shared" si="5"/>
        <v>0.79649999999999999</v>
      </c>
      <c r="L28" s="330">
        <f t="shared" si="5"/>
        <v>15.5595</v>
      </c>
      <c r="M28" s="331">
        <f t="shared" si="5"/>
        <v>23.333099999999995</v>
      </c>
      <c r="N28" s="259">
        <f t="shared" ref="N28:U28" si="6">((N26*N25)*7)/1000</f>
        <v>940.3463999999999</v>
      </c>
      <c r="O28" s="45">
        <f t="shared" si="6"/>
        <v>174.31750000000002</v>
      </c>
      <c r="P28" s="45">
        <f t="shared" si="6"/>
        <v>932.20540000000017</v>
      </c>
      <c r="Q28" s="46">
        <f t="shared" si="6"/>
        <v>972.03049999999996</v>
      </c>
      <c r="R28" s="44">
        <f t="shared" si="6"/>
        <v>949.30920000000003</v>
      </c>
      <c r="S28" s="45">
        <f t="shared" si="6"/>
        <v>176.30970000000002</v>
      </c>
      <c r="T28" s="45">
        <f t="shared" si="6"/>
        <v>914.14959999999996</v>
      </c>
      <c r="U28" s="46">
        <f t="shared" si="6"/>
        <v>943.72950000000003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892.50000000000261</v>
      </c>
      <c r="D29" s="333">
        <f t="shared" si="7"/>
        <v>868.0000000000025</v>
      </c>
      <c r="E29" s="333">
        <f t="shared" si="7"/>
        <v>204.16666666666725</v>
      </c>
      <c r="F29" s="333">
        <f t="shared" si="7"/>
        <v>865.66666666666924</v>
      </c>
      <c r="G29" s="333">
        <f t="shared" si="7"/>
        <v>1002.1666666666696</v>
      </c>
      <c r="H29" s="332"/>
      <c r="I29" s="333">
        <f>+I26*(1.16666666666667)</f>
        <v>836.50000000000239</v>
      </c>
      <c r="J29" s="333">
        <f>+J26*(1.16666666666667)</f>
        <v>878.50000000000261</v>
      </c>
      <c r="K29" s="333">
        <f>+K26*(1.16666666666667)</f>
        <v>206.5000000000006</v>
      </c>
      <c r="L29" s="333">
        <f>+L26*(1.16666666666667)</f>
        <v>885.50000000000261</v>
      </c>
      <c r="M29" s="334">
        <f>+M26*(1.16666666666667)</f>
        <v>1004.500000000003</v>
      </c>
      <c r="N29" s="89">
        <f t="shared" ref="N29:U29" si="8">+(N24/N26)/7*1000</f>
        <v>143.00000000000003</v>
      </c>
      <c r="O29" s="49">
        <f t="shared" si="8"/>
        <v>138.51428571428573</v>
      </c>
      <c r="P29" s="49">
        <f t="shared" si="8"/>
        <v>143.14285714285717</v>
      </c>
      <c r="Q29" s="50">
        <f t="shared" si="8"/>
        <v>146.45714285714286</v>
      </c>
      <c r="R29" s="48">
        <f t="shared" si="8"/>
        <v>145.61428571428573</v>
      </c>
      <c r="S29" s="49">
        <f t="shared" si="8"/>
        <v>139.01428571428576</v>
      </c>
      <c r="T29" s="49">
        <f t="shared" si="8"/>
        <v>146.31428571428569</v>
      </c>
      <c r="U29" s="50">
        <f t="shared" si="8"/>
        <v>146.4</v>
      </c>
      <c r="V29" s="344"/>
    </row>
    <row r="30" spans="1:42" s="304" customFormat="1" ht="33.75" customHeight="1" x14ac:dyDescent="0.25">
      <c r="A30" s="52"/>
      <c r="B30" s="328"/>
      <c r="C30" s="335">
        <f>(C27/6)</f>
        <v>115.5915</v>
      </c>
      <c r="D30" s="335">
        <f t="shared" ref="D30:G30" si="9">+(D27/6)</f>
        <v>112.49279999999999</v>
      </c>
      <c r="E30" s="335">
        <f t="shared" si="9"/>
        <v>24.22</v>
      </c>
      <c r="F30" s="335">
        <f t="shared" si="9"/>
        <v>112.11619999999999</v>
      </c>
      <c r="G30" s="335">
        <f t="shared" si="9"/>
        <v>133.91810000000001</v>
      </c>
      <c r="H30" s="328"/>
      <c r="I30" s="335">
        <f>+(I27/6)</f>
        <v>107.55</v>
      </c>
      <c r="J30" s="335">
        <f>+(J27/6)</f>
        <v>117.16680000000001</v>
      </c>
      <c r="K30" s="335">
        <f>+(K27/6)</f>
        <v>24.691500000000001</v>
      </c>
      <c r="L30" s="335">
        <f>+(L27/6)</f>
        <v>118.0245</v>
      </c>
      <c r="M30" s="336">
        <f>+(M27/6)</f>
        <v>139.56810000000002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272.37239999999997</v>
      </c>
      <c r="D31" s="335">
        <f t="shared" ref="D31:G31" si="10">+((D27-D24)/4)+D30</f>
        <v>264.73379999999997</v>
      </c>
      <c r="E31" s="335">
        <f t="shared" si="10"/>
        <v>58.937049999999999</v>
      </c>
      <c r="F31" s="335">
        <f t="shared" si="10"/>
        <v>262.60450000000003</v>
      </c>
      <c r="G31" s="335">
        <f t="shared" si="10"/>
        <v>314.11130000000003</v>
      </c>
      <c r="H31" s="328"/>
      <c r="I31" s="335">
        <f>+((I27-I24)/4)+I30</f>
        <v>254.38419999999996</v>
      </c>
      <c r="J31" s="335">
        <f>+((J27-J24)/4)+J30</f>
        <v>271.51297500000004</v>
      </c>
      <c r="K31" s="335">
        <f>+((K27-K24)/4)+K30</f>
        <v>60.526525000000007</v>
      </c>
      <c r="L31" s="335">
        <f>+((L27-L24)/4)+L30</f>
        <v>275.66540000000003</v>
      </c>
      <c r="M31" s="336">
        <f>+((M27-M24)/4)+M30</f>
        <v>318.50542500000006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135</v>
      </c>
      <c r="D32" s="339">
        <f>+C32*E32/1000</f>
        <v>443.47500000000002</v>
      </c>
      <c r="E32" s="340">
        <f>+SUM(C26:G26)</f>
        <v>3285</v>
      </c>
      <c r="F32" s="341"/>
      <c r="G32" s="341"/>
      <c r="H32" s="337"/>
      <c r="I32" s="338">
        <v>135</v>
      </c>
      <c r="J32" s="339">
        <f>+I32*K32/1000</f>
        <v>441.04500000000002</v>
      </c>
      <c r="K32" s="340">
        <f>+SUM(I26:M26)</f>
        <v>3267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115.84709999999998</v>
      </c>
      <c r="C39" s="82">
        <v>114.88750000000002</v>
      </c>
      <c r="D39" s="82">
        <v>23.176800000000004</v>
      </c>
      <c r="E39" s="82">
        <v>111.83129999999997</v>
      </c>
      <c r="F39" s="82">
        <v>112.13278309999998</v>
      </c>
      <c r="G39" s="82"/>
      <c r="H39" s="82"/>
      <c r="I39" s="104">
        <f t="shared" ref="I39:I46" si="11">SUM(B39:H39)</f>
        <v>477.8754831</v>
      </c>
      <c r="J39" s="2"/>
      <c r="K39" s="94" t="s">
        <v>13</v>
      </c>
      <c r="L39" s="82">
        <v>10.4</v>
      </c>
      <c r="M39" s="82">
        <v>10.3</v>
      </c>
      <c r="N39" s="82">
        <v>2.1</v>
      </c>
      <c r="O39" s="82">
        <v>10.199999999999999</v>
      </c>
      <c r="P39" s="82">
        <v>10.1</v>
      </c>
      <c r="Q39" s="82"/>
      <c r="R39" s="104">
        <f t="shared" ref="R39:R46" si="12">SUM(L39:Q39)</f>
        <v>43.1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115.84709999999998</v>
      </c>
      <c r="C40" s="82">
        <v>114.88750000000002</v>
      </c>
      <c r="D40" s="82">
        <v>23.176800000000004</v>
      </c>
      <c r="E40" s="82">
        <v>111.83129999999997</v>
      </c>
      <c r="F40" s="82">
        <v>112.13278309999998</v>
      </c>
      <c r="G40" s="82"/>
      <c r="H40" s="82"/>
      <c r="I40" s="104">
        <f t="shared" si="11"/>
        <v>477.8754831</v>
      </c>
      <c r="J40" s="2"/>
      <c r="K40" s="95" t="s">
        <v>14</v>
      </c>
      <c r="L40" s="82">
        <v>10.3</v>
      </c>
      <c r="M40" s="82">
        <v>10.3</v>
      </c>
      <c r="N40" s="82">
        <v>1.7</v>
      </c>
      <c r="O40" s="82">
        <v>10.3</v>
      </c>
      <c r="P40" s="82">
        <v>10.1</v>
      </c>
      <c r="Q40" s="82"/>
      <c r="R40" s="104">
        <f t="shared" si="12"/>
        <v>42.7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2">
        <v>115.84709999999998</v>
      </c>
      <c r="C41" s="82">
        <v>117.33749999999999</v>
      </c>
      <c r="D41" s="82">
        <v>23.176800000000004</v>
      </c>
      <c r="E41" s="82">
        <v>114.5376</v>
      </c>
      <c r="F41" s="82">
        <v>112.13278309999998</v>
      </c>
      <c r="G41" s="24"/>
      <c r="H41" s="24"/>
      <c r="I41" s="104">
        <f t="shared" si="11"/>
        <v>483.03178309999998</v>
      </c>
      <c r="J41" s="2"/>
      <c r="K41" s="94" t="s">
        <v>15</v>
      </c>
      <c r="L41" s="82">
        <v>10.1</v>
      </c>
      <c r="M41" s="82">
        <v>10.3</v>
      </c>
      <c r="N41" s="82">
        <v>1.7</v>
      </c>
      <c r="O41" s="82">
        <v>10.3</v>
      </c>
      <c r="P41" s="82">
        <v>10.1</v>
      </c>
      <c r="Q41" s="24"/>
      <c r="R41" s="104">
        <f t="shared" si="12"/>
        <v>42.5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118.1169</v>
      </c>
      <c r="C42" s="82">
        <v>117.33749999999999</v>
      </c>
      <c r="D42" s="82">
        <v>23.176800000000004</v>
      </c>
      <c r="E42" s="82">
        <v>114.5376</v>
      </c>
      <c r="F42" s="82">
        <v>115.29679999999998</v>
      </c>
      <c r="G42" s="82"/>
      <c r="H42" s="82"/>
      <c r="I42" s="104">
        <f t="shared" si="11"/>
        <v>488.46559999999994</v>
      </c>
      <c r="J42" s="2"/>
      <c r="K42" s="95" t="s">
        <v>16</v>
      </c>
      <c r="L42" s="82">
        <v>10.1</v>
      </c>
      <c r="M42" s="82">
        <v>10.4</v>
      </c>
      <c r="N42" s="82">
        <v>1.8</v>
      </c>
      <c r="O42" s="82">
        <v>10.3</v>
      </c>
      <c r="P42" s="82">
        <v>10.1</v>
      </c>
      <c r="Q42" s="82"/>
      <c r="R42" s="104">
        <f t="shared" si="12"/>
        <v>42.7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118.1169</v>
      </c>
      <c r="C43" s="82">
        <v>117.33749999999999</v>
      </c>
      <c r="D43" s="82">
        <v>23.176800000000004</v>
      </c>
      <c r="E43" s="82">
        <v>114.5376</v>
      </c>
      <c r="F43" s="82">
        <v>115.29679999999998</v>
      </c>
      <c r="G43" s="82"/>
      <c r="H43" s="82"/>
      <c r="I43" s="104">
        <f t="shared" si="11"/>
        <v>488.46559999999994</v>
      </c>
      <c r="J43" s="2"/>
      <c r="K43" s="94" t="s">
        <v>17</v>
      </c>
      <c r="L43" s="82">
        <v>10.1</v>
      </c>
      <c r="M43" s="82">
        <v>10.4</v>
      </c>
      <c r="N43" s="82">
        <v>1.8</v>
      </c>
      <c r="O43" s="82">
        <v>10.3</v>
      </c>
      <c r="P43" s="82">
        <v>10.1</v>
      </c>
      <c r="Q43" s="82"/>
      <c r="R43" s="104">
        <f t="shared" si="12"/>
        <v>42.7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118.1169</v>
      </c>
      <c r="C44" s="82">
        <v>117.33749999999999</v>
      </c>
      <c r="D44" s="82">
        <v>23.611799999999999</v>
      </c>
      <c r="E44" s="82">
        <v>117.59310000000001</v>
      </c>
      <c r="F44" s="82">
        <v>115.29679999999998</v>
      </c>
      <c r="G44" s="82"/>
      <c r="H44" s="82"/>
      <c r="I44" s="104">
        <f t="shared" si="11"/>
        <v>491.95609999999994</v>
      </c>
      <c r="J44" s="2"/>
      <c r="K44" s="95" t="s">
        <v>18</v>
      </c>
      <c r="L44" s="82">
        <v>10.1</v>
      </c>
      <c r="M44" s="82">
        <v>10.4</v>
      </c>
      <c r="N44" s="82">
        <v>1.8</v>
      </c>
      <c r="O44" s="82">
        <v>10.4</v>
      </c>
      <c r="P44" s="82">
        <v>10.199999999999999</v>
      </c>
      <c r="Q44" s="82"/>
      <c r="R44" s="104">
        <f t="shared" si="12"/>
        <v>42.900000000000006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118.1169</v>
      </c>
      <c r="C45" s="82">
        <v>120.04999999999998</v>
      </c>
      <c r="D45" s="82">
        <v>23.611799999999999</v>
      </c>
      <c r="E45" s="82">
        <v>117.59310000000001</v>
      </c>
      <c r="F45" s="82">
        <v>115.29679999999998</v>
      </c>
      <c r="G45" s="82"/>
      <c r="H45" s="82"/>
      <c r="I45" s="104">
        <f t="shared" si="11"/>
        <v>494.66859999999997</v>
      </c>
      <c r="J45" s="2"/>
      <c r="K45" s="94" t="s">
        <v>19</v>
      </c>
      <c r="L45" s="82">
        <v>10.199999999999999</v>
      </c>
      <c r="M45" s="82">
        <v>10.4</v>
      </c>
      <c r="N45" s="82">
        <v>1.8</v>
      </c>
      <c r="O45" s="82">
        <v>10.4</v>
      </c>
      <c r="P45" s="82">
        <v>10.199999999999999</v>
      </c>
      <c r="Q45" s="82"/>
      <c r="R45" s="104">
        <f t="shared" si="12"/>
        <v>43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820.00889999999993</v>
      </c>
      <c r="C46" s="28">
        <f t="shared" si="13"/>
        <v>819.17499999999995</v>
      </c>
      <c r="D46" s="28">
        <f t="shared" si="13"/>
        <v>163.10759999999999</v>
      </c>
      <c r="E46" s="28">
        <f t="shared" si="13"/>
        <v>802.46160000000009</v>
      </c>
      <c r="F46" s="28">
        <f t="shared" si="13"/>
        <v>797.5855492999998</v>
      </c>
      <c r="G46" s="28">
        <f t="shared" si="13"/>
        <v>0</v>
      </c>
      <c r="H46" s="28">
        <f t="shared" si="13"/>
        <v>0</v>
      </c>
      <c r="I46" s="104">
        <f t="shared" si="11"/>
        <v>3402.3386492999998</v>
      </c>
      <c r="K46" s="80" t="s">
        <v>11</v>
      </c>
      <c r="L46" s="84">
        <f t="shared" ref="L46:Q46" si="14">SUM(L39:L45)</f>
        <v>71.300000000000011</v>
      </c>
      <c r="M46" s="28">
        <f t="shared" si="14"/>
        <v>72.5</v>
      </c>
      <c r="N46" s="28">
        <f t="shared" si="14"/>
        <v>12.700000000000001</v>
      </c>
      <c r="O46" s="28">
        <f t="shared" si="14"/>
        <v>72.2</v>
      </c>
      <c r="P46" s="28">
        <f t="shared" si="14"/>
        <v>70.900000000000006</v>
      </c>
      <c r="Q46" s="28">
        <f t="shared" si="14"/>
        <v>0</v>
      </c>
      <c r="R46" s="104">
        <f t="shared" si="12"/>
        <v>299.60000000000002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135.30000000000001</v>
      </c>
      <c r="C47" s="31">
        <v>137.19999999999999</v>
      </c>
      <c r="D47" s="31">
        <v>135.69999999999999</v>
      </c>
      <c r="E47" s="31">
        <v>134.69999999999999</v>
      </c>
      <c r="F47" s="31">
        <v>133.6</v>
      </c>
      <c r="G47" s="31"/>
      <c r="H47" s="31"/>
      <c r="I47" s="105">
        <f>+((I46/I48)/7)*1000</f>
        <v>132.87271144653596</v>
      </c>
      <c r="K47" s="113" t="s">
        <v>20</v>
      </c>
      <c r="L47" s="85">
        <v>139.5</v>
      </c>
      <c r="M47" s="31">
        <v>138</v>
      </c>
      <c r="N47" s="31">
        <v>139.5</v>
      </c>
      <c r="O47" s="31">
        <v>137.5</v>
      </c>
      <c r="P47" s="31">
        <v>137</v>
      </c>
      <c r="Q47" s="31"/>
      <c r="R47" s="105">
        <f>+((R46/R48)/7)*1000</f>
        <v>138.06451612903228</v>
      </c>
      <c r="S47" s="65"/>
      <c r="T47" s="65"/>
    </row>
    <row r="48" spans="1:30" ht="33.75" customHeight="1" x14ac:dyDescent="0.25">
      <c r="A48" s="97" t="s">
        <v>21</v>
      </c>
      <c r="B48" s="86">
        <v>873</v>
      </c>
      <c r="C48" s="35">
        <v>875</v>
      </c>
      <c r="D48" s="35">
        <v>174</v>
      </c>
      <c r="E48" s="35">
        <v>873</v>
      </c>
      <c r="F48" s="35">
        <v>863</v>
      </c>
      <c r="G48" s="35"/>
      <c r="H48" s="35"/>
      <c r="I48" s="106">
        <f>SUM(B48:H48)</f>
        <v>3658</v>
      </c>
      <c r="J48" s="66"/>
      <c r="K48" s="97" t="s">
        <v>21</v>
      </c>
      <c r="L48" s="109">
        <v>73</v>
      </c>
      <c r="M48" s="67">
        <v>75</v>
      </c>
      <c r="N48" s="67">
        <v>13</v>
      </c>
      <c r="O48" s="67">
        <v>75</v>
      </c>
      <c r="P48" s="67">
        <v>74</v>
      </c>
      <c r="Q48" s="67"/>
      <c r="R48" s="115">
        <f>SUM(L48:Q48)</f>
        <v>310</v>
      </c>
      <c r="S48" s="68"/>
      <c r="T48" s="68"/>
    </row>
    <row r="49" spans="1:31" ht="33.75" customHeight="1" x14ac:dyDescent="0.25">
      <c r="A49" s="98" t="s">
        <v>22</v>
      </c>
      <c r="B49" s="87">
        <f t="shared" ref="B49:F49" si="15">((B48*B47)*7/1000)/7</f>
        <v>118.1169</v>
      </c>
      <c r="C49" s="39">
        <f t="shared" si="15"/>
        <v>120.04999999999998</v>
      </c>
      <c r="D49" s="39">
        <f t="shared" si="15"/>
        <v>23.611799999999999</v>
      </c>
      <c r="E49" s="39">
        <f t="shared" si="15"/>
        <v>117.59310000000001</v>
      </c>
      <c r="F49" s="39">
        <f t="shared" si="15"/>
        <v>115.29679999999998</v>
      </c>
      <c r="G49" s="39">
        <f t="shared" ref="G49:H49" si="16">((G48*G47)*7/1000-G39-G40)/5</f>
        <v>0</v>
      </c>
      <c r="H49" s="39">
        <f t="shared" si="16"/>
        <v>0</v>
      </c>
      <c r="I49" s="107">
        <f>((I46*1000)/I48)/7</f>
        <v>132.87271144653596</v>
      </c>
      <c r="K49" s="98" t="s">
        <v>22</v>
      </c>
      <c r="L49" s="87">
        <f>((L48*L47)*7/1000-L39)/6</f>
        <v>10.147416666666667</v>
      </c>
      <c r="M49" s="39">
        <f t="shared" ref="M49:Q49" si="17">((M48*M47)*7/1000-M39)/6</f>
        <v>10.358333333333334</v>
      </c>
      <c r="N49" s="39">
        <f t="shared" si="17"/>
        <v>1.7657499999999999</v>
      </c>
      <c r="O49" s="39">
        <f t="shared" si="17"/>
        <v>10.331249999999999</v>
      </c>
      <c r="P49" s="39">
        <f t="shared" si="17"/>
        <v>10.144333333333332</v>
      </c>
      <c r="Q49" s="39">
        <f t="shared" si="17"/>
        <v>0</v>
      </c>
      <c r="R49" s="116">
        <f>((R46*1000)/R48)/7</f>
        <v>138.06451612903226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826.81830000000002</v>
      </c>
      <c r="C50" s="43">
        <f t="shared" si="18"/>
        <v>840.34999999999991</v>
      </c>
      <c r="D50" s="43">
        <f t="shared" si="18"/>
        <v>165.2826</v>
      </c>
      <c r="E50" s="43">
        <f t="shared" si="18"/>
        <v>823.15170000000001</v>
      </c>
      <c r="F50" s="43">
        <f t="shared" si="18"/>
        <v>807.07759999999985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71.284499999999994</v>
      </c>
      <c r="M50" s="43">
        <f t="shared" si="19"/>
        <v>72.45</v>
      </c>
      <c r="N50" s="43">
        <f t="shared" si="19"/>
        <v>12.6945</v>
      </c>
      <c r="O50" s="43">
        <f t="shared" si="19"/>
        <v>72.1875</v>
      </c>
      <c r="P50" s="43">
        <f t="shared" si="19"/>
        <v>70.965999999999994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134.18571428571428</v>
      </c>
      <c r="C51" s="49">
        <f t="shared" si="20"/>
        <v>133.74285714285713</v>
      </c>
      <c r="D51" s="49">
        <f t="shared" si="20"/>
        <v>133.91428571428571</v>
      </c>
      <c r="E51" s="49">
        <f t="shared" si="20"/>
        <v>131.31428571428575</v>
      </c>
      <c r="F51" s="49">
        <f t="shared" si="20"/>
        <v>132.02872857142853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139.53033268101763</v>
      </c>
      <c r="M51" s="49">
        <f t="shared" si="21"/>
        <v>138.0952380952381</v>
      </c>
      <c r="N51" s="49">
        <f t="shared" si="21"/>
        <v>139.56043956043956</v>
      </c>
      <c r="O51" s="49">
        <f t="shared" si="21"/>
        <v>137.52380952380952</v>
      </c>
      <c r="P51" s="49">
        <f t="shared" si="21"/>
        <v>136.87258687258688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387"/>
      <c r="D73" s="387"/>
      <c r="E73" s="387"/>
      <c r="F73" s="118"/>
      <c r="G73" s="198"/>
      <c r="H73" s="387"/>
      <c r="I73" s="387"/>
      <c r="J73" s="387"/>
      <c r="K73" s="118"/>
      <c r="L73" s="198"/>
      <c r="M73" s="387"/>
      <c r="N73" s="387"/>
      <c r="O73" s="118"/>
      <c r="P73" s="198"/>
      <c r="Q73" s="387"/>
      <c r="R73" s="387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9.4</v>
      </c>
      <c r="C76" s="204">
        <v>8.9</v>
      </c>
      <c r="D76" s="204">
        <v>2.2000000000000002</v>
      </c>
      <c r="E76" s="204">
        <v>9</v>
      </c>
      <c r="F76" s="205">
        <v>10.199999999999999</v>
      </c>
      <c r="G76" s="203">
        <v>8.8000000000000007</v>
      </c>
      <c r="H76" s="204">
        <v>9.3000000000000007</v>
      </c>
      <c r="I76" s="204">
        <v>2.2000000000000002</v>
      </c>
      <c r="J76" s="204">
        <v>9.1999999999999993</v>
      </c>
      <c r="K76" s="205">
        <v>10.4</v>
      </c>
      <c r="L76" s="203">
        <v>11</v>
      </c>
      <c r="M76" s="204">
        <v>2.2000000000000002</v>
      </c>
      <c r="N76" s="204">
        <v>10.8</v>
      </c>
      <c r="O76" s="205">
        <v>10.8</v>
      </c>
      <c r="P76" s="203">
        <v>10.7</v>
      </c>
      <c r="Q76" s="204">
        <v>2.2000000000000002</v>
      </c>
      <c r="R76" s="204">
        <v>10.5</v>
      </c>
      <c r="S76" s="205">
        <v>10.5</v>
      </c>
      <c r="T76" s="219">
        <f t="shared" ref="T76:T83" si="27">SUM(B76:S76)</f>
        <v>148.30000000000001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9.4</v>
      </c>
      <c r="C77" s="204">
        <v>8.9</v>
      </c>
      <c r="D77" s="204">
        <v>2.2000000000000002</v>
      </c>
      <c r="E77" s="204">
        <v>9</v>
      </c>
      <c r="F77" s="205">
        <v>10.199999999999999</v>
      </c>
      <c r="G77" s="203">
        <v>8.8000000000000007</v>
      </c>
      <c r="H77" s="204">
        <v>9.3000000000000007</v>
      </c>
      <c r="I77" s="204">
        <v>2.2000000000000002</v>
      </c>
      <c r="J77" s="204">
        <v>9.1999999999999993</v>
      </c>
      <c r="K77" s="205">
        <v>10.4</v>
      </c>
      <c r="L77" s="203">
        <v>11</v>
      </c>
      <c r="M77" s="204">
        <v>2.2000000000000002</v>
      </c>
      <c r="N77" s="204">
        <v>10.8</v>
      </c>
      <c r="O77" s="205">
        <v>10.8</v>
      </c>
      <c r="P77" s="203">
        <v>10.7</v>
      </c>
      <c r="Q77" s="204">
        <v>2.2000000000000002</v>
      </c>
      <c r="R77" s="204">
        <v>10.5</v>
      </c>
      <c r="S77" s="205">
        <v>10.5</v>
      </c>
      <c r="T77" s="219">
        <f t="shared" si="27"/>
        <v>148.30000000000001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9.4</v>
      </c>
      <c r="C78" s="204">
        <v>9</v>
      </c>
      <c r="D78" s="204">
        <v>2.1</v>
      </c>
      <c r="E78" s="204">
        <v>9</v>
      </c>
      <c r="F78" s="205">
        <v>10.199999999999999</v>
      </c>
      <c r="G78" s="203">
        <v>8.8000000000000007</v>
      </c>
      <c r="H78" s="204">
        <v>9.3000000000000007</v>
      </c>
      <c r="I78" s="204">
        <v>2.1</v>
      </c>
      <c r="J78" s="204">
        <v>9.3000000000000007</v>
      </c>
      <c r="K78" s="205">
        <v>10.4</v>
      </c>
      <c r="L78" s="203">
        <v>11</v>
      </c>
      <c r="M78" s="204">
        <v>2.1</v>
      </c>
      <c r="N78" s="204">
        <v>10.8</v>
      </c>
      <c r="O78" s="205">
        <v>10.8</v>
      </c>
      <c r="P78" s="203">
        <v>10.7</v>
      </c>
      <c r="Q78" s="204">
        <v>2.1</v>
      </c>
      <c r="R78" s="204">
        <v>10.6</v>
      </c>
      <c r="S78" s="205">
        <v>10.6</v>
      </c>
      <c r="T78" s="219">
        <f t="shared" si="27"/>
        <v>148.29999999999998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9.4</v>
      </c>
      <c r="C79" s="204">
        <v>9</v>
      </c>
      <c r="D79" s="204">
        <v>2.1</v>
      </c>
      <c r="E79" s="204">
        <v>9</v>
      </c>
      <c r="F79" s="205">
        <v>10.3</v>
      </c>
      <c r="G79" s="203">
        <v>8.8000000000000007</v>
      </c>
      <c r="H79" s="204">
        <v>9.3000000000000007</v>
      </c>
      <c r="I79" s="204">
        <v>2.2000000000000002</v>
      </c>
      <c r="J79" s="204">
        <v>9.3000000000000007</v>
      </c>
      <c r="K79" s="205">
        <v>10.4</v>
      </c>
      <c r="L79" s="203">
        <v>11</v>
      </c>
      <c r="M79" s="204">
        <v>2.1</v>
      </c>
      <c r="N79" s="204">
        <v>10.8</v>
      </c>
      <c r="O79" s="205">
        <v>10.8</v>
      </c>
      <c r="P79" s="203">
        <v>10.7</v>
      </c>
      <c r="Q79" s="204">
        <v>2.1</v>
      </c>
      <c r="R79" s="204">
        <v>10.6</v>
      </c>
      <c r="S79" s="205">
        <v>10.6</v>
      </c>
      <c r="T79" s="219">
        <f t="shared" si="27"/>
        <v>148.49999999999997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9.4</v>
      </c>
      <c r="C80" s="204">
        <v>9</v>
      </c>
      <c r="D80" s="204">
        <v>2.2000000000000002</v>
      </c>
      <c r="E80" s="204">
        <v>9.1</v>
      </c>
      <c r="F80" s="205">
        <v>10.3</v>
      </c>
      <c r="G80" s="203">
        <v>8.9</v>
      </c>
      <c r="H80" s="204">
        <v>9.3000000000000007</v>
      </c>
      <c r="I80" s="204">
        <v>2.2000000000000002</v>
      </c>
      <c r="J80" s="204">
        <v>9.3000000000000007</v>
      </c>
      <c r="K80" s="205">
        <v>10.5</v>
      </c>
      <c r="L80" s="203">
        <v>11</v>
      </c>
      <c r="M80" s="204">
        <v>2.2000000000000002</v>
      </c>
      <c r="N80" s="204">
        <v>10.8</v>
      </c>
      <c r="O80" s="205">
        <v>10.8</v>
      </c>
      <c r="P80" s="203">
        <v>10.7</v>
      </c>
      <c r="Q80" s="204">
        <v>2.2000000000000002</v>
      </c>
      <c r="R80" s="204">
        <v>10.6</v>
      </c>
      <c r="S80" s="205">
        <v>10.6</v>
      </c>
      <c r="T80" s="219">
        <f t="shared" si="27"/>
        <v>149.1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9.5</v>
      </c>
      <c r="C81" s="204">
        <v>9</v>
      </c>
      <c r="D81" s="204">
        <v>2.2000000000000002</v>
      </c>
      <c r="E81" s="204">
        <v>9.1</v>
      </c>
      <c r="F81" s="205">
        <v>10.3</v>
      </c>
      <c r="G81" s="203">
        <v>8.9</v>
      </c>
      <c r="H81" s="204">
        <v>9.4</v>
      </c>
      <c r="I81" s="204">
        <v>2.2000000000000002</v>
      </c>
      <c r="J81" s="204">
        <v>9.3000000000000007</v>
      </c>
      <c r="K81" s="205">
        <v>10.5</v>
      </c>
      <c r="L81" s="203">
        <v>11</v>
      </c>
      <c r="M81" s="204">
        <v>2.2000000000000002</v>
      </c>
      <c r="N81" s="204">
        <v>10.8</v>
      </c>
      <c r="O81" s="205">
        <v>10.9</v>
      </c>
      <c r="P81" s="203">
        <v>10.8</v>
      </c>
      <c r="Q81" s="204">
        <v>2.2000000000000002</v>
      </c>
      <c r="R81" s="204">
        <v>10.6</v>
      </c>
      <c r="S81" s="205">
        <v>10.6</v>
      </c>
      <c r="T81" s="219">
        <f t="shared" si="27"/>
        <v>149.49999999999997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9.5</v>
      </c>
      <c r="C82" s="204">
        <v>9.1</v>
      </c>
      <c r="D82" s="204">
        <v>2.2000000000000002</v>
      </c>
      <c r="E82" s="204">
        <v>9.1</v>
      </c>
      <c r="F82" s="205">
        <v>10.3</v>
      </c>
      <c r="G82" s="203">
        <v>8.9</v>
      </c>
      <c r="H82" s="204">
        <v>9.4</v>
      </c>
      <c r="I82" s="204">
        <v>2.2000000000000002</v>
      </c>
      <c r="J82" s="204">
        <v>9.4</v>
      </c>
      <c r="K82" s="205">
        <v>10.5</v>
      </c>
      <c r="L82" s="203">
        <v>11.1</v>
      </c>
      <c r="M82" s="204">
        <v>2.2000000000000002</v>
      </c>
      <c r="N82" s="204">
        <v>10.8</v>
      </c>
      <c r="O82" s="205">
        <v>10.9</v>
      </c>
      <c r="P82" s="203">
        <v>10.8</v>
      </c>
      <c r="Q82" s="204">
        <v>2.2000000000000002</v>
      </c>
      <c r="R82" s="204">
        <v>10.6</v>
      </c>
      <c r="S82" s="205">
        <v>10.6</v>
      </c>
      <c r="T82" s="219">
        <f t="shared" si="27"/>
        <v>149.79999999999998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66</v>
      </c>
      <c r="C83" s="28">
        <f>SUM(C76:C82)</f>
        <v>62.9</v>
      </c>
      <c r="D83" s="28">
        <f>SUM(D76:D82)</f>
        <v>15.2</v>
      </c>
      <c r="E83" s="28">
        <f>SUM(E76:E82)</f>
        <v>63.300000000000004</v>
      </c>
      <c r="F83" s="29">
        <f>SUM(F76:F82)</f>
        <v>71.8</v>
      </c>
      <c r="G83" s="27">
        <f t="shared" ref="G83:S83" si="28">SUM(G76:G82)</f>
        <v>61.9</v>
      </c>
      <c r="H83" s="28">
        <f t="shared" si="28"/>
        <v>65.3</v>
      </c>
      <c r="I83" s="28">
        <f t="shared" si="28"/>
        <v>15.299999999999997</v>
      </c>
      <c r="J83" s="28">
        <f t="shared" si="28"/>
        <v>65</v>
      </c>
      <c r="K83" s="29">
        <f t="shared" si="28"/>
        <v>73.099999999999994</v>
      </c>
      <c r="L83" s="27">
        <f t="shared" si="28"/>
        <v>77.099999999999994</v>
      </c>
      <c r="M83" s="28">
        <f t="shared" si="28"/>
        <v>15.2</v>
      </c>
      <c r="N83" s="28">
        <f t="shared" si="28"/>
        <v>75.599999999999994</v>
      </c>
      <c r="O83" s="29">
        <f t="shared" si="28"/>
        <v>75.800000000000011</v>
      </c>
      <c r="P83" s="27">
        <f t="shared" si="28"/>
        <v>75.099999999999994</v>
      </c>
      <c r="Q83" s="28">
        <f t="shared" si="28"/>
        <v>15.2</v>
      </c>
      <c r="R83" s="28">
        <f t="shared" si="28"/>
        <v>74</v>
      </c>
      <c r="S83" s="29">
        <f t="shared" si="28"/>
        <v>74</v>
      </c>
      <c r="T83" s="219">
        <f t="shared" si="27"/>
        <v>1041.8000000000002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145</v>
      </c>
      <c r="C84" s="31">
        <v>145</v>
      </c>
      <c r="D84" s="31">
        <v>145</v>
      </c>
      <c r="E84" s="31">
        <v>143.5</v>
      </c>
      <c r="F84" s="32">
        <v>142.5</v>
      </c>
      <c r="G84" s="30">
        <v>145</v>
      </c>
      <c r="H84" s="31">
        <v>143.5</v>
      </c>
      <c r="I84" s="31">
        <v>145</v>
      </c>
      <c r="J84" s="31">
        <v>143</v>
      </c>
      <c r="K84" s="32">
        <v>143</v>
      </c>
      <c r="L84" s="30">
        <v>145</v>
      </c>
      <c r="M84" s="31">
        <v>145</v>
      </c>
      <c r="N84" s="31">
        <v>142</v>
      </c>
      <c r="O84" s="32">
        <v>142.5</v>
      </c>
      <c r="P84" s="30">
        <v>145</v>
      </c>
      <c r="Q84" s="31">
        <v>145</v>
      </c>
      <c r="R84" s="31">
        <v>143</v>
      </c>
      <c r="S84" s="32">
        <v>143</v>
      </c>
      <c r="T84" s="279">
        <f>+((T83/T85)/7)*1000</f>
        <v>143.65692222835082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62</v>
      </c>
      <c r="D85" s="67">
        <v>15</v>
      </c>
      <c r="E85" s="67">
        <v>63</v>
      </c>
      <c r="F85" s="209">
        <v>72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1036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9.4349999999999987</v>
      </c>
      <c r="C86" s="39">
        <f t="shared" ref="C86:S86" si="29">(((C85*C84)*7)/1000-C76-C77)/5</f>
        <v>9.0259999999999998</v>
      </c>
      <c r="D86" s="39">
        <f t="shared" si="29"/>
        <v>2.165</v>
      </c>
      <c r="E86" s="39">
        <f t="shared" si="29"/>
        <v>9.0566999999999993</v>
      </c>
      <c r="F86" s="40">
        <f t="shared" si="29"/>
        <v>10.283999999999997</v>
      </c>
      <c r="G86" s="38">
        <f t="shared" si="29"/>
        <v>8.8629999999999995</v>
      </c>
      <c r="H86" s="39">
        <f t="shared" si="29"/>
        <v>9.3385000000000016</v>
      </c>
      <c r="I86" s="39">
        <f t="shared" si="29"/>
        <v>2.165</v>
      </c>
      <c r="J86" s="39">
        <f t="shared" si="29"/>
        <v>9.3329999999999984</v>
      </c>
      <c r="K86" s="40">
        <f t="shared" si="29"/>
        <v>10.454599999999999</v>
      </c>
      <c r="L86" s="38">
        <f t="shared" si="29"/>
        <v>11.028</v>
      </c>
      <c r="M86" s="39">
        <f t="shared" si="29"/>
        <v>2.165</v>
      </c>
      <c r="N86" s="39">
        <f t="shared" si="29"/>
        <v>10.7888</v>
      </c>
      <c r="O86" s="40">
        <f t="shared" si="29"/>
        <v>10.842000000000002</v>
      </c>
      <c r="P86" s="38">
        <f t="shared" si="29"/>
        <v>10.741999999999999</v>
      </c>
      <c r="Q86" s="39">
        <f t="shared" si="29"/>
        <v>2.165</v>
      </c>
      <c r="R86" s="39">
        <f t="shared" si="29"/>
        <v>10.614799999999999</v>
      </c>
      <c r="S86" s="40">
        <f t="shared" si="29"/>
        <v>10.614799999999999</v>
      </c>
      <c r="T86" s="280">
        <f>((T83*1000)/T85)/7</f>
        <v>143.65692222835085</v>
      </c>
      <c r="AD86" s="3"/>
    </row>
    <row r="87" spans="1:41" ht="33.75" customHeight="1" x14ac:dyDescent="0.25">
      <c r="A87" s="99" t="s">
        <v>23</v>
      </c>
      <c r="B87" s="42">
        <f>((B85*B84)*7)/1000</f>
        <v>65.974999999999994</v>
      </c>
      <c r="C87" s="43">
        <f>((C85*C84)*7)/1000</f>
        <v>62.93</v>
      </c>
      <c r="D87" s="43">
        <f>((D85*D84)*7)/1000</f>
        <v>15.225</v>
      </c>
      <c r="E87" s="43">
        <f>((E85*E84)*7)/1000</f>
        <v>63.283499999999997</v>
      </c>
      <c r="F87" s="90">
        <f>((F85*F84)*7)/1000</f>
        <v>71.819999999999993</v>
      </c>
      <c r="G87" s="42">
        <f t="shared" ref="G87:S87" si="30">((G85*G84)*7)/1000</f>
        <v>61.914999999999999</v>
      </c>
      <c r="H87" s="43">
        <f t="shared" si="30"/>
        <v>65.292500000000004</v>
      </c>
      <c r="I87" s="43">
        <f t="shared" si="30"/>
        <v>15.225</v>
      </c>
      <c r="J87" s="43">
        <f t="shared" si="30"/>
        <v>65.064999999999998</v>
      </c>
      <c r="K87" s="90">
        <f t="shared" si="30"/>
        <v>73.072999999999993</v>
      </c>
      <c r="L87" s="42">
        <f t="shared" si="30"/>
        <v>77.14</v>
      </c>
      <c r="M87" s="43">
        <f t="shared" si="30"/>
        <v>15.225</v>
      </c>
      <c r="N87" s="43">
        <f t="shared" si="30"/>
        <v>75.543999999999997</v>
      </c>
      <c r="O87" s="90">
        <f t="shared" si="30"/>
        <v>75.81</v>
      </c>
      <c r="P87" s="42">
        <f t="shared" si="30"/>
        <v>75.11</v>
      </c>
      <c r="Q87" s="43">
        <f t="shared" si="30"/>
        <v>15.225</v>
      </c>
      <c r="R87" s="43">
        <f t="shared" si="30"/>
        <v>74.073999999999998</v>
      </c>
      <c r="S87" s="90">
        <f t="shared" si="30"/>
        <v>74.073999999999998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145.05494505494505</v>
      </c>
      <c r="C88" s="49">
        <f>+(C83/C85)/7*1000</f>
        <v>144.93087557603684</v>
      </c>
      <c r="D88" s="49">
        <f>+(D83/D85)/7*1000</f>
        <v>144.76190476190473</v>
      </c>
      <c r="E88" s="49">
        <f>+(E83/E85)/7*1000</f>
        <v>143.53741496598641</v>
      </c>
      <c r="F88" s="50">
        <f>+(F83/F85)/7*1000</f>
        <v>142.46031746031744</v>
      </c>
      <c r="G88" s="48">
        <f t="shared" ref="G88:S88" si="31">+(G83/G85)/7*1000</f>
        <v>144.96487119437938</v>
      </c>
      <c r="H88" s="49">
        <f t="shared" si="31"/>
        <v>143.5164835164835</v>
      </c>
      <c r="I88" s="49">
        <f t="shared" si="31"/>
        <v>145.71428571428569</v>
      </c>
      <c r="J88" s="49">
        <f t="shared" si="31"/>
        <v>142.85714285714286</v>
      </c>
      <c r="K88" s="50">
        <f t="shared" si="31"/>
        <v>143.05283757338549</v>
      </c>
      <c r="L88" s="48">
        <f t="shared" si="31"/>
        <v>144.92481203007517</v>
      </c>
      <c r="M88" s="49">
        <f t="shared" si="31"/>
        <v>144.76190476190473</v>
      </c>
      <c r="N88" s="49">
        <f t="shared" si="31"/>
        <v>142.10526315789471</v>
      </c>
      <c r="O88" s="50">
        <f t="shared" si="31"/>
        <v>142.48120300751881</v>
      </c>
      <c r="P88" s="48">
        <f t="shared" si="31"/>
        <v>144.98069498069495</v>
      </c>
      <c r="Q88" s="49">
        <f t="shared" si="31"/>
        <v>144.76190476190473</v>
      </c>
      <c r="R88" s="49">
        <f t="shared" si="31"/>
        <v>142.85714285714286</v>
      </c>
      <c r="S88" s="50">
        <f t="shared" si="31"/>
        <v>142.85714285714286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5BCC-6FD3-4BE7-ACFC-4B8E33FA0801}">
  <dimension ref="A1:AQ239"/>
  <sheetViews>
    <sheetView topLeftCell="A31" zoomScale="29" zoomScaleNormal="30" workbookViewId="0">
      <selection activeCell="J75" sqref="J7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2"/>
      <c r="Z3" s="2"/>
      <c r="AA3" s="2"/>
      <c r="AB3" s="2"/>
      <c r="AC3" s="2"/>
      <c r="AD3" s="48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87" t="s">
        <v>1</v>
      </c>
      <c r="B9" s="487"/>
      <c r="C9" s="48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87"/>
      <c r="B10" s="487"/>
      <c r="C10" s="48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87" t="s">
        <v>4</v>
      </c>
      <c r="B11" s="487"/>
      <c r="C11" s="487"/>
      <c r="D11" s="1"/>
      <c r="E11" s="488">
        <v>1</v>
      </c>
      <c r="F11" s="1"/>
      <c r="G11" s="1"/>
      <c r="H11" s="1"/>
      <c r="I11" s="1"/>
      <c r="J11" s="1"/>
      <c r="K11" s="553" t="s">
        <v>115</v>
      </c>
      <c r="L11" s="553"/>
      <c r="M11" s="489"/>
      <c r="N11" s="48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87"/>
      <c r="B12" s="487"/>
      <c r="C12" s="487"/>
      <c r="D12" s="1"/>
      <c r="E12" s="5"/>
      <c r="F12" s="1"/>
      <c r="G12" s="1"/>
      <c r="H12" s="1"/>
      <c r="I12" s="1"/>
      <c r="J12" s="1"/>
      <c r="K12" s="489"/>
      <c r="L12" s="489"/>
      <c r="M12" s="489"/>
      <c r="N12" s="48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87"/>
      <c r="B13" s="487"/>
      <c r="C13" s="487"/>
      <c r="D13" s="487"/>
      <c r="E13" s="487"/>
      <c r="F13" s="487"/>
      <c r="G13" s="487"/>
      <c r="H13" s="487"/>
      <c r="I13" s="487"/>
      <c r="J13" s="487"/>
      <c r="K13" s="487"/>
      <c r="L13" s="489"/>
      <c r="M13" s="489"/>
      <c r="N13" s="489"/>
      <c r="O13" s="489"/>
      <c r="P13" s="489"/>
      <c r="Q13" s="489"/>
      <c r="R13" s="489"/>
      <c r="S13" s="489"/>
      <c r="T13" s="489"/>
      <c r="U13" s="489"/>
      <c r="V13" s="489"/>
      <c r="W13" s="1"/>
      <c r="X13" s="1"/>
      <c r="Y13" s="1"/>
    </row>
    <row r="14" spans="1:30" s="3" customFormat="1" ht="27" thickBot="1" x14ac:dyDescent="0.3">
      <c r="A14" s="487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457</v>
      </c>
      <c r="C17" s="300">
        <v>8.4803999999999959</v>
      </c>
      <c r="D17" s="300">
        <v>8.3215999999999912</v>
      </c>
      <c r="E17" s="300">
        <v>0.37950000000000189</v>
      </c>
      <c r="F17" s="300">
        <v>8.2028999999999961</v>
      </c>
      <c r="G17" s="300">
        <v>13.594500000000005</v>
      </c>
      <c r="H17" s="299">
        <v>456</v>
      </c>
      <c r="I17" s="300">
        <v>11.281200000000007</v>
      </c>
      <c r="J17" s="300">
        <v>11.731199999999996</v>
      </c>
      <c r="K17" s="300">
        <v>0.76560000000000106</v>
      </c>
      <c r="L17" s="300">
        <v>16.773899999999994</v>
      </c>
      <c r="M17" s="301">
        <v>19.005999999999997</v>
      </c>
      <c r="N17" s="23">
        <v>138.929</v>
      </c>
      <c r="O17" s="24">
        <v>25.215199999999999</v>
      </c>
      <c r="P17" s="24">
        <v>138.41729999999998</v>
      </c>
      <c r="Q17" s="25">
        <v>144.26900000000001</v>
      </c>
      <c r="R17" s="23">
        <v>139.89229999999998</v>
      </c>
      <c r="S17" s="24">
        <v>25.948199999999996</v>
      </c>
      <c r="T17" s="24">
        <v>135.38879999999997</v>
      </c>
      <c r="U17" s="25">
        <v>140.37860000000001</v>
      </c>
      <c r="V17" s="302">
        <f>SUM(B17:U17)</f>
        <v>1899.9752000000001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457</v>
      </c>
      <c r="C18" s="300">
        <v>12.529600000000004</v>
      </c>
      <c r="D18" s="300">
        <v>12.185200000000004</v>
      </c>
      <c r="E18" s="300">
        <v>0.37950000000000189</v>
      </c>
      <c r="F18" s="300">
        <v>8.2028999999999961</v>
      </c>
      <c r="G18" s="300">
        <v>13.594500000000005</v>
      </c>
      <c r="H18" s="299">
        <v>456</v>
      </c>
      <c r="I18" s="300">
        <v>11.281200000000007</v>
      </c>
      <c r="J18" s="300">
        <v>16.619199999999996</v>
      </c>
      <c r="K18" s="300">
        <v>0.76560000000000106</v>
      </c>
      <c r="L18" s="300">
        <v>16.773899999999994</v>
      </c>
      <c r="M18" s="301">
        <v>19.005999999999997</v>
      </c>
      <c r="N18" s="23">
        <v>138.929</v>
      </c>
      <c r="O18" s="24">
        <v>25.215199999999999</v>
      </c>
      <c r="P18" s="24">
        <v>138.41729999999998</v>
      </c>
      <c r="Q18" s="25">
        <v>144.26900000000001</v>
      </c>
      <c r="R18" s="23">
        <v>139.89229999999998</v>
      </c>
      <c r="S18" s="24">
        <v>25.948199999999996</v>
      </c>
      <c r="T18" s="24">
        <v>135.38879999999997</v>
      </c>
      <c r="U18" s="25">
        <v>140.37860000000001</v>
      </c>
      <c r="V18" s="302">
        <f t="shared" ref="V18:V23" si="0">SUM(B18:U18)</f>
        <v>1912.7760000000003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457</v>
      </c>
      <c r="C19" s="300">
        <v>12.529600000000004</v>
      </c>
      <c r="D19" s="300">
        <v>12.185200000000004</v>
      </c>
      <c r="E19" s="300">
        <v>1.0889999999999991</v>
      </c>
      <c r="F19" s="300">
        <v>12.119600000000004</v>
      </c>
      <c r="G19" s="300">
        <v>18.895499999999995</v>
      </c>
      <c r="H19" s="299">
        <v>456</v>
      </c>
      <c r="I19" s="300">
        <v>15.779399999999995</v>
      </c>
      <c r="J19" s="300">
        <v>16.619199999999996</v>
      </c>
      <c r="K19" s="300">
        <v>1.705200000000002</v>
      </c>
      <c r="L19" s="300">
        <v>16.773899999999994</v>
      </c>
      <c r="M19" s="301">
        <v>19.005999999999997</v>
      </c>
      <c r="N19" s="23">
        <v>138.929</v>
      </c>
      <c r="O19" s="24">
        <v>26.040800000000001</v>
      </c>
      <c r="P19" s="24">
        <v>138.41729999999998</v>
      </c>
      <c r="Q19" s="25">
        <v>144.26900000000001</v>
      </c>
      <c r="R19" s="23">
        <v>139.89229999999998</v>
      </c>
      <c r="S19" s="24">
        <v>25.948199999999996</v>
      </c>
      <c r="T19" s="24">
        <v>135.38879999999997</v>
      </c>
      <c r="U19" s="25">
        <v>140.37860000000001</v>
      </c>
      <c r="V19" s="302">
        <f t="shared" si="0"/>
        <v>1928.9666000000002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457</v>
      </c>
      <c r="C20" s="300">
        <v>16.884399999999996</v>
      </c>
      <c r="D20" s="300">
        <v>12.185200000000004</v>
      </c>
      <c r="E20" s="300">
        <v>1.0889999999999991</v>
      </c>
      <c r="F20" s="300">
        <v>12.119600000000004</v>
      </c>
      <c r="G20" s="300">
        <v>18.895499999999995</v>
      </c>
      <c r="H20" s="299">
        <v>456</v>
      </c>
      <c r="I20" s="300">
        <v>15.779399999999995</v>
      </c>
      <c r="J20" s="300">
        <v>16.619199999999996</v>
      </c>
      <c r="K20" s="300">
        <v>1.705200000000002</v>
      </c>
      <c r="L20" s="300">
        <v>16.773899999999994</v>
      </c>
      <c r="M20" s="301">
        <v>19.005999999999997</v>
      </c>
      <c r="N20" s="23">
        <v>144.26900000000001</v>
      </c>
      <c r="O20" s="24">
        <v>26.040800000000001</v>
      </c>
      <c r="P20" s="24">
        <v>138.41729999999998</v>
      </c>
      <c r="Q20" s="25">
        <v>144.26900000000001</v>
      </c>
      <c r="R20" s="23">
        <v>139.89229999999998</v>
      </c>
      <c r="S20" s="24">
        <v>25.948199999999996</v>
      </c>
      <c r="T20" s="24">
        <v>135.38879999999997</v>
      </c>
      <c r="U20" s="25">
        <v>140.37860000000001</v>
      </c>
      <c r="V20" s="302">
        <f t="shared" si="0"/>
        <v>1938.6614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478</v>
      </c>
      <c r="C21" s="300">
        <v>11.842000000000001</v>
      </c>
      <c r="D21" s="300">
        <v>7.2814000000000085</v>
      </c>
      <c r="E21" s="300">
        <v>0</v>
      </c>
      <c r="F21" s="300">
        <v>11.454499999999999</v>
      </c>
      <c r="G21" s="300">
        <v>13.2525</v>
      </c>
      <c r="H21" s="299">
        <v>488</v>
      </c>
      <c r="I21" s="300">
        <v>8.7821999999999871</v>
      </c>
      <c r="J21" s="300">
        <v>9.2495999999999885</v>
      </c>
      <c r="K21" s="300">
        <v>0</v>
      </c>
      <c r="L21" s="300">
        <v>9.3356999999999868</v>
      </c>
      <c r="M21" s="301">
        <v>10.577999999999985</v>
      </c>
      <c r="N21" s="23">
        <v>144.26900000000001</v>
      </c>
      <c r="O21" s="24">
        <v>26.040800000000001</v>
      </c>
      <c r="P21" s="24">
        <v>138.41729999999998</v>
      </c>
      <c r="Q21" s="25">
        <v>144.26900000000001</v>
      </c>
      <c r="R21" s="23">
        <v>139.89229999999998</v>
      </c>
      <c r="S21" s="24">
        <v>25.948199999999996</v>
      </c>
      <c r="T21" s="24">
        <v>140.05439999999999</v>
      </c>
      <c r="U21" s="25">
        <v>140.37860000000001</v>
      </c>
      <c r="V21" s="302">
        <f t="shared" si="0"/>
        <v>1947.0455000000002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478</v>
      </c>
      <c r="C22" s="300">
        <v>11.842000000000001</v>
      </c>
      <c r="D22" s="300">
        <v>11.516500000000001</v>
      </c>
      <c r="E22" s="300">
        <v>0</v>
      </c>
      <c r="F22" s="300">
        <v>11.454499999999999</v>
      </c>
      <c r="G22" s="300">
        <v>13.2525</v>
      </c>
      <c r="H22" s="299">
        <v>488</v>
      </c>
      <c r="I22" s="300">
        <v>8.7821999999999871</v>
      </c>
      <c r="J22" s="300">
        <v>9.2495999999999885</v>
      </c>
      <c r="K22" s="300">
        <v>0</v>
      </c>
      <c r="L22" s="300">
        <v>9.3356999999999868</v>
      </c>
      <c r="M22" s="301">
        <v>10.577999999999985</v>
      </c>
      <c r="N22" s="23">
        <v>144.26900000000001</v>
      </c>
      <c r="O22" s="24">
        <v>26.040800000000001</v>
      </c>
      <c r="P22" s="24">
        <v>144.1069</v>
      </c>
      <c r="Q22" s="25">
        <v>144.26900000000001</v>
      </c>
      <c r="R22" s="23">
        <v>139.89229999999998</v>
      </c>
      <c r="S22" s="24">
        <v>25.948199999999996</v>
      </c>
      <c r="T22" s="24">
        <v>140.05439999999999</v>
      </c>
      <c r="U22" s="25">
        <v>140.37860000000001</v>
      </c>
      <c r="V22" s="302">
        <f t="shared" si="0"/>
        <v>1956.9702000000002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478</v>
      </c>
      <c r="C23" s="300">
        <v>11.842000000000001</v>
      </c>
      <c r="D23" s="300">
        <v>11.516500000000001</v>
      </c>
      <c r="E23" s="300">
        <v>0</v>
      </c>
      <c r="F23" s="300">
        <v>11.454499999999999</v>
      </c>
      <c r="G23" s="300">
        <v>13.2525</v>
      </c>
      <c r="H23" s="299">
        <v>488</v>
      </c>
      <c r="I23" s="300">
        <v>8.7821999999999871</v>
      </c>
      <c r="J23" s="300">
        <v>9.2495999999999885</v>
      </c>
      <c r="K23" s="300">
        <v>0</v>
      </c>
      <c r="L23" s="300">
        <v>9.3356999999999868</v>
      </c>
      <c r="M23" s="301">
        <v>10.577999999999985</v>
      </c>
      <c r="N23" s="23">
        <v>144.26900000000001</v>
      </c>
      <c r="O23" s="24">
        <v>26.040800000000001</v>
      </c>
      <c r="P23" s="24">
        <v>144.1069</v>
      </c>
      <c r="Q23" s="25">
        <v>144.26900000000001</v>
      </c>
      <c r="R23" s="23">
        <v>139.89229999999998</v>
      </c>
      <c r="S23" s="24">
        <v>25.948199999999996</v>
      </c>
      <c r="T23" s="24">
        <v>140.05439999999999</v>
      </c>
      <c r="U23" s="25">
        <v>140.37860000000001</v>
      </c>
      <c r="V23" s="302">
        <f t="shared" si="0"/>
        <v>1956.9702000000002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3262</v>
      </c>
      <c r="C24" s="306">
        <f t="shared" ref="C24:U24" si="1">SUM(C17:C23)</f>
        <v>85.949999999999989</v>
      </c>
      <c r="D24" s="306">
        <f t="shared" si="1"/>
        <v>75.191600000000008</v>
      </c>
      <c r="E24" s="306">
        <f t="shared" si="1"/>
        <v>2.9370000000000021</v>
      </c>
      <c r="F24" s="306">
        <f t="shared" si="1"/>
        <v>75.008499999999998</v>
      </c>
      <c r="G24" s="306">
        <f t="shared" si="1"/>
        <v>104.7375</v>
      </c>
      <c r="H24" s="305">
        <f t="shared" si="1"/>
        <v>3288</v>
      </c>
      <c r="I24" s="306">
        <f t="shared" si="1"/>
        <v>80.467799999999968</v>
      </c>
      <c r="J24" s="306">
        <f t="shared" si="1"/>
        <v>89.337599999999938</v>
      </c>
      <c r="K24" s="306">
        <f t="shared" si="1"/>
        <v>4.9416000000000064</v>
      </c>
      <c r="L24" s="306">
        <f t="shared" si="1"/>
        <v>95.102699999999942</v>
      </c>
      <c r="M24" s="307">
        <f t="shared" si="1"/>
        <v>107.75799999999995</v>
      </c>
      <c r="N24" s="480">
        <f t="shared" si="1"/>
        <v>993.86300000000006</v>
      </c>
      <c r="O24" s="481">
        <f t="shared" si="1"/>
        <v>180.63439999999997</v>
      </c>
      <c r="P24" s="481">
        <f t="shared" si="1"/>
        <v>980.30029999999988</v>
      </c>
      <c r="Q24" s="482">
        <f t="shared" si="1"/>
        <v>1009.883</v>
      </c>
      <c r="R24" s="480">
        <f t="shared" si="1"/>
        <v>979.24609999999984</v>
      </c>
      <c r="S24" s="481">
        <f t="shared" si="1"/>
        <v>181.63739999999996</v>
      </c>
      <c r="T24" s="481">
        <f t="shared" si="1"/>
        <v>961.71839999999986</v>
      </c>
      <c r="U24" s="482">
        <f t="shared" si="1"/>
        <v>982.65020000000004</v>
      </c>
      <c r="V24" s="302">
        <f>SUM(B24:U24)</f>
        <v>13541.365099999999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146.6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149.80000000000001</v>
      </c>
      <c r="L25" s="314">
        <v>162.1</v>
      </c>
      <c r="M25" s="315">
        <v>162.1</v>
      </c>
      <c r="N25" s="476">
        <v>162.1</v>
      </c>
      <c r="O25" s="477">
        <v>151.4</v>
      </c>
      <c r="P25" s="477">
        <v>162.1</v>
      </c>
      <c r="Q25" s="478">
        <v>162.1</v>
      </c>
      <c r="R25" s="479">
        <v>162.1</v>
      </c>
      <c r="S25" s="477">
        <v>146.6</v>
      </c>
      <c r="T25" s="477">
        <v>162.1</v>
      </c>
      <c r="U25" s="478">
        <v>162.1</v>
      </c>
      <c r="V25" s="320">
        <f>+((V24/V26)/7)*1000</f>
        <v>159.40019187305771</v>
      </c>
    </row>
    <row r="26" spans="1:42" s="52" customFormat="1" ht="36.75" customHeight="1" x14ac:dyDescent="0.25">
      <c r="A26" s="321" t="s">
        <v>21</v>
      </c>
      <c r="B26" s="322"/>
      <c r="C26" s="323">
        <v>764</v>
      </c>
      <c r="D26" s="323">
        <v>743</v>
      </c>
      <c r="E26" s="323">
        <v>165</v>
      </c>
      <c r="F26" s="323">
        <v>739</v>
      </c>
      <c r="G26" s="323">
        <v>855</v>
      </c>
      <c r="H26" s="324"/>
      <c r="I26" s="323">
        <v>714</v>
      </c>
      <c r="J26" s="323">
        <v>752</v>
      </c>
      <c r="K26" s="323">
        <v>174</v>
      </c>
      <c r="L26" s="323">
        <v>759</v>
      </c>
      <c r="M26" s="325">
        <v>860</v>
      </c>
      <c r="N26" s="86">
        <v>890</v>
      </c>
      <c r="O26" s="35">
        <v>172</v>
      </c>
      <c r="P26" s="35">
        <v>889</v>
      </c>
      <c r="Q26" s="36">
        <v>890</v>
      </c>
      <c r="R26" s="34">
        <v>863</v>
      </c>
      <c r="S26" s="35">
        <v>177</v>
      </c>
      <c r="T26" s="35">
        <v>864</v>
      </c>
      <c r="U26" s="36">
        <v>866</v>
      </c>
      <c r="V26" s="326">
        <f>SUM(C26:U26)</f>
        <v>12136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743.06639999999993</v>
      </c>
      <c r="D27" s="300">
        <f t="shared" ref="D27:G27" si="2">(D26*D25/1000)*6</f>
        <v>722.6418000000001</v>
      </c>
      <c r="E27" s="300">
        <f t="shared" si="2"/>
        <v>145.13400000000001</v>
      </c>
      <c r="F27" s="300">
        <f t="shared" si="2"/>
        <v>718.75139999999999</v>
      </c>
      <c r="G27" s="300">
        <f t="shared" si="2"/>
        <v>831.57299999999987</v>
      </c>
      <c r="H27" s="328"/>
      <c r="I27" s="300">
        <f>(I26*I25/1000)*6</f>
        <v>694.43639999999994</v>
      </c>
      <c r="J27" s="300">
        <f>(J26*J25/1000)*6</f>
        <v>731.39519999999993</v>
      </c>
      <c r="K27" s="300">
        <f>(K26*K25/1000)*6</f>
        <v>156.3912</v>
      </c>
      <c r="L27" s="300">
        <f>(L26*L25/1000)*6</f>
        <v>738.20339999999987</v>
      </c>
      <c r="M27" s="301">
        <f>(M26*M25/1000)*6</f>
        <v>836.43600000000004</v>
      </c>
      <c r="N27" s="302">
        <f>((N26*N25)*7/1000)/7</f>
        <v>144.26900000000001</v>
      </c>
      <c r="O27" s="204">
        <f t="shared" ref="O27:U27" si="3">((O26*O25)*7/1000)/7</f>
        <v>26.040800000000001</v>
      </c>
      <c r="P27" s="204">
        <f t="shared" si="3"/>
        <v>144.1069</v>
      </c>
      <c r="Q27" s="205">
        <f t="shared" si="3"/>
        <v>144.26900000000001</v>
      </c>
      <c r="R27" s="203">
        <f t="shared" si="3"/>
        <v>139.89229999999998</v>
      </c>
      <c r="S27" s="204">
        <f t="shared" si="3"/>
        <v>25.948199999999996</v>
      </c>
      <c r="T27" s="204">
        <f t="shared" si="3"/>
        <v>140.05439999999999</v>
      </c>
      <c r="U27" s="205">
        <f t="shared" si="3"/>
        <v>140.37860000000001</v>
      </c>
      <c r="V27" s="88"/>
      <c r="W27" s="52">
        <f>((V24*1000)/V26)/7</f>
        <v>159.40019187305774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11.842000000000001</v>
      </c>
      <c r="D28" s="330">
        <f t="shared" ref="D28:G28" si="4">+(D25-$C$32)*D26/1000</f>
        <v>11.516500000000001</v>
      </c>
      <c r="E28" s="330">
        <f t="shared" si="4"/>
        <v>0</v>
      </c>
      <c r="F28" s="330">
        <f t="shared" si="4"/>
        <v>11.454499999999999</v>
      </c>
      <c r="G28" s="330">
        <f t="shared" si="4"/>
        <v>13.2525</v>
      </c>
      <c r="H28" s="329"/>
      <c r="I28" s="330">
        <f>+(I25-$I$32)*I26/1000</f>
        <v>8.7821999999999871</v>
      </c>
      <c r="J28" s="330">
        <f t="shared" ref="J28:M28" si="5">+(J25-$I$32)*J26/1000</f>
        <v>9.2495999999999885</v>
      </c>
      <c r="K28" s="330">
        <f t="shared" si="5"/>
        <v>0</v>
      </c>
      <c r="L28" s="330">
        <f t="shared" si="5"/>
        <v>9.3356999999999868</v>
      </c>
      <c r="M28" s="331">
        <f t="shared" si="5"/>
        <v>10.577999999999985</v>
      </c>
      <c r="N28" s="259">
        <f t="shared" ref="N28:U28" si="6">((N26*N25)*7)/1000</f>
        <v>1009.883</v>
      </c>
      <c r="O28" s="45">
        <f t="shared" si="6"/>
        <v>182.28560000000002</v>
      </c>
      <c r="P28" s="45">
        <f t="shared" si="6"/>
        <v>1008.7483</v>
      </c>
      <c r="Q28" s="46">
        <f t="shared" si="6"/>
        <v>1009.883</v>
      </c>
      <c r="R28" s="44">
        <f t="shared" si="6"/>
        <v>979.24609999999984</v>
      </c>
      <c r="S28" s="45">
        <f t="shared" si="6"/>
        <v>181.63739999999999</v>
      </c>
      <c r="T28" s="45">
        <f t="shared" si="6"/>
        <v>980.38079999999991</v>
      </c>
      <c r="U28" s="46">
        <f t="shared" si="6"/>
        <v>982.65020000000004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891.33333333333599</v>
      </c>
      <c r="D29" s="333">
        <f t="shared" si="7"/>
        <v>866.83333333333587</v>
      </c>
      <c r="E29" s="333">
        <f t="shared" si="7"/>
        <v>192.50000000000057</v>
      </c>
      <c r="F29" s="333">
        <f t="shared" si="7"/>
        <v>862.16666666666913</v>
      </c>
      <c r="G29" s="333">
        <f t="shared" si="7"/>
        <v>997.50000000000296</v>
      </c>
      <c r="H29" s="332"/>
      <c r="I29" s="333">
        <f>+I26*(1.16666666666667)</f>
        <v>833.00000000000239</v>
      </c>
      <c r="J29" s="333">
        <f>+J26*(1.16666666666667)</f>
        <v>877.33333333333587</v>
      </c>
      <c r="K29" s="333">
        <f>+K26*(1.16666666666667)</f>
        <v>203.0000000000006</v>
      </c>
      <c r="L29" s="333">
        <f>+L26*(1.16666666666667)</f>
        <v>885.50000000000261</v>
      </c>
      <c r="M29" s="334">
        <f>+M26*(1.16666666666667)</f>
        <v>1003.3333333333362</v>
      </c>
      <c r="N29" s="89">
        <f t="shared" ref="N29:U29" si="8">+(N24/N26)/7*1000</f>
        <v>159.52857142857144</v>
      </c>
      <c r="O29" s="49">
        <f t="shared" si="8"/>
        <v>150.02857142857141</v>
      </c>
      <c r="P29" s="49">
        <f t="shared" si="8"/>
        <v>157.52857142857141</v>
      </c>
      <c r="Q29" s="50">
        <f t="shared" si="8"/>
        <v>162.1</v>
      </c>
      <c r="R29" s="48">
        <f t="shared" si="8"/>
        <v>162.09999999999997</v>
      </c>
      <c r="S29" s="49">
        <f t="shared" si="8"/>
        <v>146.6</v>
      </c>
      <c r="T29" s="49">
        <f t="shared" si="8"/>
        <v>159.01428571428571</v>
      </c>
      <c r="U29" s="50">
        <f t="shared" si="8"/>
        <v>162.1</v>
      </c>
      <c r="V29" s="344"/>
    </row>
    <row r="30" spans="1:42" s="304" customFormat="1" ht="33.75" customHeight="1" x14ac:dyDescent="0.25">
      <c r="A30" s="52"/>
      <c r="B30" s="328"/>
      <c r="C30" s="335">
        <f>(C27/6)</f>
        <v>123.84439999999999</v>
      </c>
      <c r="D30" s="335">
        <f t="shared" ref="D30:G30" si="9">+(D27/6)</f>
        <v>120.44030000000002</v>
      </c>
      <c r="E30" s="335">
        <f t="shared" si="9"/>
        <v>24.189000000000004</v>
      </c>
      <c r="F30" s="335">
        <f t="shared" si="9"/>
        <v>119.7919</v>
      </c>
      <c r="G30" s="335">
        <f t="shared" si="9"/>
        <v>138.59549999999999</v>
      </c>
      <c r="H30" s="328"/>
      <c r="I30" s="335">
        <f>+(I27/6)</f>
        <v>115.73939999999999</v>
      </c>
      <c r="J30" s="335">
        <f>+(J27/6)</f>
        <v>121.89919999999999</v>
      </c>
      <c r="K30" s="335">
        <f>+(K27/6)</f>
        <v>26.065200000000001</v>
      </c>
      <c r="L30" s="335">
        <f>+(L27/6)</f>
        <v>123.03389999999997</v>
      </c>
      <c r="M30" s="336">
        <f>+(M27/6)</f>
        <v>139.40600000000001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288.12349999999998</v>
      </c>
      <c r="D31" s="335">
        <f t="shared" ref="D31:G31" si="10">+((D27-D24)/4)+D30</f>
        <v>282.30285000000003</v>
      </c>
      <c r="E31" s="335">
        <f t="shared" si="10"/>
        <v>59.738250000000008</v>
      </c>
      <c r="F31" s="335">
        <f t="shared" si="10"/>
        <v>280.72762499999999</v>
      </c>
      <c r="G31" s="335">
        <f t="shared" si="10"/>
        <v>320.30437499999994</v>
      </c>
      <c r="H31" s="328"/>
      <c r="I31" s="335">
        <f>+((I27-I24)/4)+I30</f>
        <v>269.23154999999997</v>
      </c>
      <c r="J31" s="335">
        <f>+((J27-J24)/4)+J30</f>
        <v>282.41359999999997</v>
      </c>
      <c r="K31" s="335">
        <f>+((K27-K24)/4)+K30</f>
        <v>63.927599999999998</v>
      </c>
      <c r="L31" s="335">
        <f>+((L27-L24)/4)+L30</f>
        <v>283.80907499999995</v>
      </c>
      <c r="M31" s="336">
        <f>+((M27-M24)/4)+M30</f>
        <v>321.57550000000003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146.6</v>
      </c>
      <c r="D32" s="339">
        <f>+C32*E32/1000</f>
        <v>478.79559999999998</v>
      </c>
      <c r="E32" s="340">
        <f>+SUM(C26:G26)</f>
        <v>3266</v>
      </c>
      <c r="F32" s="341"/>
      <c r="G32" s="341"/>
      <c r="H32" s="337"/>
      <c r="I32" s="338">
        <v>149.80000000000001</v>
      </c>
      <c r="J32" s="339">
        <f>+I32*K32/1000</f>
        <v>488.19819999999999</v>
      </c>
      <c r="K32" s="340">
        <f>+SUM(I26:M26)</f>
        <v>3259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120.04440000000001</v>
      </c>
      <c r="C39" s="82">
        <v>120.04999999999998</v>
      </c>
      <c r="D39" s="82">
        <v>23.611799999999999</v>
      </c>
      <c r="E39" s="82">
        <v>117.59310000000001</v>
      </c>
      <c r="F39" s="82">
        <v>115.29679999999998</v>
      </c>
      <c r="G39" s="82"/>
      <c r="H39" s="82"/>
      <c r="I39" s="205">
        <f t="shared" ref="I39:I46" si="11">SUM(B39:H39)</f>
        <v>496.59609999999998</v>
      </c>
      <c r="J39" s="52"/>
      <c r="K39" s="497" t="s">
        <v>13</v>
      </c>
      <c r="L39" s="82">
        <v>10.199999999999999</v>
      </c>
      <c r="M39" s="82">
        <v>10.4</v>
      </c>
      <c r="N39" s="82">
        <v>1.8</v>
      </c>
      <c r="O39" s="82">
        <v>10.4</v>
      </c>
      <c r="P39" s="82">
        <v>10.199999999999999</v>
      </c>
      <c r="Q39" s="82"/>
      <c r="R39" s="205">
        <f t="shared" ref="R39:R46" si="12">SUM(L39:Q39)</f>
        <v>43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120.04440000000001</v>
      </c>
      <c r="C40" s="82">
        <v>122.40899999999998</v>
      </c>
      <c r="D40" s="82">
        <v>23.611799999999999</v>
      </c>
      <c r="E40" s="82">
        <v>120.58199999999999</v>
      </c>
      <c r="F40" s="82">
        <v>118.55970000000001</v>
      </c>
      <c r="G40" s="82"/>
      <c r="H40" s="82"/>
      <c r="I40" s="205">
        <f t="shared" si="11"/>
        <v>505.20690000000002</v>
      </c>
      <c r="J40" s="52"/>
      <c r="K40" s="499" t="s">
        <v>14</v>
      </c>
      <c r="L40" s="82">
        <v>10.199999999999999</v>
      </c>
      <c r="M40" s="82">
        <v>10.4</v>
      </c>
      <c r="N40" s="82">
        <v>1.8</v>
      </c>
      <c r="O40" s="82">
        <v>10.4</v>
      </c>
      <c r="P40" s="82">
        <v>10.199999999999999</v>
      </c>
      <c r="Q40" s="82"/>
      <c r="R40" s="205">
        <f t="shared" si="12"/>
        <v>43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120.04440000000001</v>
      </c>
      <c r="C41" s="82">
        <v>122.40899999999998</v>
      </c>
      <c r="D41" s="82">
        <v>23.611799999999999</v>
      </c>
      <c r="E41" s="82">
        <v>120.58199999999999</v>
      </c>
      <c r="F41" s="82">
        <v>122.52030000000001</v>
      </c>
      <c r="G41" s="24"/>
      <c r="H41" s="24"/>
      <c r="I41" s="205">
        <f t="shared" si="11"/>
        <v>509.16750000000002</v>
      </c>
      <c r="J41" s="52"/>
      <c r="K41" s="497" t="s">
        <v>15</v>
      </c>
      <c r="L41" s="82">
        <v>10.199999999999999</v>
      </c>
      <c r="M41" s="82">
        <v>10.4</v>
      </c>
      <c r="N41" s="82">
        <v>1.8</v>
      </c>
      <c r="O41" s="82">
        <v>10.3</v>
      </c>
      <c r="P41" s="82">
        <v>10</v>
      </c>
      <c r="Q41" s="24"/>
      <c r="R41" s="205">
        <f t="shared" si="12"/>
        <v>42.7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120.04440000000001</v>
      </c>
      <c r="C42" s="82">
        <v>122.40899999999998</v>
      </c>
      <c r="D42" s="82">
        <v>23.611799999999999</v>
      </c>
      <c r="E42" s="82">
        <v>120.58199999999999</v>
      </c>
      <c r="F42" s="82">
        <v>122.52030000000001</v>
      </c>
      <c r="G42" s="82"/>
      <c r="H42" s="82"/>
      <c r="I42" s="205">
        <f t="shared" si="11"/>
        <v>509.16750000000002</v>
      </c>
      <c r="J42" s="52"/>
      <c r="K42" s="499" t="s">
        <v>16</v>
      </c>
      <c r="L42" s="82">
        <v>10.3</v>
      </c>
      <c r="M42" s="82">
        <v>10.4</v>
      </c>
      <c r="N42" s="82">
        <v>1.8</v>
      </c>
      <c r="O42" s="82">
        <v>10.4</v>
      </c>
      <c r="P42" s="82">
        <v>10</v>
      </c>
      <c r="Q42" s="82"/>
      <c r="R42" s="205">
        <f t="shared" si="12"/>
        <v>42.900000000000006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122.90879999999997</v>
      </c>
      <c r="C43" s="82">
        <v>125.80200000000001</v>
      </c>
      <c r="D43" s="82">
        <v>23.700599999999998</v>
      </c>
      <c r="E43" s="82">
        <v>124.41</v>
      </c>
      <c r="F43" s="82">
        <v>122.52030000000001</v>
      </c>
      <c r="G43" s="82"/>
      <c r="H43" s="82"/>
      <c r="I43" s="205">
        <f t="shared" si="11"/>
        <v>519.34169999999995</v>
      </c>
      <c r="J43" s="52"/>
      <c r="K43" s="497" t="s">
        <v>17</v>
      </c>
      <c r="L43" s="82">
        <v>10.3</v>
      </c>
      <c r="M43" s="82">
        <v>10.4</v>
      </c>
      <c r="N43" s="82">
        <v>1.8</v>
      </c>
      <c r="O43" s="82">
        <v>10.4</v>
      </c>
      <c r="P43" s="82">
        <v>10</v>
      </c>
      <c r="Q43" s="82"/>
      <c r="R43" s="205">
        <f t="shared" si="12"/>
        <v>42.900000000000006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122.90879999999997</v>
      </c>
      <c r="C44" s="82">
        <v>125.80200000000001</v>
      </c>
      <c r="D44" s="82">
        <v>23.700599999999998</v>
      </c>
      <c r="E44" s="82">
        <v>124.41</v>
      </c>
      <c r="F44" s="82">
        <v>122.52030000000001</v>
      </c>
      <c r="G44" s="82"/>
      <c r="H44" s="82"/>
      <c r="I44" s="205">
        <f t="shared" si="11"/>
        <v>519.34169999999995</v>
      </c>
      <c r="J44" s="52"/>
      <c r="K44" s="499" t="s">
        <v>18</v>
      </c>
      <c r="L44" s="82">
        <v>10.3</v>
      </c>
      <c r="M44" s="82">
        <v>10.5</v>
      </c>
      <c r="N44" s="82">
        <v>1.9</v>
      </c>
      <c r="O44" s="82">
        <v>10.4</v>
      </c>
      <c r="P44" s="82">
        <v>10</v>
      </c>
      <c r="Q44" s="82"/>
      <c r="R44" s="205">
        <f t="shared" si="12"/>
        <v>43.1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122.90879999999997</v>
      </c>
      <c r="C45" s="82">
        <v>125.80200000000001</v>
      </c>
      <c r="D45" s="82">
        <v>23.700599999999998</v>
      </c>
      <c r="E45" s="82">
        <v>124.41</v>
      </c>
      <c r="F45" s="82">
        <v>122.52030000000001</v>
      </c>
      <c r="G45" s="82"/>
      <c r="H45" s="82"/>
      <c r="I45" s="205">
        <f t="shared" si="11"/>
        <v>519.34169999999995</v>
      </c>
      <c r="J45" s="52"/>
      <c r="K45" s="497" t="s">
        <v>19</v>
      </c>
      <c r="L45" s="82">
        <v>10.3</v>
      </c>
      <c r="M45" s="82">
        <v>10.5</v>
      </c>
      <c r="N45" s="82">
        <v>1.9</v>
      </c>
      <c r="O45" s="82">
        <v>10.4</v>
      </c>
      <c r="P45" s="82">
        <v>10.1</v>
      </c>
      <c r="Q45" s="82"/>
      <c r="R45" s="205">
        <f t="shared" si="12"/>
        <v>43.2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848.90399999999988</v>
      </c>
      <c r="C46" s="309">
        <f t="shared" si="13"/>
        <v>864.68299999999999</v>
      </c>
      <c r="D46" s="309">
        <f t="shared" si="13"/>
        <v>165.54900000000001</v>
      </c>
      <c r="E46" s="309">
        <f t="shared" si="13"/>
        <v>852.56909999999993</v>
      </c>
      <c r="F46" s="309">
        <f t="shared" si="13"/>
        <v>846.45800000000008</v>
      </c>
      <c r="G46" s="309">
        <f t="shared" si="13"/>
        <v>0</v>
      </c>
      <c r="H46" s="309">
        <f t="shared" si="13"/>
        <v>0</v>
      </c>
      <c r="I46" s="205">
        <f t="shared" si="11"/>
        <v>3578.1631000000002</v>
      </c>
      <c r="K46" s="499" t="s">
        <v>11</v>
      </c>
      <c r="L46" s="308">
        <f t="shared" ref="L46:Q46" si="14">SUM(L39:L45)</f>
        <v>71.8</v>
      </c>
      <c r="M46" s="309">
        <f t="shared" si="14"/>
        <v>73</v>
      </c>
      <c r="N46" s="309">
        <f t="shared" si="14"/>
        <v>12.8</v>
      </c>
      <c r="O46" s="309">
        <f t="shared" si="14"/>
        <v>72.7</v>
      </c>
      <c r="P46" s="309">
        <f t="shared" si="14"/>
        <v>70.5</v>
      </c>
      <c r="Q46" s="309">
        <f t="shared" si="14"/>
        <v>0</v>
      </c>
      <c r="R46" s="205">
        <f t="shared" si="12"/>
        <v>300.8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141.6</v>
      </c>
      <c r="C47" s="317">
        <v>144.6</v>
      </c>
      <c r="D47" s="317">
        <v>138.6</v>
      </c>
      <c r="E47" s="317">
        <v>143</v>
      </c>
      <c r="F47" s="317">
        <v>142.30000000000001</v>
      </c>
      <c r="G47" s="317"/>
      <c r="H47" s="317"/>
      <c r="I47" s="518">
        <f>+((I46/I48)/7)*1000</f>
        <v>140.43026295133438</v>
      </c>
      <c r="K47" s="500" t="s">
        <v>20</v>
      </c>
      <c r="L47" s="316">
        <v>140.5</v>
      </c>
      <c r="M47" s="317">
        <v>139</v>
      </c>
      <c r="N47" s="317">
        <v>140.5</v>
      </c>
      <c r="O47" s="317">
        <v>138.5</v>
      </c>
      <c r="P47" s="317">
        <v>138</v>
      </c>
      <c r="Q47" s="317"/>
      <c r="R47" s="518">
        <f>+((R46/R48)/7)*1000</f>
        <v>139.06611188164587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868</v>
      </c>
      <c r="C48" s="35">
        <v>870</v>
      </c>
      <c r="D48" s="35">
        <v>171</v>
      </c>
      <c r="E48" s="35">
        <v>870</v>
      </c>
      <c r="F48" s="35">
        <v>861</v>
      </c>
      <c r="G48" s="35"/>
      <c r="H48" s="35"/>
      <c r="I48" s="520">
        <f>SUM(B48:H48)</f>
        <v>3640</v>
      </c>
      <c r="J48" s="52"/>
      <c r="K48" s="502" t="s">
        <v>21</v>
      </c>
      <c r="L48" s="521">
        <v>73</v>
      </c>
      <c r="M48" s="504">
        <v>75</v>
      </c>
      <c r="N48" s="504">
        <v>13</v>
      </c>
      <c r="O48" s="504">
        <v>75</v>
      </c>
      <c r="P48" s="504">
        <v>73</v>
      </c>
      <c r="Q48" s="504"/>
      <c r="R48" s="522">
        <f>SUM(L48:Q48)</f>
        <v>309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122.90879999999997</v>
      </c>
      <c r="C49" s="204">
        <f t="shared" si="15"/>
        <v>125.80200000000001</v>
      </c>
      <c r="D49" s="204">
        <f t="shared" si="15"/>
        <v>23.700599999999998</v>
      </c>
      <c r="E49" s="204">
        <f t="shared" si="15"/>
        <v>124.41</v>
      </c>
      <c r="F49" s="204">
        <f t="shared" si="15"/>
        <v>122.52030000000001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140.43026295133438</v>
      </c>
      <c r="K49" s="507" t="s">
        <v>22</v>
      </c>
      <c r="L49" s="302">
        <f>((L48*L47)*7/1000-L39)/6</f>
        <v>10.265916666666667</v>
      </c>
      <c r="M49" s="204">
        <f t="shared" ref="M49:Q49" si="17">((M48*M47)*7/1000-M39)/6</f>
        <v>10.429166666666665</v>
      </c>
      <c r="N49" s="204">
        <f t="shared" si="17"/>
        <v>1.8309166666666667</v>
      </c>
      <c r="O49" s="204">
        <f t="shared" si="17"/>
        <v>10.385416666666668</v>
      </c>
      <c r="P49" s="204">
        <f t="shared" si="17"/>
        <v>10.052999999999999</v>
      </c>
      <c r="Q49" s="204">
        <f t="shared" si="17"/>
        <v>0</v>
      </c>
      <c r="R49" s="525">
        <f>((R46*1000)/R48)/7</f>
        <v>139.06611188164587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860.36159999999984</v>
      </c>
      <c r="C50" s="43">
        <f t="shared" si="18"/>
        <v>880.61400000000003</v>
      </c>
      <c r="D50" s="43">
        <f t="shared" si="18"/>
        <v>165.90419999999997</v>
      </c>
      <c r="E50" s="43">
        <f t="shared" si="18"/>
        <v>870.87</v>
      </c>
      <c r="F50" s="43">
        <f t="shared" si="18"/>
        <v>857.64210000000003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71.795500000000004</v>
      </c>
      <c r="M50" s="43">
        <f t="shared" si="19"/>
        <v>72.974999999999994</v>
      </c>
      <c r="N50" s="43">
        <f t="shared" si="19"/>
        <v>12.785500000000001</v>
      </c>
      <c r="O50" s="43">
        <f t="shared" si="19"/>
        <v>72.712500000000006</v>
      </c>
      <c r="P50" s="43">
        <f t="shared" si="19"/>
        <v>70.518000000000001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139.71428571428569</v>
      </c>
      <c r="C51" s="49">
        <f t="shared" si="20"/>
        <v>141.98407224958947</v>
      </c>
      <c r="D51" s="49">
        <f t="shared" si="20"/>
        <v>138.30325814536343</v>
      </c>
      <c r="E51" s="49">
        <f t="shared" si="20"/>
        <v>139.99492610837436</v>
      </c>
      <c r="F51" s="49">
        <f t="shared" si="20"/>
        <v>140.44433383109342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140.50880626223091</v>
      </c>
      <c r="M51" s="49">
        <f t="shared" si="21"/>
        <v>139.04761904761907</v>
      </c>
      <c r="N51" s="49">
        <f t="shared" si="21"/>
        <v>140.65934065934067</v>
      </c>
      <c r="O51" s="49">
        <f t="shared" si="21"/>
        <v>138.47619047619048</v>
      </c>
      <c r="P51" s="49">
        <f t="shared" si="21"/>
        <v>137.96477495107632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490"/>
      <c r="D73" s="490"/>
      <c r="E73" s="490"/>
      <c r="F73" s="118"/>
      <c r="G73" s="198"/>
      <c r="H73" s="490"/>
      <c r="I73" s="490"/>
      <c r="J73" s="490"/>
      <c r="K73" s="118"/>
      <c r="L73" s="198"/>
      <c r="M73" s="490"/>
      <c r="N73" s="490"/>
      <c r="O73" s="118"/>
      <c r="P73" s="198"/>
      <c r="Q73" s="490"/>
      <c r="R73" s="490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9.5</v>
      </c>
      <c r="C76" s="204">
        <v>9.1</v>
      </c>
      <c r="D76" s="204">
        <v>2.2000000000000002</v>
      </c>
      <c r="E76" s="204">
        <v>9.1</v>
      </c>
      <c r="F76" s="205">
        <v>10.3</v>
      </c>
      <c r="G76" s="203">
        <v>8.9</v>
      </c>
      <c r="H76" s="204">
        <v>9.4</v>
      </c>
      <c r="I76" s="204">
        <v>2.2000000000000002</v>
      </c>
      <c r="J76" s="204">
        <v>9.4</v>
      </c>
      <c r="K76" s="205">
        <v>10.5</v>
      </c>
      <c r="L76" s="203">
        <v>11.1</v>
      </c>
      <c r="M76" s="204">
        <v>2.2000000000000002</v>
      </c>
      <c r="N76" s="204">
        <v>10.8</v>
      </c>
      <c r="O76" s="205">
        <v>10.9</v>
      </c>
      <c r="P76" s="203">
        <v>10.8</v>
      </c>
      <c r="Q76" s="204">
        <v>2.2000000000000002</v>
      </c>
      <c r="R76" s="204">
        <v>10.6</v>
      </c>
      <c r="S76" s="205">
        <v>10.6</v>
      </c>
      <c r="T76" s="498">
        <f t="shared" ref="T76:T83" si="27">SUM(B76:S76)</f>
        <v>149.79999999999998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9.5</v>
      </c>
      <c r="C77" s="204">
        <v>9.1</v>
      </c>
      <c r="D77" s="204">
        <v>2.2000000000000002</v>
      </c>
      <c r="E77" s="204">
        <v>9.1</v>
      </c>
      <c r="F77" s="205">
        <v>10.3</v>
      </c>
      <c r="G77" s="203">
        <v>8.9</v>
      </c>
      <c r="H77" s="204">
        <v>9.4</v>
      </c>
      <c r="I77" s="204">
        <v>2.2000000000000002</v>
      </c>
      <c r="J77" s="204">
        <v>9.4</v>
      </c>
      <c r="K77" s="205">
        <v>10.5</v>
      </c>
      <c r="L77" s="203">
        <v>11.1</v>
      </c>
      <c r="M77" s="204">
        <v>2.2000000000000002</v>
      </c>
      <c r="N77" s="204">
        <v>10.8</v>
      </c>
      <c r="O77" s="205">
        <v>10.9</v>
      </c>
      <c r="P77" s="203">
        <v>10.8</v>
      </c>
      <c r="Q77" s="204">
        <v>2.2000000000000002</v>
      </c>
      <c r="R77" s="204">
        <v>10.6</v>
      </c>
      <c r="S77" s="205">
        <v>10.6</v>
      </c>
      <c r="T77" s="498">
        <f t="shared" si="27"/>
        <v>149.79999999999998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9.4</v>
      </c>
      <c r="C78" s="204">
        <v>8.8000000000000007</v>
      </c>
      <c r="D78" s="204">
        <v>2.1</v>
      </c>
      <c r="E78" s="204">
        <v>9.1</v>
      </c>
      <c r="F78" s="205">
        <v>10.3</v>
      </c>
      <c r="G78" s="203">
        <v>8.9</v>
      </c>
      <c r="H78" s="204">
        <v>9.4</v>
      </c>
      <c r="I78" s="204">
        <v>2.1</v>
      </c>
      <c r="J78" s="204">
        <v>9.3000000000000007</v>
      </c>
      <c r="K78" s="205">
        <v>10.5</v>
      </c>
      <c r="L78" s="203">
        <v>11</v>
      </c>
      <c r="M78" s="204">
        <v>2.1</v>
      </c>
      <c r="N78" s="204">
        <v>10.9</v>
      </c>
      <c r="O78" s="205">
        <v>10.9</v>
      </c>
      <c r="P78" s="203">
        <v>10.8</v>
      </c>
      <c r="Q78" s="204">
        <v>2.1</v>
      </c>
      <c r="R78" s="204">
        <v>10.6</v>
      </c>
      <c r="S78" s="205">
        <v>10.6</v>
      </c>
      <c r="T78" s="498">
        <f t="shared" si="27"/>
        <v>148.9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8.8000000000000007</v>
      </c>
      <c r="D79" s="204">
        <v>2.2000000000000002</v>
      </c>
      <c r="E79" s="204">
        <v>9.1</v>
      </c>
      <c r="F79" s="205">
        <v>10.3</v>
      </c>
      <c r="G79" s="203">
        <v>8.9</v>
      </c>
      <c r="H79" s="204">
        <v>9.4</v>
      </c>
      <c r="I79" s="204">
        <v>2.2000000000000002</v>
      </c>
      <c r="J79" s="204">
        <v>9.3000000000000007</v>
      </c>
      <c r="K79" s="205">
        <v>10.5</v>
      </c>
      <c r="L79" s="203">
        <v>11.1</v>
      </c>
      <c r="M79" s="204">
        <v>2.2000000000000002</v>
      </c>
      <c r="N79" s="204">
        <v>10.9</v>
      </c>
      <c r="O79" s="205">
        <v>10.9</v>
      </c>
      <c r="P79" s="203">
        <v>10.8</v>
      </c>
      <c r="Q79" s="204">
        <v>2.2000000000000002</v>
      </c>
      <c r="R79" s="204">
        <v>10.7</v>
      </c>
      <c r="S79" s="205">
        <v>10.7</v>
      </c>
      <c r="T79" s="498">
        <f t="shared" si="27"/>
        <v>149.69999999999999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8.8000000000000007</v>
      </c>
      <c r="D80" s="204">
        <v>2.2000000000000002</v>
      </c>
      <c r="E80" s="204">
        <v>9.1</v>
      </c>
      <c r="F80" s="205">
        <v>10.3</v>
      </c>
      <c r="G80" s="203">
        <v>8.9</v>
      </c>
      <c r="H80" s="204">
        <v>9.4</v>
      </c>
      <c r="I80" s="204">
        <v>2.2000000000000002</v>
      </c>
      <c r="J80" s="204">
        <v>9.3000000000000007</v>
      </c>
      <c r="K80" s="205">
        <v>10.5</v>
      </c>
      <c r="L80" s="203">
        <v>11.1</v>
      </c>
      <c r="M80" s="204">
        <v>2.2000000000000002</v>
      </c>
      <c r="N80" s="204">
        <v>10.9</v>
      </c>
      <c r="O80" s="205">
        <v>10.9</v>
      </c>
      <c r="P80" s="203">
        <v>10.8</v>
      </c>
      <c r="Q80" s="204">
        <v>2.2000000000000002</v>
      </c>
      <c r="R80" s="204">
        <v>10.7</v>
      </c>
      <c r="S80" s="205">
        <v>10.7</v>
      </c>
      <c r="T80" s="498">
        <f t="shared" si="27"/>
        <v>149.69999999999999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9.5</v>
      </c>
      <c r="C81" s="204">
        <v>8.8000000000000007</v>
      </c>
      <c r="D81" s="204">
        <v>2.2000000000000002</v>
      </c>
      <c r="E81" s="204">
        <v>9.1</v>
      </c>
      <c r="F81" s="205">
        <v>10.4</v>
      </c>
      <c r="G81" s="203">
        <v>8.9</v>
      </c>
      <c r="H81" s="204">
        <v>9.4</v>
      </c>
      <c r="I81" s="204">
        <v>2.2000000000000002</v>
      </c>
      <c r="J81" s="204">
        <v>9.4</v>
      </c>
      <c r="K81" s="205">
        <v>10.5</v>
      </c>
      <c r="L81" s="203">
        <v>11.1</v>
      </c>
      <c r="M81" s="204">
        <v>2.2000000000000002</v>
      </c>
      <c r="N81" s="204">
        <v>10.9</v>
      </c>
      <c r="O81" s="205">
        <v>10.9</v>
      </c>
      <c r="P81" s="203">
        <v>10.8</v>
      </c>
      <c r="Q81" s="204">
        <v>2.2000000000000002</v>
      </c>
      <c r="R81" s="204">
        <v>10.7</v>
      </c>
      <c r="S81" s="205">
        <v>10.7</v>
      </c>
      <c r="T81" s="498">
        <f t="shared" si="27"/>
        <v>149.89999999999998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9.5</v>
      </c>
      <c r="C82" s="204">
        <v>8.9</v>
      </c>
      <c r="D82" s="204">
        <v>2.2000000000000002</v>
      </c>
      <c r="E82" s="204">
        <v>9.1</v>
      </c>
      <c r="F82" s="205">
        <v>10.4</v>
      </c>
      <c r="G82" s="203">
        <v>9</v>
      </c>
      <c r="H82" s="204">
        <v>9.4</v>
      </c>
      <c r="I82" s="204">
        <v>2.2000000000000002</v>
      </c>
      <c r="J82" s="204">
        <v>9.4</v>
      </c>
      <c r="K82" s="205">
        <v>10.6</v>
      </c>
      <c r="L82" s="203">
        <v>11.1</v>
      </c>
      <c r="M82" s="204">
        <v>2.2000000000000002</v>
      </c>
      <c r="N82" s="204">
        <v>10.9</v>
      </c>
      <c r="O82" s="205">
        <v>10.9</v>
      </c>
      <c r="P82" s="203">
        <v>10.8</v>
      </c>
      <c r="Q82" s="204">
        <v>2.2000000000000002</v>
      </c>
      <c r="R82" s="204">
        <v>10.7</v>
      </c>
      <c r="S82" s="205">
        <v>10.7</v>
      </c>
      <c r="T82" s="498">
        <f t="shared" si="27"/>
        <v>150.19999999999996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66.400000000000006</v>
      </c>
      <c r="C83" s="309">
        <f>SUM(C76:C82)</f>
        <v>62.29999999999999</v>
      </c>
      <c r="D83" s="309">
        <f>SUM(D76:D82)</f>
        <v>15.299999999999997</v>
      </c>
      <c r="E83" s="309">
        <f>SUM(E76:E82)</f>
        <v>63.7</v>
      </c>
      <c r="F83" s="310">
        <f>SUM(F76:F82)</f>
        <v>72.3</v>
      </c>
      <c r="G83" s="311">
        <f t="shared" ref="G83:S83" si="28">SUM(G76:G82)</f>
        <v>62.4</v>
      </c>
      <c r="H83" s="309">
        <f t="shared" si="28"/>
        <v>65.8</v>
      </c>
      <c r="I83" s="309">
        <f t="shared" si="28"/>
        <v>15.299999999999997</v>
      </c>
      <c r="J83" s="309">
        <f t="shared" si="28"/>
        <v>65.5</v>
      </c>
      <c r="K83" s="310">
        <f t="shared" si="28"/>
        <v>73.599999999999994</v>
      </c>
      <c r="L83" s="311">
        <f t="shared" si="28"/>
        <v>77.599999999999994</v>
      </c>
      <c r="M83" s="309">
        <f t="shared" si="28"/>
        <v>15.299999999999997</v>
      </c>
      <c r="N83" s="309">
        <f t="shared" si="28"/>
        <v>76.100000000000009</v>
      </c>
      <c r="O83" s="310">
        <f t="shared" si="28"/>
        <v>76.300000000000011</v>
      </c>
      <c r="P83" s="311">
        <f t="shared" si="28"/>
        <v>75.599999999999994</v>
      </c>
      <c r="Q83" s="309">
        <f t="shared" si="28"/>
        <v>15.299999999999997</v>
      </c>
      <c r="R83" s="309">
        <f t="shared" si="28"/>
        <v>74.600000000000009</v>
      </c>
      <c r="S83" s="310">
        <f t="shared" si="28"/>
        <v>74.600000000000009</v>
      </c>
      <c r="T83" s="498">
        <f t="shared" si="27"/>
        <v>1048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146</v>
      </c>
      <c r="C84" s="317">
        <v>146</v>
      </c>
      <c r="D84" s="317">
        <v>146</v>
      </c>
      <c r="E84" s="317">
        <v>144.5</v>
      </c>
      <c r="F84" s="318">
        <v>143.5</v>
      </c>
      <c r="G84" s="319">
        <v>146</v>
      </c>
      <c r="H84" s="317">
        <v>144.5</v>
      </c>
      <c r="I84" s="317">
        <v>146</v>
      </c>
      <c r="J84" s="317">
        <v>144</v>
      </c>
      <c r="K84" s="318">
        <v>144</v>
      </c>
      <c r="L84" s="319">
        <v>146</v>
      </c>
      <c r="M84" s="317">
        <v>146</v>
      </c>
      <c r="N84" s="317">
        <v>143</v>
      </c>
      <c r="O84" s="318">
        <v>143.5</v>
      </c>
      <c r="P84" s="319">
        <v>146</v>
      </c>
      <c r="Q84" s="317">
        <v>146</v>
      </c>
      <c r="R84" s="317">
        <v>144</v>
      </c>
      <c r="S84" s="318">
        <v>144</v>
      </c>
      <c r="T84" s="501">
        <f>+((T83/T85)/7)*1000</f>
        <v>144.65148378191859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15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15</v>
      </c>
      <c r="N85" s="504">
        <v>76</v>
      </c>
      <c r="O85" s="505">
        <v>76</v>
      </c>
      <c r="P85" s="503">
        <v>74</v>
      </c>
      <c r="Q85" s="504">
        <v>15</v>
      </c>
      <c r="R85" s="504">
        <v>74</v>
      </c>
      <c r="S85" s="505">
        <v>74</v>
      </c>
      <c r="T85" s="506">
        <f>SUM(B85:S85)</f>
        <v>1035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>(((B85*B84)*7)/1000-B76-B77)/5</f>
        <v>9.4860000000000007</v>
      </c>
      <c r="C86" s="204">
        <f t="shared" ref="C86:S86" si="29">(((C85*C84)*7)/1000-C76-C77)/5</f>
        <v>8.8283999999999985</v>
      </c>
      <c r="D86" s="204">
        <f t="shared" si="29"/>
        <v>2.1859999999999999</v>
      </c>
      <c r="E86" s="204">
        <f t="shared" si="29"/>
        <v>9.1048999999999989</v>
      </c>
      <c r="F86" s="205">
        <f t="shared" si="29"/>
        <v>10.344800000000001</v>
      </c>
      <c r="G86" s="203">
        <f t="shared" si="29"/>
        <v>8.9084000000000003</v>
      </c>
      <c r="H86" s="204">
        <f t="shared" si="29"/>
        <v>9.3895000000000017</v>
      </c>
      <c r="I86" s="204">
        <f t="shared" si="29"/>
        <v>2.1859999999999999</v>
      </c>
      <c r="J86" s="204">
        <f t="shared" si="29"/>
        <v>9.3439999999999994</v>
      </c>
      <c r="K86" s="205">
        <f t="shared" si="29"/>
        <v>10.5168</v>
      </c>
      <c r="L86" s="203">
        <f t="shared" si="29"/>
        <v>11.0944</v>
      </c>
      <c r="M86" s="204">
        <f t="shared" si="29"/>
        <v>2.1859999999999999</v>
      </c>
      <c r="N86" s="204">
        <f t="shared" si="29"/>
        <v>10.895199999999999</v>
      </c>
      <c r="O86" s="205">
        <f t="shared" si="29"/>
        <v>10.908399999999999</v>
      </c>
      <c r="P86" s="203">
        <f t="shared" si="29"/>
        <v>10.805600000000002</v>
      </c>
      <c r="Q86" s="204">
        <f t="shared" si="29"/>
        <v>2.1859999999999999</v>
      </c>
      <c r="R86" s="204">
        <f t="shared" si="29"/>
        <v>10.6784</v>
      </c>
      <c r="S86" s="205">
        <f t="shared" si="29"/>
        <v>10.6784</v>
      </c>
      <c r="T86" s="506">
        <f>((T83*1000)/T85)/7</f>
        <v>144.65148378191856</v>
      </c>
      <c r="AD86" s="3"/>
    </row>
    <row r="87" spans="1:41" ht="33.75" customHeight="1" x14ac:dyDescent="0.25">
      <c r="A87" s="99" t="s">
        <v>23</v>
      </c>
      <c r="B87" s="42">
        <f>((B85*B84)*7)/1000</f>
        <v>66.430000000000007</v>
      </c>
      <c r="C87" s="43">
        <f>((C85*C84)*7)/1000</f>
        <v>62.341999999999999</v>
      </c>
      <c r="D87" s="43">
        <f>((D85*D84)*7)/1000</f>
        <v>15.33</v>
      </c>
      <c r="E87" s="43">
        <f>((E85*E84)*7)/1000</f>
        <v>63.724499999999999</v>
      </c>
      <c r="F87" s="90">
        <f>((F85*F84)*7)/1000</f>
        <v>72.323999999999998</v>
      </c>
      <c r="G87" s="42">
        <f t="shared" ref="G87:S87" si="30">((G85*G84)*7)/1000</f>
        <v>62.341999999999999</v>
      </c>
      <c r="H87" s="43">
        <f t="shared" si="30"/>
        <v>65.747500000000002</v>
      </c>
      <c r="I87" s="43">
        <f t="shared" si="30"/>
        <v>15.33</v>
      </c>
      <c r="J87" s="43">
        <f t="shared" si="30"/>
        <v>65.52</v>
      </c>
      <c r="K87" s="90">
        <f t="shared" si="30"/>
        <v>73.584000000000003</v>
      </c>
      <c r="L87" s="42">
        <f t="shared" si="30"/>
        <v>77.671999999999997</v>
      </c>
      <c r="M87" s="43">
        <f t="shared" si="30"/>
        <v>15.33</v>
      </c>
      <c r="N87" s="43">
        <f t="shared" si="30"/>
        <v>76.075999999999993</v>
      </c>
      <c r="O87" s="90">
        <f t="shared" si="30"/>
        <v>76.341999999999999</v>
      </c>
      <c r="P87" s="42">
        <f t="shared" si="30"/>
        <v>75.628</v>
      </c>
      <c r="Q87" s="43">
        <f t="shared" si="30"/>
        <v>15.33</v>
      </c>
      <c r="R87" s="43">
        <f t="shared" si="30"/>
        <v>74.591999999999999</v>
      </c>
      <c r="S87" s="90">
        <f t="shared" si="30"/>
        <v>74.591999999999999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145.93406593406596</v>
      </c>
      <c r="C88" s="49">
        <f>+(C83/C85)/7*1000</f>
        <v>145.90163934426226</v>
      </c>
      <c r="D88" s="49">
        <f>+(D83/D85)/7*1000</f>
        <v>145.71428571428569</v>
      </c>
      <c r="E88" s="49">
        <f>+(E83/E85)/7*1000</f>
        <v>144.44444444444443</v>
      </c>
      <c r="F88" s="50">
        <f>+(F83/F85)/7*1000</f>
        <v>143.45238095238093</v>
      </c>
      <c r="G88" s="48">
        <f t="shared" ref="G88:S88" si="31">+(G83/G85)/7*1000</f>
        <v>146.135831381733</v>
      </c>
      <c r="H88" s="49">
        <f t="shared" si="31"/>
        <v>144.61538461538461</v>
      </c>
      <c r="I88" s="49">
        <f t="shared" si="31"/>
        <v>145.71428571428569</v>
      </c>
      <c r="J88" s="49">
        <f t="shared" si="31"/>
        <v>143.95604395604394</v>
      </c>
      <c r="K88" s="50">
        <f t="shared" si="31"/>
        <v>144.0313111545988</v>
      </c>
      <c r="L88" s="48">
        <f t="shared" si="31"/>
        <v>145.86466165413532</v>
      </c>
      <c r="M88" s="49">
        <f t="shared" si="31"/>
        <v>145.71428571428569</v>
      </c>
      <c r="N88" s="49">
        <f t="shared" si="31"/>
        <v>143.04511278195491</v>
      </c>
      <c r="O88" s="50">
        <f t="shared" si="31"/>
        <v>143.42105263157896</v>
      </c>
      <c r="P88" s="48">
        <f t="shared" si="31"/>
        <v>145.94594594594597</v>
      </c>
      <c r="Q88" s="49">
        <f t="shared" si="31"/>
        <v>145.71428571428569</v>
      </c>
      <c r="R88" s="49">
        <f t="shared" si="31"/>
        <v>144.01544401544402</v>
      </c>
      <c r="S88" s="50">
        <f t="shared" si="31"/>
        <v>144.01544401544402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1FC0-152F-4A7A-868A-2643DD843414}">
  <dimension ref="A1:AQ239"/>
  <sheetViews>
    <sheetView topLeftCell="A2" zoomScale="29" zoomScaleNormal="30" workbookViewId="0">
      <selection activeCell="B45" sqref="B45:F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2"/>
      <c r="Z3" s="2"/>
      <c r="AA3" s="2"/>
      <c r="AB3" s="2"/>
      <c r="AC3" s="2"/>
      <c r="AD3" s="52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27" t="s">
        <v>1</v>
      </c>
      <c r="B9" s="527"/>
      <c r="C9" s="52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27"/>
      <c r="B10" s="527"/>
      <c r="C10" s="52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27" t="s">
        <v>4</v>
      </c>
      <c r="B11" s="527"/>
      <c r="C11" s="527"/>
      <c r="D11" s="1"/>
      <c r="E11" s="528">
        <v>1</v>
      </c>
      <c r="F11" s="1"/>
      <c r="G11" s="1"/>
      <c r="H11" s="1"/>
      <c r="I11" s="1"/>
      <c r="J11" s="1"/>
      <c r="K11" s="553" t="s">
        <v>117</v>
      </c>
      <c r="L11" s="553"/>
      <c r="M11" s="529"/>
      <c r="N11" s="52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27"/>
      <c r="B12" s="527"/>
      <c r="C12" s="527"/>
      <c r="D12" s="1"/>
      <c r="E12" s="5"/>
      <c r="F12" s="1"/>
      <c r="G12" s="1"/>
      <c r="H12" s="1"/>
      <c r="I12" s="1"/>
      <c r="J12" s="1"/>
      <c r="K12" s="529"/>
      <c r="L12" s="529"/>
      <c r="M12" s="529"/>
      <c r="N12" s="52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27"/>
      <c r="B13" s="527"/>
      <c r="C13" s="527"/>
      <c r="D13" s="527"/>
      <c r="E13" s="527"/>
      <c r="F13" s="527"/>
      <c r="G13" s="527"/>
      <c r="H13" s="527"/>
      <c r="I13" s="527"/>
      <c r="J13" s="527"/>
      <c r="K13" s="527"/>
      <c r="L13" s="529"/>
      <c r="M13" s="529"/>
      <c r="N13" s="529"/>
      <c r="O13" s="529"/>
      <c r="P13" s="529"/>
      <c r="Q13" s="529"/>
      <c r="R13" s="529"/>
      <c r="S13" s="529"/>
      <c r="T13" s="529"/>
      <c r="U13" s="529"/>
      <c r="V13" s="529"/>
      <c r="W13" s="1"/>
      <c r="X13" s="1"/>
      <c r="Y13" s="1"/>
    </row>
    <row r="14" spans="1:30" s="3" customFormat="1" ht="27" thickBot="1" x14ac:dyDescent="0.3">
      <c r="A14" s="527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478</v>
      </c>
      <c r="C17" s="300">
        <v>11.842000000000001</v>
      </c>
      <c r="D17" s="300">
        <v>11.516500000000001</v>
      </c>
      <c r="E17" s="300">
        <v>0.79200000000000181</v>
      </c>
      <c r="F17" s="300">
        <v>11.454499999999999</v>
      </c>
      <c r="G17" s="300">
        <v>13.2525</v>
      </c>
      <c r="H17" s="299">
        <v>488</v>
      </c>
      <c r="I17" s="300">
        <v>8.7821999999999871</v>
      </c>
      <c r="J17" s="300">
        <v>9.2495999999999885</v>
      </c>
      <c r="K17" s="300">
        <v>0</v>
      </c>
      <c r="L17" s="300">
        <v>9.3356999999999868</v>
      </c>
      <c r="M17" s="301">
        <v>10.577999999999985</v>
      </c>
      <c r="N17" s="23">
        <v>144.26900000000001</v>
      </c>
      <c r="O17" s="24">
        <v>26.917999999999999</v>
      </c>
      <c r="P17" s="24">
        <v>144.1069</v>
      </c>
      <c r="Q17" s="25">
        <v>144.26900000000001</v>
      </c>
      <c r="R17" s="23">
        <v>139.89229999999998</v>
      </c>
      <c r="S17" s="24">
        <v>26.797799999999999</v>
      </c>
      <c r="T17" s="24">
        <v>140.05439999999999</v>
      </c>
      <c r="U17" s="25">
        <v>140.37860000000001</v>
      </c>
      <c r="V17" s="302">
        <f>SUM(B17:U17)</f>
        <v>1959.489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492.5</v>
      </c>
      <c r="C18" s="300">
        <v>8.1533999999999907</v>
      </c>
      <c r="D18" s="300">
        <v>7.9286999999999912</v>
      </c>
      <c r="E18" s="300">
        <v>0</v>
      </c>
      <c r="F18" s="300">
        <v>7.9072999999999922</v>
      </c>
      <c r="G18" s="300">
        <v>9.1270999999999898</v>
      </c>
      <c r="H18" s="299">
        <v>487.5</v>
      </c>
      <c r="I18" s="300">
        <v>8.7821999999999871</v>
      </c>
      <c r="J18" s="300">
        <v>9.2495999999999885</v>
      </c>
      <c r="K18" s="300">
        <v>0</v>
      </c>
      <c r="L18" s="300">
        <v>9.323399999999987</v>
      </c>
      <c r="M18" s="301">
        <v>10.565699999999985</v>
      </c>
      <c r="N18" s="23">
        <v>143.78270000000001</v>
      </c>
      <c r="O18" s="24">
        <v>26.292000000000002</v>
      </c>
      <c r="P18" s="24">
        <v>143.78270000000001</v>
      </c>
      <c r="Q18" s="25">
        <v>143.78270000000001</v>
      </c>
      <c r="R18" s="23">
        <v>139.7302</v>
      </c>
      <c r="S18" s="24">
        <v>26.646400000000003</v>
      </c>
      <c r="T18" s="24">
        <v>139.40600000000001</v>
      </c>
      <c r="U18" s="25">
        <v>139.89229999999998</v>
      </c>
      <c r="V18" s="302">
        <f t="shared" ref="V18:V23" si="0">SUM(B18:U18)</f>
        <v>1954.3523999999998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492.5</v>
      </c>
      <c r="C19" s="300">
        <v>8.1533999999999907</v>
      </c>
      <c r="D19" s="300">
        <v>7.9286999999999912</v>
      </c>
      <c r="E19" s="300">
        <v>0</v>
      </c>
      <c r="F19" s="300">
        <v>7.9072999999999922</v>
      </c>
      <c r="G19" s="300">
        <v>9.1270999999999898</v>
      </c>
      <c r="H19" s="299">
        <v>487.5</v>
      </c>
      <c r="I19" s="300">
        <v>8.7821999999999871</v>
      </c>
      <c r="J19" s="300">
        <v>9.2495999999999885</v>
      </c>
      <c r="K19" s="300">
        <v>0</v>
      </c>
      <c r="L19" s="300">
        <v>9.323399999999987</v>
      </c>
      <c r="M19" s="301">
        <v>10.565699999999985</v>
      </c>
      <c r="N19" s="23">
        <v>143.78270000000001</v>
      </c>
      <c r="O19" s="24">
        <v>26.292000000000002</v>
      </c>
      <c r="P19" s="24">
        <v>143.78270000000001</v>
      </c>
      <c r="Q19" s="25">
        <v>143.78270000000001</v>
      </c>
      <c r="R19" s="23">
        <v>139.7302</v>
      </c>
      <c r="S19" s="24">
        <v>26.646400000000003</v>
      </c>
      <c r="T19" s="24">
        <v>139.40600000000001</v>
      </c>
      <c r="U19" s="25">
        <v>139.89229999999998</v>
      </c>
      <c r="V19" s="302">
        <f t="shared" si="0"/>
        <v>1954.3523999999998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492.5</v>
      </c>
      <c r="C20" s="300">
        <v>8.1533999999999907</v>
      </c>
      <c r="D20" s="300">
        <v>7.9286999999999912</v>
      </c>
      <c r="E20" s="300">
        <v>0</v>
      </c>
      <c r="F20" s="300">
        <v>7.9072999999999922</v>
      </c>
      <c r="G20" s="300">
        <v>9.1270999999999898</v>
      </c>
      <c r="H20" s="299">
        <v>487.5</v>
      </c>
      <c r="I20" s="300">
        <v>8.7821999999999871</v>
      </c>
      <c r="J20" s="300">
        <v>9.2495999999999885</v>
      </c>
      <c r="K20" s="300">
        <v>0</v>
      </c>
      <c r="L20" s="300">
        <v>9.323399999999987</v>
      </c>
      <c r="M20" s="301">
        <v>10.565699999999985</v>
      </c>
      <c r="N20" s="23">
        <v>143.78270000000001</v>
      </c>
      <c r="O20" s="24">
        <v>26.292000000000002</v>
      </c>
      <c r="P20" s="24">
        <v>143.78270000000001</v>
      </c>
      <c r="Q20" s="25">
        <v>143.78270000000001</v>
      </c>
      <c r="R20" s="23">
        <v>139.7302</v>
      </c>
      <c r="S20" s="24">
        <v>26.646400000000003</v>
      </c>
      <c r="T20" s="24">
        <v>139.40600000000001</v>
      </c>
      <c r="U20" s="25">
        <v>139.89229999999998</v>
      </c>
      <c r="V20" s="302">
        <f t="shared" si="0"/>
        <v>1954.3523999999998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492.5</v>
      </c>
      <c r="C21" s="300">
        <v>8.1533999999999907</v>
      </c>
      <c r="D21" s="300">
        <v>7.9286999999999912</v>
      </c>
      <c r="E21" s="300">
        <v>0</v>
      </c>
      <c r="F21" s="300">
        <v>7.9072999999999922</v>
      </c>
      <c r="G21" s="300">
        <v>9.1270999999999898</v>
      </c>
      <c r="H21" s="299">
        <v>487.5</v>
      </c>
      <c r="I21" s="300">
        <v>8.7821999999999871</v>
      </c>
      <c r="J21" s="300">
        <v>9.2495999999999885</v>
      </c>
      <c r="K21" s="300">
        <v>0</v>
      </c>
      <c r="L21" s="300">
        <v>9.323399999999987</v>
      </c>
      <c r="M21" s="301">
        <v>10.565699999999985</v>
      </c>
      <c r="N21" s="23">
        <v>143.78270000000001</v>
      </c>
      <c r="O21" s="24">
        <v>27.232800000000001</v>
      </c>
      <c r="P21" s="24">
        <v>143.78270000000001</v>
      </c>
      <c r="Q21" s="25">
        <v>143.78270000000001</v>
      </c>
      <c r="R21" s="23">
        <v>139.7302</v>
      </c>
      <c r="S21" s="24">
        <v>26.646400000000003</v>
      </c>
      <c r="T21" s="24">
        <v>139.40600000000001</v>
      </c>
      <c r="U21" s="25">
        <v>139.89229999999998</v>
      </c>
      <c r="V21" s="302">
        <f t="shared" si="0"/>
        <v>1955.2931999999998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492.5</v>
      </c>
      <c r="C22" s="300">
        <v>8.1533999999999907</v>
      </c>
      <c r="D22" s="300">
        <v>7.9286999999999912</v>
      </c>
      <c r="E22" s="300">
        <v>0</v>
      </c>
      <c r="F22" s="300">
        <v>7.9072999999999922</v>
      </c>
      <c r="G22" s="300">
        <v>9.1270999999999898</v>
      </c>
      <c r="H22" s="299">
        <v>487.5</v>
      </c>
      <c r="I22" s="300">
        <v>8.7821999999999871</v>
      </c>
      <c r="J22" s="300">
        <v>9.2495999999999885</v>
      </c>
      <c r="K22" s="300">
        <v>0</v>
      </c>
      <c r="L22" s="300">
        <v>9.323399999999987</v>
      </c>
      <c r="M22" s="301">
        <v>10.565699999999985</v>
      </c>
      <c r="N22" s="23">
        <v>143.78270000000001</v>
      </c>
      <c r="O22" s="24">
        <v>27.232800000000001</v>
      </c>
      <c r="P22" s="24">
        <v>143.78270000000001</v>
      </c>
      <c r="Q22" s="25">
        <v>143.78270000000001</v>
      </c>
      <c r="R22" s="23">
        <v>139.7302</v>
      </c>
      <c r="S22" s="24">
        <v>26.646400000000003</v>
      </c>
      <c r="T22" s="24">
        <v>139.40600000000001</v>
      </c>
      <c r="U22" s="25">
        <v>139.89229999999998</v>
      </c>
      <c r="V22" s="302">
        <f t="shared" si="0"/>
        <v>1955.2931999999998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492.5</v>
      </c>
      <c r="C23" s="300">
        <v>8.1533999999999907</v>
      </c>
      <c r="D23" s="300">
        <v>7.9286999999999912</v>
      </c>
      <c r="E23" s="300">
        <v>1.7226999999999981</v>
      </c>
      <c r="F23" s="300">
        <v>7.9072999999999922</v>
      </c>
      <c r="G23" s="300">
        <v>9.1270999999999898</v>
      </c>
      <c r="H23" s="299">
        <v>487.5</v>
      </c>
      <c r="I23" s="300">
        <v>8.7821999999999871</v>
      </c>
      <c r="J23" s="300">
        <v>9.2495999999999885</v>
      </c>
      <c r="K23" s="300">
        <v>2.1278999999999968</v>
      </c>
      <c r="L23" s="300">
        <v>9.323399999999987</v>
      </c>
      <c r="M23" s="301">
        <v>10.565699999999985</v>
      </c>
      <c r="N23" s="23">
        <v>143.78270000000001</v>
      </c>
      <c r="O23" s="24">
        <v>27.232800000000001</v>
      </c>
      <c r="P23" s="24">
        <v>143.78270000000001</v>
      </c>
      <c r="Q23" s="25">
        <v>143.78270000000001</v>
      </c>
      <c r="R23" s="23">
        <v>139.7302</v>
      </c>
      <c r="S23" s="24">
        <v>28.529599999999995</v>
      </c>
      <c r="T23" s="24">
        <v>139.40600000000001</v>
      </c>
      <c r="U23" s="25">
        <v>139.89229999999998</v>
      </c>
      <c r="V23" s="302">
        <f t="shared" si="0"/>
        <v>1961.0269999999998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3433</v>
      </c>
      <c r="C24" s="306">
        <f t="shared" ref="C24:U24" si="1">SUM(C17:C23)</f>
        <v>60.762399999999943</v>
      </c>
      <c r="D24" s="306">
        <f t="shared" si="1"/>
        <v>59.088699999999953</v>
      </c>
      <c r="E24" s="306">
        <f t="shared" si="1"/>
        <v>2.5146999999999999</v>
      </c>
      <c r="F24" s="306">
        <f t="shared" si="1"/>
        <v>58.898299999999949</v>
      </c>
      <c r="G24" s="306">
        <f t="shared" si="1"/>
        <v>68.015099999999947</v>
      </c>
      <c r="H24" s="305">
        <f t="shared" si="1"/>
        <v>3413</v>
      </c>
      <c r="I24" s="306">
        <f t="shared" si="1"/>
        <v>61.475399999999915</v>
      </c>
      <c r="J24" s="306">
        <f t="shared" si="1"/>
        <v>64.747199999999921</v>
      </c>
      <c r="K24" s="306">
        <f t="shared" si="1"/>
        <v>2.1278999999999968</v>
      </c>
      <c r="L24" s="306">
        <f t="shared" si="1"/>
        <v>65.2760999999999</v>
      </c>
      <c r="M24" s="307">
        <f t="shared" si="1"/>
        <v>73.972199999999901</v>
      </c>
      <c r="N24" s="480">
        <f t="shared" si="1"/>
        <v>1006.9651999999999</v>
      </c>
      <c r="O24" s="481">
        <f t="shared" si="1"/>
        <v>187.4924</v>
      </c>
      <c r="P24" s="481">
        <f t="shared" si="1"/>
        <v>1006.8030999999999</v>
      </c>
      <c r="Q24" s="482">
        <f t="shared" si="1"/>
        <v>1006.9651999999999</v>
      </c>
      <c r="R24" s="480">
        <f t="shared" si="1"/>
        <v>978.27349999999979</v>
      </c>
      <c r="S24" s="481">
        <f t="shared" si="1"/>
        <v>188.55940000000001</v>
      </c>
      <c r="T24" s="481">
        <f t="shared" si="1"/>
        <v>976.49039999999991</v>
      </c>
      <c r="U24" s="482">
        <f t="shared" si="1"/>
        <v>979.73239999999987</v>
      </c>
      <c r="V24" s="302">
        <f>SUM(B24:U24)</f>
        <v>13694.159599999999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161.65167032603819</v>
      </c>
    </row>
    <row r="26" spans="1:42" s="52" customFormat="1" ht="36.75" customHeight="1" x14ac:dyDescent="0.25">
      <c r="A26" s="321" t="s">
        <v>21</v>
      </c>
      <c r="B26" s="322"/>
      <c r="C26" s="323">
        <v>762</v>
      </c>
      <c r="D26" s="323">
        <v>741</v>
      </c>
      <c r="E26" s="323">
        <v>161</v>
      </c>
      <c r="F26" s="323">
        <v>739</v>
      </c>
      <c r="G26" s="323">
        <v>853</v>
      </c>
      <c r="H26" s="324"/>
      <c r="I26" s="323">
        <v>714</v>
      </c>
      <c r="J26" s="323">
        <v>752</v>
      </c>
      <c r="K26" s="323">
        <v>173</v>
      </c>
      <c r="L26" s="323">
        <v>758</v>
      </c>
      <c r="M26" s="325">
        <v>859</v>
      </c>
      <c r="N26" s="86">
        <v>887</v>
      </c>
      <c r="O26" s="35">
        <v>168</v>
      </c>
      <c r="P26" s="35">
        <v>887</v>
      </c>
      <c r="Q26" s="36">
        <v>887</v>
      </c>
      <c r="R26" s="34">
        <v>862</v>
      </c>
      <c r="S26" s="35">
        <v>176</v>
      </c>
      <c r="T26" s="35">
        <v>860</v>
      </c>
      <c r="U26" s="36">
        <v>863</v>
      </c>
      <c r="V26" s="326">
        <f>SUM(C26:U26)</f>
        <v>12102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741.12120000000004</v>
      </c>
      <c r="D27" s="300">
        <f t="shared" ref="D27:G27" si="2">(D26*D25/1000)*6</f>
        <v>720.69659999999999</v>
      </c>
      <c r="E27" s="300">
        <f t="shared" si="2"/>
        <v>156.58859999999999</v>
      </c>
      <c r="F27" s="300">
        <f t="shared" si="2"/>
        <v>718.75139999999999</v>
      </c>
      <c r="G27" s="300">
        <f t="shared" si="2"/>
        <v>829.62779999999998</v>
      </c>
      <c r="H27" s="328"/>
      <c r="I27" s="300">
        <f>(I26*I25/1000)*6</f>
        <v>694.43639999999994</v>
      </c>
      <c r="J27" s="300">
        <f>(J26*J25/1000)*6</f>
        <v>731.39519999999993</v>
      </c>
      <c r="K27" s="300">
        <f>(K26*K25/1000)*6</f>
        <v>168.25979999999998</v>
      </c>
      <c r="L27" s="300">
        <f>(L26*L25/1000)*6</f>
        <v>737.23080000000004</v>
      </c>
      <c r="M27" s="301">
        <f>(M26*M25/1000)*6</f>
        <v>835.46339999999998</v>
      </c>
      <c r="N27" s="302">
        <f>((N26*N25)*7/1000)/7</f>
        <v>143.78270000000001</v>
      </c>
      <c r="O27" s="204">
        <f t="shared" ref="O27:U27" si="3">((O26*O25)*7/1000)/7</f>
        <v>27.232800000000001</v>
      </c>
      <c r="P27" s="204">
        <f t="shared" si="3"/>
        <v>143.78270000000001</v>
      </c>
      <c r="Q27" s="205">
        <f t="shared" si="3"/>
        <v>143.78270000000001</v>
      </c>
      <c r="R27" s="203">
        <f t="shared" si="3"/>
        <v>139.7302</v>
      </c>
      <c r="S27" s="204">
        <f t="shared" si="3"/>
        <v>28.529599999999995</v>
      </c>
      <c r="T27" s="204">
        <f t="shared" si="3"/>
        <v>139.40600000000001</v>
      </c>
      <c r="U27" s="205">
        <f t="shared" si="3"/>
        <v>139.89229999999998</v>
      </c>
      <c r="V27" s="88"/>
      <c r="W27" s="52">
        <f>((V24*1000)/V26)/7</f>
        <v>161.65167032603819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8.1533999999999907</v>
      </c>
      <c r="D28" s="330">
        <f t="shared" ref="D28:G28" si="4">+(D25-$C$32)*D26/1000</f>
        <v>7.9286999999999912</v>
      </c>
      <c r="E28" s="330">
        <f t="shared" si="4"/>
        <v>1.7226999999999981</v>
      </c>
      <c r="F28" s="330">
        <f t="shared" si="4"/>
        <v>7.9072999999999922</v>
      </c>
      <c r="G28" s="330">
        <f t="shared" si="4"/>
        <v>9.1270999999999898</v>
      </c>
      <c r="H28" s="329"/>
      <c r="I28" s="330">
        <f>+(I25-$I$32)*I26/1000</f>
        <v>8.7821999999999871</v>
      </c>
      <c r="J28" s="330">
        <f t="shared" ref="J28:M28" si="5">+(J25-$I$32)*J26/1000</f>
        <v>9.2495999999999885</v>
      </c>
      <c r="K28" s="330">
        <f t="shared" si="5"/>
        <v>2.1278999999999968</v>
      </c>
      <c r="L28" s="330">
        <f t="shared" si="5"/>
        <v>9.323399999999987</v>
      </c>
      <c r="M28" s="331">
        <f t="shared" si="5"/>
        <v>10.565699999999985</v>
      </c>
      <c r="N28" s="259">
        <f t="shared" ref="N28:U28" si="6">((N26*N25)*7)/1000</f>
        <v>1006.4789</v>
      </c>
      <c r="O28" s="45">
        <f t="shared" si="6"/>
        <v>190.62960000000001</v>
      </c>
      <c r="P28" s="45">
        <f t="shared" si="6"/>
        <v>1006.4789</v>
      </c>
      <c r="Q28" s="46">
        <f t="shared" si="6"/>
        <v>1006.4789</v>
      </c>
      <c r="R28" s="44">
        <f t="shared" si="6"/>
        <v>978.11139999999989</v>
      </c>
      <c r="S28" s="45">
        <f t="shared" si="6"/>
        <v>199.70719999999997</v>
      </c>
      <c r="T28" s="45">
        <f t="shared" si="6"/>
        <v>975.84199999999998</v>
      </c>
      <c r="U28" s="46">
        <f t="shared" si="6"/>
        <v>979.24609999999984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889.00000000000261</v>
      </c>
      <c r="D29" s="333">
        <f t="shared" si="7"/>
        <v>864.5000000000025</v>
      </c>
      <c r="E29" s="333">
        <f t="shared" si="7"/>
        <v>187.83333333333388</v>
      </c>
      <c r="F29" s="333">
        <f t="shared" si="7"/>
        <v>862.16666666666913</v>
      </c>
      <c r="G29" s="333">
        <f t="shared" si="7"/>
        <v>995.16666666666958</v>
      </c>
      <c r="H29" s="332"/>
      <c r="I29" s="333">
        <f>+I26*(1.16666666666667)</f>
        <v>833.00000000000239</v>
      </c>
      <c r="J29" s="333">
        <f>+J26*(1.16666666666667)</f>
        <v>877.33333333333587</v>
      </c>
      <c r="K29" s="333">
        <f>+K26*(1.16666666666667)</f>
        <v>201.83333333333391</v>
      </c>
      <c r="L29" s="333">
        <f>+L26*(1.16666666666667)</f>
        <v>884.33333333333587</v>
      </c>
      <c r="M29" s="334">
        <f>+M26*(1.16666666666667)</f>
        <v>1002.1666666666696</v>
      </c>
      <c r="N29" s="89">
        <f t="shared" ref="N29:U29" si="8">+(N24/N26)/7*1000</f>
        <v>162.17832179094862</v>
      </c>
      <c r="O29" s="49">
        <f t="shared" si="8"/>
        <v>159.43231292517007</v>
      </c>
      <c r="P29" s="49">
        <f t="shared" si="8"/>
        <v>162.15221452729907</v>
      </c>
      <c r="Q29" s="50">
        <f t="shared" si="8"/>
        <v>162.17832179094862</v>
      </c>
      <c r="R29" s="48">
        <f t="shared" si="8"/>
        <v>162.12686443486905</v>
      </c>
      <c r="S29" s="49">
        <f t="shared" si="8"/>
        <v>153.05146103896107</v>
      </c>
      <c r="T29" s="49">
        <f t="shared" si="8"/>
        <v>162.20770764119601</v>
      </c>
      <c r="U29" s="50">
        <f t="shared" si="8"/>
        <v>162.18049991723225</v>
      </c>
      <c r="V29" s="344"/>
    </row>
    <row r="30" spans="1:42" s="304" customFormat="1" ht="33.75" customHeight="1" x14ac:dyDescent="0.25">
      <c r="A30" s="52"/>
      <c r="B30" s="328"/>
      <c r="C30" s="335">
        <f>(C27/6)</f>
        <v>123.5202</v>
      </c>
      <c r="D30" s="335">
        <f t="shared" ref="D30:G30" si="9">+(D27/6)</f>
        <v>120.1161</v>
      </c>
      <c r="E30" s="335">
        <f t="shared" si="9"/>
        <v>26.098099999999999</v>
      </c>
      <c r="F30" s="335">
        <f t="shared" si="9"/>
        <v>119.7919</v>
      </c>
      <c r="G30" s="335">
        <f t="shared" si="9"/>
        <v>138.2713</v>
      </c>
      <c r="H30" s="328"/>
      <c r="I30" s="335">
        <f>+(I27/6)</f>
        <v>115.73939999999999</v>
      </c>
      <c r="J30" s="335">
        <f>+(J27/6)</f>
        <v>121.89919999999999</v>
      </c>
      <c r="K30" s="335">
        <f>+(K27/6)</f>
        <v>28.043299999999999</v>
      </c>
      <c r="L30" s="335">
        <f>+(L27/6)</f>
        <v>122.87180000000001</v>
      </c>
      <c r="M30" s="336">
        <f>+(M27/6)</f>
        <v>139.2439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293.60990000000004</v>
      </c>
      <c r="D31" s="335">
        <f t="shared" ref="D31:G31" si="10">+((D27-D24)/4)+D30</f>
        <v>285.51807500000001</v>
      </c>
      <c r="E31" s="335">
        <f t="shared" si="10"/>
        <v>64.616574999999997</v>
      </c>
      <c r="F31" s="335">
        <f t="shared" si="10"/>
        <v>284.75517500000001</v>
      </c>
      <c r="G31" s="335">
        <f t="shared" si="10"/>
        <v>328.67447500000003</v>
      </c>
      <c r="H31" s="328"/>
      <c r="I31" s="335">
        <f>+((I27-I24)/4)+I30</f>
        <v>273.97964999999999</v>
      </c>
      <c r="J31" s="335">
        <f>+((J27-J24)/4)+J30</f>
        <v>288.56119999999999</v>
      </c>
      <c r="K31" s="335">
        <f>+((K27-K24)/4)+K30</f>
        <v>69.576274999999995</v>
      </c>
      <c r="L31" s="335">
        <f>+((L27-L24)/4)+L30</f>
        <v>290.86047500000006</v>
      </c>
      <c r="M31" s="336">
        <f>+((M27-M24)/4)+M30</f>
        <v>329.61670000000004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151.4</v>
      </c>
      <c r="D32" s="339">
        <f>+C32*E32/1000</f>
        <v>492.95840000000004</v>
      </c>
      <c r="E32" s="340">
        <f>+SUM(C26:G26)</f>
        <v>3256</v>
      </c>
      <c r="F32" s="341"/>
      <c r="G32" s="341"/>
      <c r="H32" s="337"/>
      <c r="I32" s="338">
        <v>149.80000000000001</v>
      </c>
      <c r="J32" s="339">
        <f>+I32*K32/1000</f>
        <v>487.74880000000007</v>
      </c>
      <c r="K32" s="340">
        <f>+SUM(I26:M26)</f>
        <v>3256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122.90879999999997</v>
      </c>
      <c r="C39" s="82">
        <v>129.54300000000001</v>
      </c>
      <c r="D39" s="82">
        <v>23.700599999999998</v>
      </c>
      <c r="E39" s="82">
        <v>128.58600000000001</v>
      </c>
      <c r="F39" s="82">
        <v>126.8253</v>
      </c>
      <c r="G39" s="82"/>
      <c r="H39" s="82"/>
      <c r="I39" s="205">
        <f t="shared" ref="I39:I46" si="11">SUM(B39:H39)</f>
        <v>531.56370000000004</v>
      </c>
      <c r="J39" s="52"/>
      <c r="K39" s="497" t="s">
        <v>13</v>
      </c>
      <c r="L39" s="82">
        <v>10.3</v>
      </c>
      <c r="M39" s="82">
        <v>10.5</v>
      </c>
      <c r="N39" s="82">
        <v>1.9</v>
      </c>
      <c r="O39" s="82">
        <v>10.4</v>
      </c>
      <c r="P39" s="82">
        <v>10.1</v>
      </c>
      <c r="Q39" s="82"/>
      <c r="R39" s="205">
        <f t="shared" ref="R39:R46" si="12">SUM(L39:Q39)</f>
        <v>43.2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124.95800000000001</v>
      </c>
      <c r="C40" s="82">
        <v>128.94739999999999</v>
      </c>
      <c r="D40" s="82">
        <v>23.007599999999996</v>
      </c>
      <c r="E40" s="82">
        <v>127.40360000000001</v>
      </c>
      <c r="F40" s="82">
        <v>129.11600000000001</v>
      </c>
      <c r="G40" s="82"/>
      <c r="H40" s="82"/>
      <c r="I40" s="205">
        <f t="shared" si="11"/>
        <v>533.43259999999998</v>
      </c>
      <c r="J40" s="52"/>
      <c r="K40" s="499" t="s">
        <v>14</v>
      </c>
      <c r="L40" s="82">
        <v>10.3</v>
      </c>
      <c r="M40" s="82">
        <v>10.5</v>
      </c>
      <c r="N40" s="82">
        <v>1.9</v>
      </c>
      <c r="O40" s="82">
        <v>10.4</v>
      </c>
      <c r="P40" s="82">
        <v>10.1</v>
      </c>
      <c r="Q40" s="82"/>
      <c r="R40" s="205">
        <f t="shared" si="12"/>
        <v>43.2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128.48400000000001</v>
      </c>
      <c r="C41" s="82">
        <v>133.01760000000002</v>
      </c>
      <c r="D41" s="82">
        <v>23.555400000000002</v>
      </c>
      <c r="E41" s="82">
        <v>127.40360000000001</v>
      </c>
      <c r="F41" s="82">
        <v>129.11600000000001</v>
      </c>
      <c r="G41" s="24"/>
      <c r="H41" s="24"/>
      <c r="I41" s="205">
        <f t="shared" si="11"/>
        <v>541.5766000000001</v>
      </c>
      <c r="J41" s="52"/>
      <c r="K41" s="497" t="s">
        <v>15</v>
      </c>
      <c r="L41" s="82">
        <v>10.3</v>
      </c>
      <c r="M41" s="82">
        <v>10.5</v>
      </c>
      <c r="N41" s="82">
        <v>1.8</v>
      </c>
      <c r="O41" s="82">
        <v>10.5</v>
      </c>
      <c r="P41" s="82">
        <v>10.1</v>
      </c>
      <c r="Q41" s="24"/>
      <c r="R41" s="205">
        <f t="shared" si="12"/>
        <v>43.2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128.48400000000001</v>
      </c>
      <c r="C42" s="82">
        <v>133.01760000000002</v>
      </c>
      <c r="D42" s="82">
        <v>23.555400000000002</v>
      </c>
      <c r="E42" s="82">
        <v>127.40360000000001</v>
      </c>
      <c r="F42" s="82">
        <v>129.11600000000001</v>
      </c>
      <c r="G42" s="82"/>
      <c r="H42" s="82"/>
      <c r="I42" s="205">
        <f t="shared" si="11"/>
        <v>541.5766000000001</v>
      </c>
      <c r="J42" s="52"/>
      <c r="K42" s="499" t="s">
        <v>16</v>
      </c>
      <c r="L42" s="82">
        <v>10.3</v>
      </c>
      <c r="M42" s="82">
        <v>10.5</v>
      </c>
      <c r="N42" s="82">
        <v>1.8</v>
      </c>
      <c r="O42" s="82">
        <v>10.5</v>
      </c>
      <c r="P42" s="82">
        <v>10.1</v>
      </c>
      <c r="Q42" s="82"/>
      <c r="R42" s="205">
        <f t="shared" si="12"/>
        <v>43.2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132.35399999999998</v>
      </c>
      <c r="C43" s="82">
        <v>133.01760000000002</v>
      </c>
      <c r="D43" s="82">
        <v>23.555400000000002</v>
      </c>
      <c r="E43" s="82">
        <v>131.886</v>
      </c>
      <c r="F43" s="82">
        <v>129.11600000000001</v>
      </c>
      <c r="G43" s="82"/>
      <c r="H43" s="82"/>
      <c r="I43" s="205">
        <f t="shared" si="11"/>
        <v>549.92899999999997</v>
      </c>
      <c r="J43" s="52"/>
      <c r="K43" s="497" t="s">
        <v>17</v>
      </c>
      <c r="L43" s="82">
        <v>10.3</v>
      </c>
      <c r="M43" s="82">
        <v>10.5</v>
      </c>
      <c r="N43" s="82">
        <v>1.8</v>
      </c>
      <c r="O43" s="82">
        <v>10.5</v>
      </c>
      <c r="P43" s="82">
        <v>10.199999999999999</v>
      </c>
      <c r="Q43" s="82"/>
      <c r="R43" s="205">
        <f t="shared" si="12"/>
        <v>43.3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132.35399999999998</v>
      </c>
      <c r="C44" s="82">
        <v>133.01760000000002</v>
      </c>
      <c r="D44" s="82">
        <v>23.555400000000002</v>
      </c>
      <c r="E44" s="82">
        <v>131.886</v>
      </c>
      <c r="F44" s="82">
        <v>129.11600000000001</v>
      </c>
      <c r="G44" s="82"/>
      <c r="H44" s="82"/>
      <c r="I44" s="205">
        <f t="shared" si="11"/>
        <v>549.92899999999997</v>
      </c>
      <c r="J44" s="52"/>
      <c r="K44" s="499" t="s">
        <v>18</v>
      </c>
      <c r="L44" s="82">
        <v>10.4</v>
      </c>
      <c r="M44" s="82">
        <v>10.5</v>
      </c>
      <c r="N44" s="82">
        <v>1.8</v>
      </c>
      <c r="O44" s="82">
        <v>10.5</v>
      </c>
      <c r="P44" s="82">
        <v>10.199999999999999</v>
      </c>
      <c r="Q44" s="82"/>
      <c r="R44" s="205">
        <f t="shared" si="12"/>
        <v>43.400000000000006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132.35399999999998</v>
      </c>
      <c r="C45" s="82">
        <v>137.43419999999998</v>
      </c>
      <c r="D45" s="82">
        <v>24.169599999999999</v>
      </c>
      <c r="E45" s="82">
        <v>131.886</v>
      </c>
      <c r="F45" s="82">
        <v>134.10150000000002</v>
      </c>
      <c r="G45" s="82"/>
      <c r="H45" s="82"/>
      <c r="I45" s="205">
        <f t="shared" si="11"/>
        <v>559.94529999999997</v>
      </c>
      <c r="J45" s="52"/>
      <c r="K45" s="497" t="s">
        <v>19</v>
      </c>
      <c r="L45" s="82">
        <v>10.4</v>
      </c>
      <c r="M45" s="82">
        <v>10.5</v>
      </c>
      <c r="N45" s="82">
        <v>1.9</v>
      </c>
      <c r="O45" s="82">
        <v>10.5</v>
      </c>
      <c r="P45" s="82">
        <v>10.199999999999999</v>
      </c>
      <c r="Q45" s="82"/>
      <c r="R45" s="205">
        <f t="shared" si="12"/>
        <v>43.5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901.89679999999998</v>
      </c>
      <c r="C46" s="309">
        <f t="shared" si="13"/>
        <v>927.99500000000012</v>
      </c>
      <c r="D46" s="309">
        <f t="shared" si="13"/>
        <v>165.0994</v>
      </c>
      <c r="E46" s="309">
        <f t="shared" si="13"/>
        <v>906.45479999999998</v>
      </c>
      <c r="F46" s="309">
        <f t="shared" si="13"/>
        <v>906.5068</v>
      </c>
      <c r="G46" s="309">
        <f t="shared" si="13"/>
        <v>0</v>
      </c>
      <c r="H46" s="309">
        <f t="shared" si="13"/>
        <v>0</v>
      </c>
      <c r="I46" s="205">
        <f t="shared" si="11"/>
        <v>3807.9528</v>
      </c>
      <c r="K46" s="499" t="s">
        <v>11</v>
      </c>
      <c r="L46" s="308">
        <f t="shared" ref="L46:Q46" si="14">SUM(L39:L45)</f>
        <v>72.3</v>
      </c>
      <c r="M46" s="309">
        <f t="shared" si="14"/>
        <v>73.5</v>
      </c>
      <c r="N46" s="309">
        <f t="shared" si="14"/>
        <v>12.9</v>
      </c>
      <c r="O46" s="309">
        <f t="shared" si="14"/>
        <v>73.3</v>
      </c>
      <c r="P46" s="309">
        <f t="shared" si="14"/>
        <v>71</v>
      </c>
      <c r="Q46" s="309">
        <f t="shared" si="14"/>
        <v>0</v>
      </c>
      <c r="R46" s="205">
        <f t="shared" si="12"/>
        <v>303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153.9</v>
      </c>
      <c r="C47" s="317">
        <v>158.69999999999999</v>
      </c>
      <c r="D47" s="317">
        <v>145.6</v>
      </c>
      <c r="E47" s="317">
        <v>153</v>
      </c>
      <c r="F47" s="317">
        <v>158.69999999999999</v>
      </c>
      <c r="G47" s="317"/>
      <c r="H47" s="317"/>
      <c r="I47" s="518">
        <f>+((I46/I48)/7)*1000</f>
        <v>151.151224546501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140.08321775312066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860</v>
      </c>
      <c r="C48" s="35">
        <v>866</v>
      </c>
      <c r="D48" s="35">
        <v>166</v>
      </c>
      <c r="E48" s="35">
        <v>862</v>
      </c>
      <c r="F48" s="35">
        <v>845</v>
      </c>
      <c r="G48" s="35"/>
      <c r="H48" s="35"/>
      <c r="I48" s="520">
        <f>SUM(B48:H48)</f>
        <v>3599</v>
      </c>
      <c r="J48" s="52"/>
      <c r="K48" s="502" t="s">
        <v>21</v>
      </c>
      <c r="L48" s="521">
        <v>73</v>
      </c>
      <c r="M48" s="504">
        <v>75</v>
      </c>
      <c r="N48" s="504">
        <v>13</v>
      </c>
      <c r="O48" s="504">
        <v>75</v>
      </c>
      <c r="P48" s="504">
        <v>73</v>
      </c>
      <c r="Q48" s="504"/>
      <c r="R48" s="522">
        <f>SUM(L48:Q48)</f>
        <v>309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132.35399999999998</v>
      </c>
      <c r="C49" s="204">
        <f t="shared" si="15"/>
        <v>137.43419999999998</v>
      </c>
      <c r="D49" s="204">
        <f t="shared" si="15"/>
        <v>24.169599999999999</v>
      </c>
      <c r="E49" s="204">
        <f t="shared" si="15"/>
        <v>131.886</v>
      </c>
      <c r="F49" s="204">
        <f t="shared" si="15"/>
        <v>134.10150000000002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151.151224546501</v>
      </c>
      <c r="K49" s="507" t="s">
        <v>22</v>
      </c>
      <c r="L49" s="302">
        <f>((L48*L47)*7/1000-L39)/6</f>
        <v>10.334416666666668</v>
      </c>
      <c r="M49" s="204">
        <f t="shared" ref="M49:Q49" si="17">((M48*M47)*7/1000-M39)/6</f>
        <v>10.5</v>
      </c>
      <c r="N49" s="204">
        <f t="shared" si="17"/>
        <v>1.8294166666666667</v>
      </c>
      <c r="O49" s="204">
        <f t="shared" si="17"/>
        <v>10.472916666666666</v>
      </c>
      <c r="P49" s="204">
        <f t="shared" si="17"/>
        <v>10.154833333333332</v>
      </c>
      <c r="Q49" s="204">
        <f t="shared" si="17"/>
        <v>0</v>
      </c>
      <c r="R49" s="525">
        <f>((R46*1000)/R48)/7</f>
        <v>140.08321775312066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926.47799999999995</v>
      </c>
      <c r="C50" s="43">
        <f t="shared" si="18"/>
        <v>962.03939999999989</v>
      </c>
      <c r="D50" s="43">
        <f t="shared" si="18"/>
        <v>169.18719999999999</v>
      </c>
      <c r="E50" s="43">
        <f t="shared" si="18"/>
        <v>923.202</v>
      </c>
      <c r="F50" s="43">
        <f t="shared" si="18"/>
        <v>938.71050000000002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72.3065</v>
      </c>
      <c r="M50" s="43">
        <f t="shared" si="19"/>
        <v>73.5</v>
      </c>
      <c r="N50" s="43">
        <f t="shared" si="19"/>
        <v>12.8765</v>
      </c>
      <c r="O50" s="43">
        <f t="shared" si="19"/>
        <v>73.237499999999997</v>
      </c>
      <c r="P50" s="43">
        <f t="shared" si="19"/>
        <v>71.028999999999996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149.81674418604652</v>
      </c>
      <c r="C51" s="49">
        <f t="shared" si="20"/>
        <v>153.08396568789178</v>
      </c>
      <c r="D51" s="49">
        <f t="shared" si="20"/>
        <v>142.08209982788298</v>
      </c>
      <c r="E51" s="49">
        <f t="shared" si="20"/>
        <v>150.22452767649983</v>
      </c>
      <c r="F51" s="49">
        <f t="shared" si="20"/>
        <v>153.25558748943365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141.48727984344421</v>
      </c>
      <c r="M51" s="49">
        <f t="shared" si="21"/>
        <v>139.99999999999997</v>
      </c>
      <c r="N51" s="49">
        <f t="shared" si="21"/>
        <v>141.75824175824175</v>
      </c>
      <c r="O51" s="49">
        <f t="shared" si="21"/>
        <v>139.61904761904762</v>
      </c>
      <c r="P51" s="49">
        <f t="shared" si="21"/>
        <v>138.94324853228963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0"/>
      <c r="D73" s="530"/>
      <c r="E73" s="530"/>
      <c r="F73" s="118"/>
      <c r="G73" s="198"/>
      <c r="H73" s="530"/>
      <c r="I73" s="530"/>
      <c r="J73" s="530"/>
      <c r="K73" s="118"/>
      <c r="L73" s="198"/>
      <c r="M73" s="530"/>
      <c r="N73" s="530"/>
      <c r="O73" s="118"/>
      <c r="P73" s="198"/>
      <c r="Q73" s="530"/>
      <c r="R73" s="530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9.5</v>
      </c>
      <c r="C76" s="204">
        <v>8.9</v>
      </c>
      <c r="D76" s="204">
        <v>2.2000000000000002</v>
      </c>
      <c r="E76" s="204">
        <v>9.1</v>
      </c>
      <c r="F76" s="205">
        <v>10.4</v>
      </c>
      <c r="G76" s="203">
        <v>9</v>
      </c>
      <c r="H76" s="204">
        <v>9.4</v>
      </c>
      <c r="I76" s="204">
        <v>2.2000000000000002</v>
      </c>
      <c r="J76" s="204">
        <v>9.4</v>
      </c>
      <c r="K76" s="205">
        <v>10.6</v>
      </c>
      <c r="L76" s="203">
        <v>11.1</v>
      </c>
      <c r="M76" s="204">
        <v>2.2000000000000002</v>
      </c>
      <c r="N76" s="204">
        <v>10.9</v>
      </c>
      <c r="O76" s="205">
        <v>10.9</v>
      </c>
      <c r="P76" s="203">
        <v>10.8</v>
      </c>
      <c r="Q76" s="204">
        <v>2.2000000000000002</v>
      </c>
      <c r="R76" s="204">
        <v>10.7</v>
      </c>
      <c r="S76" s="205">
        <v>10.7</v>
      </c>
      <c r="T76" s="498">
        <f t="shared" ref="T76:T83" si="27">SUM(B76:S76)</f>
        <v>150.19999999999996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9.5</v>
      </c>
      <c r="C77" s="204">
        <v>8.9</v>
      </c>
      <c r="D77" s="204">
        <v>2.2000000000000002</v>
      </c>
      <c r="E77" s="204">
        <v>9.1</v>
      </c>
      <c r="F77" s="205">
        <v>10.4</v>
      </c>
      <c r="G77" s="203">
        <v>9</v>
      </c>
      <c r="H77" s="204">
        <v>9.4</v>
      </c>
      <c r="I77" s="204">
        <v>2.2000000000000002</v>
      </c>
      <c r="J77" s="204">
        <v>9.4</v>
      </c>
      <c r="K77" s="205">
        <v>10.6</v>
      </c>
      <c r="L77" s="203">
        <v>11.1</v>
      </c>
      <c r="M77" s="204">
        <v>2.2000000000000002</v>
      </c>
      <c r="N77" s="204">
        <v>10.9</v>
      </c>
      <c r="O77" s="205">
        <v>10.9</v>
      </c>
      <c r="P77" s="203">
        <v>10.8</v>
      </c>
      <c r="Q77" s="204">
        <v>2.2000000000000002</v>
      </c>
      <c r="R77" s="204">
        <v>10.7</v>
      </c>
      <c r="S77" s="205">
        <v>10.7</v>
      </c>
      <c r="T77" s="498">
        <f t="shared" si="27"/>
        <v>150.19999999999996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9</v>
      </c>
      <c r="D78" s="204">
        <v>2</v>
      </c>
      <c r="E78" s="204">
        <v>9.1999999999999993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11.2</v>
      </c>
      <c r="M78" s="204">
        <v>2</v>
      </c>
      <c r="N78" s="204">
        <v>10.9</v>
      </c>
      <c r="O78" s="205">
        <v>10.6</v>
      </c>
      <c r="P78" s="203">
        <v>10.9</v>
      </c>
      <c r="Q78" s="204">
        <v>2.2000000000000002</v>
      </c>
      <c r="R78" s="204">
        <v>10.7</v>
      </c>
      <c r="S78" s="205">
        <v>10.7</v>
      </c>
      <c r="T78" s="498">
        <f t="shared" si="27"/>
        <v>149.69999999999999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9.6</v>
      </c>
      <c r="C79" s="204">
        <v>9</v>
      </c>
      <c r="D79" s="204">
        <v>2</v>
      </c>
      <c r="E79" s="204">
        <v>9.1999999999999993</v>
      </c>
      <c r="F79" s="205">
        <v>10.4</v>
      </c>
      <c r="G79" s="203">
        <v>8.9</v>
      </c>
      <c r="H79" s="204">
        <v>9.5</v>
      </c>
      <c r="I79" s="204">
        <v>2.2000000000000002</v>
      </c>
      <c r="J79" s="204">
        <v>9.4</v>
      </c>
      <c r="K79" s="205">
        <v>10.6</v>
      </c>
      <c r="L79" s="203">
        <v>11.2</v>
      </c>
      <c r="M79" s="204">
        <v>2</v>
      </c>
      <c r="N79" s="204">
        <v>10.9</v>
      </c>
      <c r="O79" s="205">
        <v>10.6</v>
      </c>
      <c r="P79" s="203">
        <v>10.9</v>
      </c>
      <c r="Q79" s="204">
        <v>2.2000000000000002</v>
      </c>
      <c r="R79" s="204">
        <v>10.7</v>
      </c>
      <c r="S79" s="205">
        <v>10.7</v>
      </c>
      <c r="T79" s="498">
        <f t="shared" si="27"/>
        <v>149.99999999999997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9.6</v>
      </c>
      <c r="C80" s="204">
        <v>9</v>
      </c>
      <c r="D80" s="204">
        <v>2</v>
      </c>
      <c r="E80" s="204">
        <v>9.1999999999999993</v>
      </c>
      <c r="F80" s="205">
        <v>10.4</v>
      </c>
      <c r="G80" s="203">
        <v>9</v>
      </c>
      <c r="H80" s="204">
        <v>9.5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</v>
      </c>
      <c r="N80" s="204">
        <v>11</v>
      </c>
      <c r="O80" s="205">
        <v>10.6</v>
      </c>
      <c r="P80" s="203">
        <v>10.9</v>
      </c>
      <c r="Q80" s="204">
        <v>2.2000000000000002</v>
      </c>
      <c r="R80" s="204">
        <v>10.7</v>
      </c>
      <c r="S80" s="205">
        <v>10.7</v>
      </c>
      <c r="T80" s="498">
        <f t="shared" si="27"/>
        <v>150.19999999999999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2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9.5</v>
      </c>
      <c r="K81" s="205">
        <v>10.6</v>
      </c>
      <c r="L81" s="203">
        <v>11.2</v>
      </c>
      <c r="M81" s="204">
        <v>2</v>
      </c>
      <c r="N81" s="204">
        <v>11</v>
      </c>
      <c r="O81" s="205">
        <v>10.6</v>
      </c>
      <c r="P81" s="203">
        <v>10.9</v>
      </c>
      <c r="Q81" s="204">
        <v>2.2000000000000002</v>
      </c>
      <c r="R81" s="204">
        <v>10.8</v>
      </c>
      <c r="S81" s="205">
        <v>10.8</v>
      </c>
      <c r="T81" s="498">
        <f t="shared" si="27"/>
        <v>150.50000000000003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2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9.5</v>
      </c>
      <c r="K82" s="205">
        <v>10.6</v>
      </c>
      <c r="L82" s="203">
        <v>11.2</v>
      </c>
      <c r="M82" s="204">
        <v>2</v>
      </c>
      <c r="N82" s="204">
        <v>11</v>
      </c>
      <c r="O82" s="205">
        <v>10.6</v>
      </c>
      <c r="P82" s="203">
        <v>10.9</v>
      </c>
      <c r="Q82" s="204">
        <v>2.2000000000000002</v>
      </c>
      <c r="R82" s="204">
        <v>10.8</v>
      </c>
      <c r="S82" s="205">
        <v>10.8</v>
      </c>
      <c r="T82" s="498">
        <f t="shared" si="27"/>
        <v>150.50000000000003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14.4</v>
      </c>
      <c r="E83" s="309">
        <f>SUM(E76:E82)</f>
        <v>64.2</v>
      </c>
      <c r="F83" s="310">
        <f>SUM(F76:F82)</f>
        <v>72.8</v>
      </c>
      <c r="G83" s="311">
        <f t="shared" ref="G83:S83" si="28">SUM(G76:G82)</f>
        <v>62.8</v>
      </c>
      <c r="H83" s="309">
        <f t="shared" si="28"/>
        <v>66.2</v>
      </c>
      <c r="I83" s="309">
        <f t="shared" si="28"/>
        <v>15.399999999999999</v>
      </c>
      <c r="J83" s="309">
        <f t="shared" si="28"/>
        <v>66</v>
      </c>
      <c r="K83" s="310">
        <f t="shared" si="28"/>
        <v>74.099999999999994</v>
      </c>
      <c r="L83" s="311">
        <f t="shared" si="28"/>
        <v>78.2</v>
      </c>
      <c r="M83" s="309">
        <f t="shared" si="28"/>
        <v>14.4</v>
      </c>
      <c r="N83" s="309">
        <f t="shared" si="28"/>
        <v>76.599999999999994</v>
      </c>
      <c r="O83" s="310">
        <f t="shared" si="28"/>
        <v>74.8</v>
      </c>
      <c r="P83" s="311">
        <f t="shared" si="28"/>
        <v>76.100000000000009</v>
      </c>
      <c r="Q83" s="309">
        <f t="shared" si="28"/>
        <v>15.399999999999999</v>
      </c>
      <c r="R83" s="309">
        <f t="shared" si="28"/>
        <v>75.099999999999994</v>
      </c>
      <c r="S83" s="310">
        <f t="shared" si="28"/>
        <v>75.099999999999994</v>
      </c>
      <c r="T83" s="498">
        <f t="shared" si="27"/>
        <v>1051.3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145.66994596092559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14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15</v>
      </c>
      <c r="R85" s="504">
        <v>74</v>
      </c>
      <c r="S85" s="505">
        <v>74</v>
      </c>
      <c r="T85" s="506">
        <f>SUM(B85:S85)</f>
        <v>1031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>(((B85*B84)*7)/1000-B76-B77)/5</f>
        <v>9.5770000000000017</v>
      </c>
      <c r="C86" s="204">
        <f t="shared" ref="C86:S86" si="29">(((C85*C84)*7)/1000-C76-C77)/5</f>
        <v>8.9938000000000002</v>
      </c>
      <c r="D86" s="204">
        <f t="shared" si="29"/>
        <v>2.0011999999999999</v>
      </c>
      <c r="E86" s="204">
        <f t="shared" si="29"/>
        <v>9.1930999999999976</v>
      </c>
      <c r="F86" s="205">
        <f t="shared" si="29"/>
        <v>10.405600000000002</v>
      </c>
      <c r="G86" s="203">
        <f t="shared" si="29"/>
        <v>8.9537999999999993</v>
      </c>
      <c r="H86" s="204">
        <f t="shared" si="29"/>
        <v>9.480500000000001</v>
      </c>
      <c r="I86" s="204">
        <f t="shared" si="29"/>
        <v>2.2069999999999999</v>
      </c>
      <c r="J86" s="204">
        <f t="shared" si="29"/>
        <v>9.4349999999999987</v>
      </c>
      <c r="K86" s="205">
        <f t="shared" si="29"/>
        <v>10.578999999999999</v>
      </c>
      <c r="L86" s="203">
        <f t="shared" si="29"/>
        <v>11.200799999999999</v>
      </c>
      <c r="M86" s="204">
        <f t="shared" si="29"/>
        <v>2.0011999999999999</v>
      </c>
      <c r="N86" s="204">
        <f t="shared" si="29"/>
        <v>10.961600000000001</v>
      </c>
      <c r="O86" s="205">
        <f t="shared" si="29"/>
        <v>10.610200000000001</v>
      </c>
      <c r="P86" s="203">
        <f t="shared" si="29"/>
        <v>10.909200000000002</v>
      </c>
      <c r="Q86" s="204">
        <f t="shared" si="29"/>
        <v>2.2069999999999999</v>
      </c>
      <c r="R86" s="204">
        <f t="shared" si="29"/>
        <v>10.741999999999999</v>
      </c>
      <c r="S86" s="205">
        <f t="shared" si="29"/>
        <v>10.741999999999999</v>
      </c>
      <c r="T86" s="506">
        <f>((T83*1000)/T85)/7</f>
        <v>145.66994596092559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14.406000000000001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30">((G85*G84)*7)/1000</f>
        <v>62.768999999999998</v>
      </c>
      <c r="H87" s="43">
        <f t="shared" si="30"/>
        <v>66.202500000000001</v>
      </c>
      <c r="I87" s="43">
        <f t="shared" si="30"/>
        <v>15.435</v>
      </c>
      <c r="J87" s="43">
        <f t="shared" si="30"/>
        <v>65.974999999999994</v>
      </c>
      <c r="K87" s="90">
        <f t="shared" si="30"/>
        <v>74.094999999999999</v>
      </c>
      <c r="L87" s="42">
        <f t="shared" si="30"/>
        <v>78.203999999999994</v>
      </c>
      <c r="M87" s="43">
        <f t="shared" si="30"/>
        <v>14.406000000000001</v>
      </c>
      <c r="N87" s="43">
        <f t="shared" si="30"/>
        <v>76.608000000000004</v>
      </c>
      <c r="O87" s="90">
        <f t="shared" si="30"/>
        <v>74.850999999999999</v>
      </c>
      <c r="P87" s="42">
        <f t="shared" si="30"/>
        <v>76.146000000000001</v>
      </c>
      <c r="Q87" s="43">
        <f t="shared" si="30"/>
        <v>15.435</v>
      </c>
      <c r="R87" s="43">
        <f t="shared" si="30"/>
        <v>75.11</v>
      </c>
      <c r="S87" s="90">
        <f t="shared" si="30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146.9387755102041</v>
      </c>
      <c r="E88" s="49">
        <f>+(E83/E85)/7*1000</f>
        <v>145.57823129251705</v>
      </c>
      <c r="F88" s="50">
        <f>+(F83/F85)/7*1000</f>
        <v>144.44444444444443</v>
      </c>
      <c r="G88" s="48">
        <f t="shared" ref="G88:S88" si="31">+(G83/G85)/7*1000</f>
        <v>147.07259953161591</v>
      </c>
      <c r="H88" s="49">
        <f t="shared" si="31"/>
        <v>145.49450549450552</v>
      </c>
      <c r="I88" s="49">
        <f t="shared" si="31"/>
        <v>146.66666666666666</v>
      </c>
      <c r="J88" s="49">
        <f t="shared" si="31"/>
        <v>145.05494505494505</v>
      </c>
      <c r="K88" s="50">
        <f t="shared" si="31"/>
        <v>145.0097847358121</v>
      </c>
      <c r="L88" s="48">
        <f t="shared" si="31"/>
        <v>146.99248120300751</v>
      </c>
      <c r="M88" s="49">
        <f t="shared" si="31"/>
        <v>146.9387755102041</v>
      </c>
      <c r="N88" s="49">
        <f t="shared" si="31"/>
        <v>143.98496240601503</v>
      </c>
      <c r="O88" s="50">
        <f t="shared" si="31"/>
        <v>144.40154440154438</v>
      </c>
      <c r="P88" s="48">
        <f t="shared" si="31"/>
        <v>146.91119691119692</v>
      </c>
      <c r="Q88" s="49">
        <f t="shared" si="31"/>
        <v>146.66666666666666</v>
      </c>
      <c r="R88" s="49">
        <f t="shared" si="31"/>
        <v>144.98069498069495</v>
      </c>
      <c r="S88" s="50">
        <f t="shared" si="31"/>
        <v>144.98069498069495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60-5519-4B96-BB37-47CD1F2D0D4D}">
  <dimension ref="A1:AQ239"/>
  <sheetViews>
    <sheetView topLeftCell="A34" zoomScale="29" zoomScaleNormal="30" workbookViewId="0">
      <selection activeCell="W41" sqref="W41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2"/>
      <c r="Z3" s="2"/>
      <c r="AA3" s="2"/>
      <c r="AB3" s="2"/>
      <c r="AC3" s="2"/>
      <c r="AD3" s="53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31" t="s">
        <v>1</v>
      </c>
      <c r="B9" s="531"/>
      <c r="C9" s="53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31"/>
      <c r="B10" s="531"/>
      <c r="C10" s="5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31" t="s">
        <v>4</v>
      </c>
      <c r="B11" s="531"/>
      <c r="C11" s="531"/>
      <c r="D11" s="1"/>
      <c r="E11" s="532">
        <v>1</v>
      </c>
      <c r="F11" s="1"/>
      <c r="G11" s="1"/>
      <c r="H11" s="1"/>
      <c r="I11" s="1"/>
      <c r="J11" s="1"/>
      <c r="K11" s="553" t="s">
        <v>118</v>
      </c>
      <c r="L11" s="553"/>
      <c r="M11" s="533"/>
      <c r="N11" s="5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31"/>
      <c r="B12" s="531"/>
      <c r="C12" s="531"/>
      <c r="D12" s="1"/>
      <c r="E12" s="5"/>
      <c r="F12" s="1"/>
      <c r="G12" s="1"/>
      <c r="H12" s="1"/>
      <c r="I12" s="1"/>
      <c r="J12" s="1"/>
      <c r="K12" s="533"/>
      <c r="L12" s="533"/>
      <c r="M12" s="533"/>
      <c r="N12" s="5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31"/>
      <c r="B13" s="531"/>
      <c r="C13" s="531"/>
      <c r="D13" s="531"/>
      <c r="E13" s="531"/>
      <c r="F13" s="531"/>
      <c r="G13" s="531"/>
      <c r="H13" s="531"/>
      <c r="I13" s="531"/>
      <c r="J13" s="531"/>
      <c r="K13" s="531"/>
      <c r="L13" s="533"/>
      <c r="M13" s="533"/>
      <c r="N13" s="533"/>
      <c r="O13" s="533"/>
      <c r="P13" s="533"/>
      <c r="Q13" s="533"/>
      <c r="R13" s="533"/>
      <c r="S13" s="533"/>
      <c r="T13" s="533"/>
      <c r="U13" s="533"/>
      <c r="V13" s="533"/>
      <c r="W13" s="1"/>
      <c r="X13" s="1"/>
      <c r="Y13" s="1"/>
    </row>
    <row r="14" spans="1:30" s="3" customFormat="1" ht="27" thickBot="1" x14ac:dyDescent="0.3">
      <c r="A14" s="531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492.5</v>
      </c>
      <c r="C17" s="300">
        <v>7.6759999999999957</v>
      </c>
      <c r="D17" s="300">
        <v>7.4537999999999958</v>
      </c>
      <c r="E17" s="300">
        <v>1.5856999999999992</v>
      </c>
      <c r="F17" s="300">
        <v>7.4032999999999953</v>
      </c>
      <c r="G17" s="300">
        <v>8.5950999999999951</v>
      </c>
      <c r="H17" s="299">
        <v>487.5</v>
      </c>
      <c r="I17" s="300">
        <v>8.6393999999999966</v>
      </c>
      <c r="J17" s="300">
        <v>9.0870999999999942</v>
      </c>
      <c r="K17" s="300">
        <v>2.0448999999999988</v>
      </c>
      <c r="L17" s="300">
        <v>9.1717999999999957</v>
      </c>
      <c r="M17" s="301">
        <v>10.393899999999997</v>
      </c>
      <c r="N17" s="23">
        <v>143.78270000000001</v>
      </c>
      <c r="O17" s="24">
        <v>27.232800000000001</v>
      </c>
      <c r="P17" s="24">
        <v>143.78270000000001</v>
      </c>
      <c r="Q17" s="25">
        <v>143.78270000000001</v>
      </c>
      <c r="R17" s="23">
        <v>139.7302</v>
      </c>
      <c r="S17" s="24">
        <v>28.529599999999995</v>
      </c>
      <c r="T17" s="24">
        <v>139.40600000000001</v>
      </c>
      <c r="U17" s="25">
        <v>139.89229999999998</v>
      </c>
      <c r="V17" s="302">
        <f>SUM(B17:U17)</f>
        <v>1958.19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501</v>
      </c>
      <c r="C18" s="300">
        <v>5.3959999999999955</v>
      </c>
      <c r="D18" s="300">
        <v>5.2184999999999953</v>
      </c>
      <c r="E18" s="300">
        <v>1.107599999999999</v>
      </c>
      <c r="F18" s="300">
        <v>5.2042999999999955</v>
      </c>
      <c r="G18" s="300">
        <v>6.0420999999999951</v>
      </c>
      <c r="H18" s="299">
        <v>503</v>
      </c>
      <c r="I18" s="300">
        <v>5.0693999999999964</v>
      </c>
      <c r="J18" s="300">
        <v>5.3320999999999961</v>
      </c>
      <c r="K18" s="300">
        <v>1.1856999999999991</v>
      </c>
      <c r="L18" s="300">
        <v>5.3817999999999957</v>
      </c>
      <c r="M18" s="301">
        <v>6.0917999999999948</v>
      </c>
      <c r="N18" s="23">
        <v>143.78270000000001</v>
      </c>
      <c r="O18" s="24">
        <v>27.070699999999999</v>
      </c>
      <c r="P18" s="24">
        <v>142.81010000000001</v>
      </c>
      <c r="Q18" s="25">
        <v>143.78270000000001</v>
      </c>
      <c r="R18" s="23">
        <v>139.40600000000001</v>
      </c>
      <c r="S18" s="24">
        <v>28.529599999999995</v>
      </c>
      <c r="T18" s="24">
        <v>139.2439</v>
      </c>
      <c r="U18" s="25">
        <v>139.7302</v>
      </c>
      <c r="V18" s="302">
        <f t="shared" ref="V18:V23" si="0">SUM(B18:U18)</f>
        <v>1954.3851999999997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501</v>
      </c>
      <c r="C19" s="300">
        <v>5.3959999999999955</v>
      </c>
      <c r="D19" s="300">
        <v>5.2184999999999953</v>
      </c>
      <c r="E19" s="300">
        <v>1.107599999999999</v>
      </c>
      <c r="F19" s="300">
        <v>5.2042999999999955</v>
      </c>
      <c r="G19" s="300">
        <v>6.0420999999999951</v>
      </c>
      <c r="H19" s="299">
        <v>503</v>
      </c>
      <c r="I19" s="300">
        <v>5.0693999999999964</v>
      </c>
      <c r="J19" s="300">
        <v>5.3320999999999961</v>
      </c>
      <c r="K19" s="300">
        <v>1.1856999999999991</v>
      </c>
      <c r="L19" s="300">
        <v>5.3817999999999957</v>
      </c>
      <c r="M19" s="301">
        <v>6.0917999999999948</v>
      </c>
      <c r="N19" s="23">
        <v>143.78270000000001</v>
      </c>
      <c r="O19" s="24">
        <v>27.070699999999999</v>
      </c>
      <c r="P19" s="24">
        <v>142.81010000000001</v>
      </c>
      <c r="Q19" s="25">
        <v>143.78270000000001</v>
      </c>
      <c r="R19" s="23">
        <v>139.40600000000001</v>
      </c>
      <c r="S19" s="24">
        <v>28.529599999999995</v>
      </c>
      <c r="T19" s="24">
        <v>139.2439</v>
      </c>
      <c r="U19" s="25">
        <v>139.7302</v>
      </c>
      <c r="V19" s="302">
        <f t="shared" si="0"/>
        <v>1954.3851999999997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500</v>
      </c>
      <c r="C20" s="300">
        <v>5.2</v>
      </c>
      <c r="D20" s="300">
        <v>5</v>
      </c>
      <c r="E20" s="300">
        <v>1</v>
      </c>
      <c r="F20" s="300">
        <v>5</v>
      </c>
      <c r="G20" s="300">
        <v>5.8</v>
      </c>
      <c r="H20" s="299">
        <v>502</v>
      </c>
      <c r="I20" s="300">
        <v>4.9000000000000004</v>
      </c>
      <c r="J20" s="300">
        <v>5.0999999999999996</v>
      </c>
      <c r="K20" s="300">
        <v>1</v>
      </c>
      <c r="L20" s="300">
        <v>5.2</v>
      </c>
      <c r="M20" s="301">
        <v>5.9</v>
      </c>
      <c r="N20" s="23">
        <v>143.78270000000001</v>
      </c>
      <c r="O20" s="24">
        <v>27.070699999999999</v>
      </c>
      <c r="P20" s="24">
        <v>142.81010000000001</v>
      </c>
      <c r="Q20" s="25">
        <v>143.78270000000001</v>
      </c>
      <c r="R20" s="23">
        <v>139.40600000000001</v>
      </c>
      <c r="S20" s="24">
        <v>28.529599999999995</v>
      </c>
      <c r="T20" s="24">
        <v>139.2439</v>
      </c>
      <c r="U20" s="25">
        <v>139.7302</v>
      </c>
      <c r="V20" s="302">
        <f t="shared" si="0"/>
        <v>1950.4558999999999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500</v>
      </c>
      <c r="C21" s="300">
        <v>5.2</v>
      </c>
      <c r="D21" s="300">
        <v>5</v>
      </c>
      <c r="E21" s="300">
        <v>1</v>
      </c>
      <c r="F21" s="300">
        <v>5</v>
      </c>
      <c r="G21" s="300">
        <v>5.8</v>
      </c>
      <c r="H21" s="299">
        <v>502</v>
      </c>
      <c r="I21" s="300">
        <v>4.9000000000000004</v>
      </c>
      <c r="J21" s="300">
        <v>5.0999999999999996</v>
      </c>
      <c r="K21" s="300">
        <v>1</v>
      </c>
      <c r="L21" s="300">
        <v>5.2</v>
      </c>
      <c r="M21" s="301">
        <v>5.9</v>
      </c>
      <c r="N21" s="23">
        <v>143.69999999999999</v>
      </c>
      <c r="O21" s="24">
        <v>27</v>
      </c>
      <c r="P21" s="24">
        <v>142.69999999999999</v>
      </c>
      <c r="Q21" s="25">
        <v>143.69999999999999</v>
      </c>
      <c r="R21" s="23">
        <v>139.30000000000001</v>
      </c>
      <c r="S21" s="24">
        <v>28.4</v>
      </c>
      <c r="T21" s="24">
        <v>139.1</v>
      </c>
      <c r="U21" s="25">
        <v>139.6</v>
      </c>
      <c r="V21" s="302">
        <f t="shared" si="0"/>
        <v>1949.6000000000001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500</v>
      </c>
      <c r="C22" s="300">
        <v>5.2</v>
      </c>
      <c r="D22" s="300">
        <v>5</v>
      </c>
      <c r="E22" s="300">
        <v>1</v>
      </c>
      <c r="F22" s="300">
        <v>5</v>
      </c>
      <c r="G22" s="300">
        <v>5.8</v>
      </c>
      <c r="H22" s="299">
        <v>502</v>
      </c>
      <c r="I22" s="300">
        <v>4.9000000000000004</v>
      </c>
      <c r="J22" s="300">
        <v>5.0999999999999996</v>
      </c>
      <c r="K22" s="300">
        <v>1</v>
      </c>
      <c r="L22" s="300">
        <v>5.2</v>
      </c>
      <c r="M22" s="301">
        <v>5.9</v>
      </c>
      <c r="N22" s="23">
        <v>143.69999999999999</v>
      </c>
      <c r="O22" s="24">
        <v>27</v>
      </c>
      <c r="P22" s="24">
        <v>142.69999999999999</v>
      </c>
      <c r="Q22" s="25">
        <v>143.69999999999999</v>
      </c>
      <c r="R22" s="23">
        <v>139.30000000000001</v>
      </c>
      <c r="S22" s="24">
        <v>28.4</v>
      </c>
      <c r="T22" s="24">
        <v>139.1</v>
      </c>
      <c r="U22" s="25">
        <v>139.6</v>
      </c>
      <c r="V22" s="302">
        <f t="shared" si="0"/>
        <v>1949.6000000000001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500</v>
      </c>
      <c r="C23" s="300">
        <v>5.2</v>
      </c>
      <c r="D23" s="300">
        <v>5</v>
      </c>
      <c r="E23" s="300">
        <v>1</v>
      </c>
      <c r="F23" s="300">
        <v>5</v>
      </c>
      <c r="G23" s="300">
        <v>5.8</v>
      </c>
      <c r="H23" s="299">
        <v>502</v>
      </c>
      <c r="I23" s="300">
        <v>4.9000000000000004</v>
      </c>
      <c r="J23" s="300">
        <v>5.0999999999999996</v>
      </c>
      <c r="K23" s="300">
        <v>1</v>
      </c>
      <c r="L23" s="300">
        <v>5.2</v>
      </c>
      <c r="M23" s="301">
        <v>5.9</v>
      </c>
      <c r="N23" s="23">
        <v>143.69999999999999</v>
      </c>
      <c r="O23" s="24">
        <v>27</v>
      </c>
      <c r="P23" s="24">
        <v>142.69999999999999</v>
      </c>
      <c r="Q23" s="25">
        <v>143.69999999999999</v>
      </c>
      <c r="R23" s="23">
        <v>139.30000000000001</v>
      </c>
      <c r="S23" s="24">
        <v>28.4</v>
      </c>
      <c r="T23" s="24">
        <v>139.1</v>
      </c>
      <c r="U23" s="25">
        <v>139.6</v>
      </c>
      <c r="V23" s="302">
        <f t="shared" si="0"/>
        <v>1949.6000000000001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3494.5</v>
      </c>
      <c r="C24" s="306">
        <f t="shared" ref="C24:U24" si="1">SUM(C17:C23)</f>
        <v>39.267999999999994</v>
      </c>
      <c r="D24" s="306">
        <f t="shared" si="1"/>
        <v>37.890799999999984</v>
      </c>
      <c r="E24" s="306">
        <f t="shared" si="1"/>
        <v>7.8008999999999968</v>
      </c>
      <c r="F24" s="306">
        <f t="shared" si="1"/>
        <v>37.811899999999987</v>
      </c>
      <c r="G24" s="306">
        <f t="shared" si="1"/>
        <v>43.879299999999979</v>
      </c>
      <c r="H24" s="305">
        <f t="shared" si="1"/>
        <v>3501.5</v>
      </c>
      <c r="I24" s="306">
        <f t="shared" si="1"/>
        <v>38.378199999999985</v>
      </c>
      <c r="J24" s="306">
        <f t="shared" si="1"/>
        <v>40.151299999999992</v>
      </c>
      <c r="K24" s="306">
        <f t="shared" si="1"/>
        <v>8.4162999999999961</v>
      </c>
      <c r="L24" s="306">
        <f t="shared" si="1"/>
        <v>40.735399999999991</v>
      </c>
      <c r="M24" s="307">
        <f t="shared" si="1"/>
        <v>46.177499999999981</v>
      </c>
      <c r="N24" s="480">
        <f t="shared" si="1"/>
        <v>1006.2308</v>
      </c>
      <c r="O24" s="481">
        <f t="shared" si="1"/>
        <v>189.44490000000002</v>
      </c>
      <c r="P24" s="481">
        <f t="shared" si="1"/>
        <v>1000.3130000000001</v>
      </c>
      <c r="Q24" s="482">
        <f t="shared" si="1"/>
        <v>1006.2308</v>
      </c>
      <c r="R24" s="480">
        <f t="shared" si="1"/>
        <v>975.84819999999991</v>
      </c>
      <c r="S24" s="481">
        <f t="shared" si="1"/>
        <v>199.3184</v>
      </c>
      <c r="T24" s="481">
        <f t="shared" si="1"/>
        <v>974.43770000000006</v>
      </c>
      <c r="U24" s="482">
        <f t="shared" si="1"/>
        <v>977.88289999999995</v>
      </c>
      <c r="V24" s="302">
        <f>SUM(B24:U24)</f>
        <v>13666.216300000002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161.85679110311014</v>
      </c>
    </row>
    <row r="26" spans="1:42" s="52" customFormat="1" ht="36.75" customHeight="1" x14ac:dyDescent="0.25">
      <c r="A26" s="321" t="s">
        <v>21</v>
      </c>
      <c r="B26" s="322"/>
      <c r="C26" s="323">
        <v>760</v>
      </c>
      <c r="D26" s="323">
        <v>735</v>
      </c>
      <c r="E26" s="323">
        <v>156</v>
      </c>
      <c r="F26" s="323">
        <v>733</v>
      </c>
      <c r="G26" s="323">
        <v>851</v>
      </c>
      <c r="H26" s="324"/>
      <c r="I26" s="323">
        <v>714</v>
      </c>
      <c r="J26" s="323">
        <v>751</v>
      </c>
      <c r="K26" s="323">
        <v>167</v>
      </c>
      <c r="L26" s="323">
        <v>758</v>
      </c>
      <c r="M26" s="325">
        <v>858</v>
      </c>
      <c r="N26" s="86">
        <v>887</v>
      </c>
      <c r="O26" s="35">
        <v>167</v>
      </c>
      <c r="P26" s="35">
        <v>881</v>
      </c>
      <c r="Q26" s="36">
        <v>887</v>
      </c>
      <c r="R26" s="34">
        <v>860</v>
      </c>
      <c r="S26" s="35">
        <v>176</v>
      </c>
      <c r="T26" s="35">
        <v>859</v>
      </c>
      <c r="U26" s="36">
        <v>862</v>
      </c>
      <c r="V26" s="326">
        <f>SUM(C26:U26)</f>
        <v>12062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739.17599999999993</v>
      </c>
      <c r="D27" s="300">
        <f t="shared" ref="D27:G27" si="2">(D26*D25/1000)*6</f>
        <v>714.86099999999999</v>
      </c>
      <c r="E27" s="300">
        <f t="shared" si="2"/>
        <v>151.72559999999999</v>
      </c>
      <c r="F27" s="300">
        <f t="shared" si="2"/>
        <v>712.91579999999999</v>
      </c>
      <c r="G27" s="300">
        <f t="shared" si="2"/>
        <v>827.68260000000009</v>
      </c>
      <c r="H27" s="328"/>
      <c r="I27" s="300">
        <f>(I26*I25/1000)*6</f>
        <v>694.43639999999994</v>
      </c>
      <c r="J27" s="300">
        <f>(J26*J25/1000)*6</f>
        <v>730.42259999999999</v>
      </c>
      <c r="K27" s="300">
        <f>(K26*K25/1000)*6</f>
        <v>162.42420000000001</v>
      </c>
      <c r="L27" s="300">
        <f>(L26*L25/1000)*6</f>
        <v>737.23080000000004</v>
      </c>
      <c r="M27" s="301">
        <f>(M26*M25/1000)*6</f>
        <v>834.49079999999992</v>
      </c>
      <c r="N27" s="302">
        <f>((N26*N25)*7/1000)/7</f>
        <v>143.78270000000001</v>
      </c>
      <c r="O27" s="204">
        <f t="shared" ref="O27:U27" si="3">((O26*O25)*7/1000)/7</f>
        <v>27.070699999999999</v>
      </c>
      <c r="P27" s="204">
        <f t="shared" si="3"/>
        <v>142.81010000000001</v>
      </c>
      <c r="Q27" s="205">
        <f t="shared" si="3"/>
        <v>143.78270000000001</v>
      </c>
      <c r="R27" s="203">
        <f t="shared" si="3"/>
        <v>139.40600000000001</v>
      </c>
      <c r="S27" s="204">
        <f t="shared" si="3"/>
        <v>28.529599999999995</v>
      </c>
      <c r="T27" s="204">
        <f t="shared" si="3"/>
        <v>139.2439</v>
      </c>
      <c r="U27" s="205">
        <f t="shared" si="3"/>
        <v>139.7302</v>
      </c>
      <c r="V27" s="88"/>
      <c r="W27" s="52">
        <f>((V24*1000)/V26)/7</f>
        <v>161.85679110311017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5.3959999999999955</v>
      </c>
      <c r="D28" s="330">
        <f t="shared" ref="D28:G28" si="4">+(D25-$C$32)*D26/1000</f>
        <v>5.2184999999999953</v>
      </c>
      <c r="E28" s="330">
        <f t="shared" si="4"/>
        <v>1.107599999999999</v>
      </c>
      <c r="F28" s="330">
        <f t="shared" si="4"/>
        <v>5.2042999999999955</v>
      </c>
      <c r="G28" s="330">
        <f t="shared" si="4"/>
        <v>6.0420999999999951</v>
      </c>
      <c r="H28" s="329"/>
      <c r="I28" s="330">
        <f>+(I25-$I$32)*I26/1000</f>
        <v>5.0693999999999964</v>
      </c>
      <c r="J28" s="330">
        <f t="shared" ref="J28:M28" si="5">+(J25-$I$32)*J26/1000</f>
        <v>5.3320999999999961</v>
      </c>
      <c r="K28" s="330">
        <f t="shared" si="5"/>
        <v>1.1856999999999991</v>
      </c>
      <c r="L28" s="330">
        <f t="shared" si="5"/>
        <v>5.3817999999999957</v>
      </c>
      <c r="M28" s="331">
        <f t="shared" si="5"/>
        <v>6.0917999999999948</v>
      </c>
      <c r="N28" s="259">
        <f t="shared" ref="N28:U28" si="6">((N26*N25)*7)/1000</f>
        <v>1006.4789</v>
      </c>
      <c r="O28" s="45">
        <f t="shared" si="6"/>
        <v>189.4949</v>
      </c>
      <c r="P28" s="45">
        <f t="shared" si="6"/>
        <v>999.67070000000012</v>
      </c>
      <c r="Q28" s="46">
        <f t="shared" si="6"/>
        <v>1006.4789</v>
      </c>
      <c r="R28" s="44">
        <f t="shared" si="6"/>
        <v>975.84199999999998</v>
      </c>
      <c r="S28" s="45">
        <f t="shared" si="6"/>
        <v>199.70719999999997</v>
      </c>
      <c r="T28" s="45">
        <f t="shared" si="6"/>
        <v>974.70729999999992</v>
      </c>
      <c r="U28" s="46">
        <f t="shared" si="6"/>
        <v>978.11139999999989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886.66666666666924</v>
      </c>
      <c r="D29" s="333">
        <f t="shared" si="7"/>
        <v>857.5000000000025</v>
      </c>
      <c r="E29" s="333">
        <f t="shared" si="7"/>
        <v>182.00000000000054</v>
      </c>
      <c r="F29" s="333">
        <f t="shared" si="7"/>
        <v>855.16666666666913</v>
      </c>
      <c r="G29" s="333">
        <f t="shared" si="7"/>
        <v>992.83333333333621</v>
      </c>
      <c r="H29" s="332"/>
      <c r="I29" s="333">
        <f>+I26*(1.16666666666667)</f>
        <v>833.00000000000239</v>
      </c>
      <c r="J29" s="333">
        <f>+J26*(1.16666666666667)</f>
        <v>876.16666666666924</v>
      </c>
      <c r="K29" s="333">
        <f>+K26*(1.16666666666667)</f>
        <v>194.83333333333391</v>
      </c>
      <c r="L29" s="333">
        <f>+L26*(1.16666666666667)</f>
        <v>884.33333333333587</v>
      </c>
      <c r="M29" s="334">
        <f>+M26*(1.16666666666667)</f>
        <v>1001.000000000003</v>
      </c>
      <c r="N29" s="89">
        <f t="shared" ref="N29:U29" si="8">+(N24/N26)/7*1000</f>
        <v>162.06004187469802</v>
      </c>
      <c r="O29" s="49">
        <f t="shared" si="8"/>
        <v>162.05722840034218</v>
      </c>
      <c r="P29" s="49">
        <f t="shared" si="8"/>
        <v>162.20415112696611</v>
      </c>
      <c r="Q29" s="50">
        <f t="shared" si="8"/>
        <v>162.06004187469802</v>
      </c>
      <c r="R29" s="48">
        <f t="shared" si="8"/>
        <v>162.10102990033221</v>
      </c>
      <c r="S29" s="49">
        <f t="shared" si="8"/>
        <v>161.78441558441557</v>
      </c>
      <c r="T29" s="49">
        <f t="shared" si="8"/>
        <v>162.05516381174127</v>
      </c>
      <c r="U29" s="50">
        <f t="shared" si="8"/>
        <v>162.06213125621477</v>
      </c>
      <c r="V29" s="344"/>
    </row>
    <row r="30" spans="1:42" s="304" customFormat="1" ht="33.75" customHeight="1" x14ac:dyDescent="0.25">
      <c r="A30" s="52"/>
      <c r="B30" s="328"/>
      <c r="C30" s="335">
        <f>(C27/6)</f>
        <v>123.19599999999998</v>
      </c>
      <c r="D30" s="335">
        <f t="shared" ref="D30:G30" si="9">+(D27/6)</f>
        <v>119.1435</v>
      </c>
      <c r="E30" s="335">
        <f t="shared" si="9"/>
        <v>25.287599999999998</v>
      </c>
      <c r="F30" s="335">
        <f t="shared" si="9"/>
        <v>118.8193</v>
      </c>
      <c r="G30" s="335">
        <f t="shared" si="9"/>
        <v>137.94710000000001</v>
      </c>
      <c r="H30" s="328"/>
      <c r="I30" s="335">
        <f>+(I27/6)</f>
        <v>115.73939999999999</v>
      </c>
      <c r="J30" s="335">
        <f>+(J27/6)</f>
        <v>121.7371</v>
      </c>
      <c r="K30" s="335">
        <f>+(K27/6)</f>
        <v>27.070700000000002</v>
      </c>
      <c r="L30" s="335">
        <f>+(L27/6)</f>
        <v>122.87180000000001</v>
      </c>
      <c r="M30" s="336">
        <f>+(M27/6)</f>
        <v>139.08179999999999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298.17299999999994</v>
      </c>
      <c r="D31" s="335">
        <f t="shared" ref="D31:G31" si="10">+((D27-D24)/4)+D30</f>
        <v>288.38605000000001</v>
      </c>
      <c r="E31" s="335">
        <f t="shared" si="10"/>
        <v>61.268774999999998</v>
      </c>
      <c r="F31" s="335">
        <f t="shared" si="10"/>
        <v>287.59527500000002</v>
      </c>
      <c r="G31" s="335">
        <f t="shared" si="10"/>
        <v>333.89792500000004</v>
      </c>
      <c r="H31" s="328"/>
      <c r="I31" s="335">
        <f>+((I27-I24)/4)+I30</f>
        <v>279.75394999999997</v>
      </c>
      <c r="J31" s="335">
        <f>+((J27-J24)/4)+J30</f>
        <v>294.30492500000003</v>
      </c>
      <c r="K31" s="335">
        <f>+((K27-K24)/4)+K30</f>
        <v>65.572675000000004</v>
      </c>
      <c r="L31" s="335">
        <f>+((L27-L24)/4)+L30</f>
        <v>296.99565000000001</v>
      </c>
      <c r="M31" s="336">
        <f>+((M27-M24)/4)+M30</f>
        <v>336.16012499999999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155</v>
      </c>
      <c r="D32" s="339">
        <f>+C32*E32/1000</f>
        <v>501.42500000000001</v>
      </c>
      <c r="E32" s="340">
        <f>+SUM(C26:G26)</f>
        <v>3235</v>
      </c>
      <c r="F32" s="341"/>
      <c r="G32" s="341"/>
      <c r="H32" s="337"/>
      <c r="I32" s="338">
        <v>155</v>
      </c>
      <c r="J32" s="339">
        <f>+I32*K32/1000</f>
        <v>503.44</v>
      </c>
      <c r="K32" s="340">
        <f>+SUM(I26:M26)</f>
        <v>3248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132.35399999999998</v>
      </c>
      <c r="C39" s="82">
        <v>137.43419999999998</v>
      </c>
      <c r="D39" s="82">
        <v>24.169599999999999</v>
      </c>
      <c r="E39" s="82">
        <v>131.886</v>
      </c>
      <c r="F39" s="82">
        <v>134.10150000000002</v>
      </c>
      <c r="G39" s="82"/>
      <c r="H39" s="82"/>
      <c r="I39" s="205">
        <f t="shared" ref="I39:I46" si="11">SUM(B39:H39)</f>
        <v>559.94529999999997</v>
      </c>
      <c r="J39" s="52"/>
      <c r="K39" s="497" t="s">
        <v>13</v>
      </c>
      <c r="L39" s="82">
        <v>10.4</v>
      </c>
      <c r="M39" s="82">
        <v>10.5</v>
      </c>
      <c r="N39" s="82">
        <v>1.9</v>
      </c>
      <c r="O39" s="82">
        <v>10.5</v>
      </c>
      <c r="P39" s="82">
        <v>10.199999999999999</v>
      </c>
      <c r="Q39" s="82"/>
      <c r="R39" s="205">
        <f t="shared" ref="R39:R46" si="12">SUM(L39:Q39)</f>
        <v>43.5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130.96890000000002</v>
      </c>
      <c r="C40" s="82">
        <v>135.6885</v>
      </c>
      <c r="D40" s="82">
        <v>22.276800000000001</v>
      </c>
      <c r="E40" s="82">
        <v>130.815</v>
      </c>
      <c r="F40" s="82">
        <v>132.99059999999997</v>
      </c>
      <c r="G40" s="82"/>
      <c r="H40" s="82"/>
      <c r="I40" s="205">
        <f t="shared" si="11"/>
        <v>552.73980000000006</v>
      </c>
      <c r="J40" s="52"/>
      <c r="K40" s="499" t="s">
        <v>14</v>
      </c>
      <c r="L40" s="82">
        <v>10.4</v>
      </c>
      <c r="M40" s="82">
        <v>10.5</v>
      </c>
      <c r="N40" s="82">
        <v>1.9</v>
      </c>
      <c r="O40" s="82">
        <v>10.5</v>
      </c>
      <c r="P40" s="82">
        <v>10.199999999999999</v>
      </c>
      <c r="Q40" s="82"/>
      <c r="R40" s="205">
        <f t="shared" si="12"/>
        <v>43.5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135.05369999999999</v>
      </c>
      <c r="C41" s="82">
        <v>135.6885</v>
      </c>
      <c r="D41" s="82">
        <v>22.8888</v>
      </c>
      <c r="E41" s="82">
        <v>135.6885</v>
      </c>
      <c r="F41" s="82">
        <v>132.99059999999997</v>
      </c>
      <c r="G41" s="24"/>
      <c r="H41" s="24"/>
      <c r="I41" s="205">
        <f t="shared" si="11"/>
        <v>562.31010000000003</v>
      </c>
      <c r="J41" s="52"/>
      <c r="K41" s="497" t="s">
        <v>15</v>
      </c>
      <c r="L41" s="82">
        <v>10.3</v>
      </c>
      <c r="M41" s="82">
        <v>10.5</v>
      </c>
      <c r="N41" s="82">
        <v>1.6</v>
      </c>
      <c r="O41" s="82">
        <v>10.4</v>
      </c>
      <c r="P41" s="82">
        <v>10.1</v>
      </c>
      <c r="Q41" s="24"/>
      <c r="R41" s="205">
        <f t="shared" si="12"/>
        <v>42.900000000000006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135.05369999999999</v>
      </c>
      <c r="C42" s="82">
        <v>135.6885</v>
      </c>
      <c r="D42" s="82">
        <v>23.6</v>
      </c>
      <c r="E42" s="82">
        <v>135.6885</v>
      </c>
      <c r="F42" s="82">
        <v>132.99059999999997</v>
      </c>
      <c r="G42" s="82"/>
      <c r="H42" s="82"/>
      <c r="I42" s="205">
        <f t="shared" si="11"/>
        <v>563.0213</v>
      </c>
      <c r="J42" s="52"/>
      <c r="K42" s="499" t="s">
        <v>16</v>
      </c>
      <c r="L42" s="82">
        <v>10.3</v>
      </c>
      <c r="M42" s="82">
        <v>10.5</v>
      </c>
      <c r="N42" s="82">
        <v>1.6</v>
      </c>
      <c r="O42" s="82">
        <v>10.4</v>
      </c>
      <c r="P42" s="82">
        <v>10.1</v>
      </c>
      <c r="Q42" s="82"/>
      <c r="R42" s="205">
        <f t="shared" si="12"/>
        <v>42.900000000000006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135.05369999999999</v>
      </c>
      <c r="C43" s="82">
        <v>135.6885</v>
      </c>
      <c r="D43" s="82">
        <v>23.6</v>
      </c>
      <c r="E43" s="82">
        <v>135.6885</v>
      </c>
      <c r="F43" s="82">
        <v>132.99059999999997</v>
      </c>
      <c r="G43" s="82"/>
      <c r="H43" s="82"/>
      <c r="I43" s="205">
        <f t="shared" si="11"/>
        <v>563.0213</v>
      </c>
      <c r="J43" s="52"/>
      <c r="K43" s="497" t="s">
        <v>17</v>
      </c>
      <c r="L43" s="82">
        <v>10.3</v>
      </c>
      <c r="M43" s="82">
        <v>10.5</v>
      </c>
      <c r="N43" s="82">
        <v>1.6</v>
      </c>
      <c r="O43" s="82">
        <v>10.4</v>
      </c>
      <c r="P43" s="82">
        <v>10.1</v>
      </c>
      <c r="Q43" s="82"/>
      <c r="R43" s="205">
        <f t="shared" si="12"/>
        <v>42.900000000000006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135.05369999999999</v>
      </c>
      <c r="C44" s="82">
        <v>135.6885</v>
      </c>
      <c r="D44" s="82">
        <v>23.6</v>
      </c>
      <c r="E44" s="82">
        <v>135.6885</v>
      </c>
      <c r="F44" s="82">
        <v>132.99059999999997</v>
      </c>
      <c r="G44" s="82"/>
      <c r="H44" s="82"/>
      <c r="I44" s="205">
        <f t="shared" si="11"/>
        <v>563.0213</v>
      </c>
      <c r="J44" s="52"/>
      <c r="K44" s="499" t="s">
        <v>18</v>
      </c>
      <c r="L44" s="82">
        <v>10.3</v>
      </c>
      <c r="M44" s="82">
        <v>10.5</v>
      </c>
      <c r="N44" s="82">
        <v>1.6</v>
      </c>
      <c r="O44" s="82">
        <v>10.5</v>
      </c>
      <c r="P44" s="82">
        <v>10.199999999999999</v>
      </c>
      <c r="Q44" s="82"/>
      <c r="R44" s="205">
        <f t="shared" si="12"/>
        <v>43.100000000000009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135.05369999999999</v>
      </c>
      <c r="C45" s="82">
        <v>135.6885</v>
      </c>
      <c r="D45" s="82">
        <v>23.6</v>
      </c>
      <c r="E45" s="82">
        <v>135.6885</v>
      </c>
      <c r="F45" s="82">
        <v>132.99059999999997</v>
      </c>
      <c r="G45" s="82"/>
      <c r="H45" s="82"/>
      <c r="I45" s="205">
        <f t="shared" si="11"/>
        <v>563.0213</v>
      </c>
      <c r="J45" s="52"/>
      <c r="K45" s="497" t="s">
        <v>19</v>
      </c>
      <c r="L45" s="82">
        <v>10.3</v>
      </c>
      <c r="M45" s="82">
        <v>10.5</v>
      </c>
      <c r="N45" s="82">
        <v>1.7</v>
      </c>
      <c r="O45" s="82">
        <v>10.5</v>
      </c>
      <c r="P45" s="82">
        <v>10.199999999999999</v>
      </c>
      <c r="Q45" s="82"/>
      <c r="R45" s="205">
        <f t="shared" si="12"/>
        <v>43.2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938.59139999999979</v>
      </c>
      <c r="C46" s="309">
        <f t="shared" si="13"/>
        <v>951.56519999999989</v>
      </c>
      <c r="D46" s="309">
        <f t="shared" si="13"/>
        <v>163.73519999999999</v>
      </c>
      <c r="E46" s="309">
        <f t="shared" si="13"/>
        <v>941.1434999999999</v>
      </c>
      <c r="F46" s="309">
        <f t="shared" si="13"/>
        <v>932.04509999999982</v>
      </c>
      <c r="G46" s="309">
        <f t="shared" si="13"/>
        <v>0</v>
      </c>
      <c r="H46" s="309">
        <f t="shared" si="13"/>
        <v>0</v>
      </c>
      <c r="I46" s="205">
        <f t="shared" si="11"/>
        <v>3927.0803999999994</v>
      </c>
      <c r="K46" s="499" t="s">
        <v>11</v>
      </c>
      <c r="L46" s="308">
        <f t="shared" ref="L46:Q46" si="14">SUM(L39:L45)</f>
        <v>72.3</v>
      </c>
      <c r="M46" s="309">
        <f t="shared" si="14"/>
        <v>73.5</v>
      </c>
      <c r="N46" s="309">
        <f t="shared" si="14"/>
        <v>11.899999999999999</v>
      </c>
      <c r="O46" s="309">
        <f t="shared" si="14"/>
        <v>73.199999999999989</v>
      </c>
      <c r="P46" s="309">
        <f t="shared" si="14"/>
        <v>71.100000000000009</v>
      </c>
      <c r="Q46" s="309">
        <f t="shared" si="14"/>
        <v>0</v>
      </c>
      <c r="R46" s="205">
        <f t="shared" si="12"/>
        <v>302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158.69999999999999</v>
      </c>
      <c r="C47" s="317">
        <v>158.69999999999999</v>
      </c>
      <c r="D47" s="317">
        <v>154</v>
      </c>
      <c r="E47" s="317">
        <v>158.69999999999999</v>
      </c>
      <c r="F47" s="317">
        <v>158.69999999999999</v>
      </c>
      <c r="G47" s="317"/>
      <c r="H47" s="317"/>
      <c r="I47" s="518">
        <f>+((I46/I48)/7)*1000</f>
        <v>157.94242277992274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140.07421150278293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851</v>
      </c>
      <c r="C48" s="35">
        <v>855</v>
      </c>
      <c r="D48" s="35">
        <v>153</v>
      </c>
      <c r="E48" s="35">
        <v>855</v>
      </c>
      <c r="F48" s="35">
        <v>838</v>
      </c>
      <c r="G48" s="35"/>
      <c r="H48" s="35"/>
      <c r="I48" s="520">
        <f>SUM(B48:H48)</f>
        <v>3552</v>
      </c>
      <c r="J48" s="52"/>
      <c r="K48" s="502" t="s">
        <v>21</v>
      </c>
      <c r="L48" s="521">
        <v>73</v>
      </c>
      <c r="M48" s="504">
        <v>75</v>
      </c>
      <c r="N48" s="504">
        <v>12</v>
      </c>
      <c r="O48" s="504">
        <v>75</v>
      </c>
      <c r="P48" s="504">
        <v>73</v>
      </c>
      <c r="Q48" s="504"/>
      <c r="R48" s="522">
        <f>SUM(L48:Q48)</f>
        <v>308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135.05369999999999</v>
      </c>
      <c r="C49" s="204">
        <f t="shared" si="15"/>
        <v>135.6885</v>
      </c>
      <c r="D49" s="204">
        <f t="shared" si="15"/>
        <v>23.562000000000001</v>
      </c>
      <c r="E49" s="204">
        <f t="shared" si="15"/>
        <v>135.6885</v>
      </c>
      <c r="F49" s="204">
        <f t="shared" si="15"/>
        <v>132.99059999999997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157.94242277992277</v>
      </c>
      <c r="K49" s="507" t="s">
        <v>22</v>
      </c>
      <c r="L49" s="302">
        <f>((L48*L47)*7/1000-L39-L40)/5</f>
        <v>10.301300000000001</v>
      </c>
      <c r="M49" s="204">
        <f t="shared" ref="M49:Q49" si="17">((M48*M47)*7/1000-M39-M40)/5</f>
        <v>10.5</v>
      </c>
      <c r="N49" s="204">
        <f t="shared" si="17"/>
        <v>1.6171999999999997</v>
      </c>
      <c r="O49" s="204">
        <f t="shared" si="17"/>
        <v>10.4475</v>
      </c>
      <c r="P49" s="204">
        <f t="shared" si="17"/>
        <v>10.125799999999998</v>
      </c>
      <c r="Q49" s="204">
        <f t="shared" si="17"/>
        <v>0</v>
      </c>
      <c r="R49" s="525">
        <f>((R46*1000)/R48)/7</f>
        <v>140.07421150278293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945.37589999999989</v>
      </c>
      <c r="C50" s="43">
        <f t="shared" si="18"/>
        <v>949.81949999999995</v>
      </c>
      <c r="D50" s="43">
        <f t="shared" si="18"/>
        <v>164.934</v>
      </c>
      <c r="E50" s="43">
        <f t="shared" si="18"/>
        <v>949.81949999999995</v>
      </c>
      <c r="F50" s="43">
        <f t="shared" si="18"/>
        <v>930.93419999999981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72.3065</v>
      </c>
      <c r="M50" s="43">
        <f t="shared" si="19"/>
        <v>73.5</v>
      </c>
      <c r="N50" s="43">
        <f t="shared" si="19"/>
        <v>11.885999999999999</v>
      </c>
      <c r="O50" s="43">
        <f t="shared" si="19"/>
        <v>73.237499999999997</v>
      </c>
      <c r="P50" s="43">
        <f t="shared" si="19"/>
        <v>71.028999999999996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157.56108779587038</v>
      </c>
      <c r="C51" s="49">
        <f t="shared" si="20"/>
        <v>158.99167919799498</v>
      </c>
      <c r="D51" s="49">
        <f t="shared" si="20"/>
        <v>152.88067226890755</v>
      </c>
      <c r="E51" s="49">
        <f t="shared" si="20"/>
        <v>157.25037593984962</v>
      </c>
      <c r="F51" s="49">
        <f t="shared" si="20"/>
        <v>158.88937947494028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141.48727984344421</v>
      </c>
      <c r="M51" s="49">
        <f t="shared" si="21"/>
        <v>139.99999999999997</v>
      </c>
      <c r="N51" s="49">
        <f t="shared" si="21"/>
        <v>141.66666666666666</v>
      </c>
      <c r="O51" s="49">
        <f t="shared" si="21"/>
        <v>139.42857142857139</v>
      </c>
      <c r="P51" s="49">
        <f t="shared" si="21"/>
        <v>139.13894324853231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4"/>
      <c r="D73" s="534"/>
      <c r="E73" s="534"/>
      <c r="F73" s="118"/>
      <c r="G73" s="198"/>
      <c r="H73" s="534"/>
      <c r="I73" s="534"/>
      <c r="J73" s="534"/>
      <c r="K73" s="118"/>
      <c r="L73" s="198"/>
      <c r="M73" s="534"/>
      <c r="N73" s="534"/>
      <c r="O73" s="118"/>
      <c r="P73" s="198"/>
      <c r="Q73" s="534"/>
      <c r="R73" s="534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9.6</v>
      </c>
      <c r="C76" s="204">
        <v>9</v>
      </c>
      <c r="D76" s="204">
        <v>2</v>
      </c>
      <c r="E76" s="204">
        <v>9.1999999999999993</v>
      </c>
      <c r="F76" s="205">
        <v>10.4</v>
      </c>
      <c r="G76" s="203">
        <v>9</v>
      </c>
      <c r="H76" s="204">
        <v>9.5</v>
      </c>
      <c r="I76" s="204">
        <v>2.2000000000000002</v>
      </c>
      <c r="J76" s="204">
        <v>9.5</v>
      </c>
      <c r="K76" s="205">
        <v>10.6</v>
      </c>
      <c r="L76" s="203">
        <v>11.2</v>
      </c>
      <c r="M76" s="204">
        <v>2</v>
      </c>
      <c r="N76" s="204">
        <v>11</v>
      </c>
      <c r="O76" s="205">
        <v>10.6</v>
      </c>
      <c r="P76" s="203">
        <v>10.9</v>
      </c>
      <c r="Q76" s="204">
        <v>2.2000000000000002</v>
      </c>
      <c r="R76" s="204">
        <v>10.8</v>
      </c>
      <c r="S76" s="205">
        <v>10.8</v>
      </c>
      <c r="T76" s="498">
        <f t="shared" ref="T76:T83" si="27">SUM(B76:S76)</f>
        <v>150.50000000000003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9.6</v>
      </c>
      <c r="C77" s="204">
        <v>9</v>
      </c>
      <c r="D77" s="204">
        <v>2</v>
      </c>
      <c r="E77" s="204">
        <v>9.1999999999999993</v>
      </c>
      <c r="F77" s="205">
        <v>10.4</v>
      </c>
      <c r="G77" s="203">
        <v>9</v>
      </c>
      <c r="H77" s="204">
        <v>9.5</v>
      </c>
      <c r="I77" s="204">
        <v>2.2000000000000002</v>
      </c>
      <c r="J77" s="204">
        <v>9.5</v>
      </c>
      <c r="K77" s="205">
        <v>10.6</v>
      </c>
      <c r="L77" s="203">
        <v>11.2</v>
      </c>
      <c r="M77" s="204">
        <v>2</v>
      </c>
      <c r="N77" s="204">
        <v>11</v>
      </c>
      <c r="O77" s="205">
        <v>10.6</v>
      </c>
      <c r="P77" s="203">
        <v>10.9</v>
      </c>
      <c r="Q77" s="204">
        <v>2.2000000000000002</v>
      </c>
      <c r="R77" s="204">
        <v>10.8</v>
      </c>
      <c r="S77" s="205">
        <v>10.8</v>
      </c>
      <c r="T77" s="498">
        <f t="shared" si="27"/>
        <v>150.50000000000003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8.9</v>
      </c>
      <c r="D78" s="204">
        <v>1.8</v>
      </c>
      <c r="E78" s="204">
        <v>9.1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11.1</v>
      </c>
      <c r="M78" s="204">
        <v>2</v>
      </c>
      <c r="N78" s="204">
        <v>10.9</v>
      </c>
      <c r="O78" s="205">
        <v>10.7</v>
      </c>
      <c r="P78" s="203">
        <v>10.8</v>
      </c>
      <c r="Q78" s="204">
        <v>2</v>
      </c>
      <c r="R78" s="204">
        <v>10.7</v>
      </c>
      <c r="S78" s="205">
        <v>10.7</v>
      </c>
      <c r="T78" s="498">
        <f t="shared" si="27"/>
        <v>148.99999999999997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8.9</v>
      </c>
      <c r="D79" s="204">
        <v>1.9</v>
      </c>
      <c r="E79" s="204">
        <v>9.1</v>
      </c>
      <c r="F79" s="205">
        <v>10.4</v>
      </c>
      <c r="G79" s="203">
        <v>8.9</v>
      </c>
      <c r="H79" s="204">
        <v>9.4</v>
      </c>
      <c r="I79" s="204">
        <v>2.2000000000000002</v>
      </c>
      <c r="J79" s="204">
        <v>9.4</v>
      </c>
      <c r="K79" s="205">
        <v>10.6</v>
      </c>
      <c r="L79" s="203">
        <v>11.1</v>
      </c>
      <c r="M79" s="204">
        <v>2.1</v>
      </c>
      <c r="N79" s="204">
        <v>10.9</v>
      </c>
      <c r="O79" s="205">
        <v>10.7</v>
      </c>
      <c r="P79" s="203">
        <v>10.9</v>
      </c>
      <c r="Q79" s="204">
        <v>2</v>
      </c>
      <c r="R79" s="204">
        <v>10.7</v>
      </c>
      <c r="S79" s="205">
        <v>10.7</v>
      </c>
      <c r="T79" s="498">
        <f t="shared" si="27"/>
        <v>149.39999999999998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9</v>
      </c>
      <c r="D80" s="204">
        <v>1.9</v>
      </c>
      <c r="E80" s="204">
        <v>9.1999999999999993</v>
      </c>
      <c r="F80" s="205">
        <v>10.4</v>
      </c>
      <c r="G80" s="203">
        <v>9</v>
      </c>
      <c r="H80" s="204">
        <v>9.4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2.1</v>
      </c>
      <c r="N80" s="204">
        <v>10.9</v>
      </c>
      <c r="O80" s="205">
        <v>10.7</v>
      </c>
      <c r="P80" s="203">
        <v>10.9</v>
      </c>
      <c r="Q80" s="204">
        <v>2</v>
      </c>
      <c r="R80" s="204">
        <v>10.7</v>
      </c>
      <c r="S80" s="205">
        <v>10.7</v>
      </c>
      <c r="T80" s="498">
        <f t="shared" si="27"/>
        <v>149.79999999999998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1.9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9.4</v>
      </c>
      <c r="K81" s="205">
        <v>10.6</v>
      </c>
      <c r="L81" s="203">
        <v>11.2</v>
      </c>
      <c r="M81" s="204">
        <v>2.1</v>
      </c>
      <c r="N81" s="204">
        <v>10.9</v>
      </c>
      <c r="O81" s="205">
        <v>10.7</v>
      </c>
      <c r="P81" s="203">
        <v>10.9</v>
      </c>
      <c r="Q81" s="204">
        <v>2</v>
      </c>
      <c r="R81" s="204">
        <v>10.7</v>
      </c>
      <c r="S81" s="205">
        <v>10.7</v>
      </c>
      <c r="T81" s="498">
        <f t="shared" si="27"/>
        <v>150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1.9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9.4</v>
      </c>
      <c r="K82" s="205">
        <v>10.6</v>
      </c>
      <c r="L82" s="203">
        <v>11.2</v>
      </c>
      <c r="M82" s="204">
        <v>2.1</v>
      </c>
      <c r="N82" s="204">
        <v>11</v>
      </c>
      <c r="O82" s="205">
        <v>10.8</v>
      </c>
      <c r="P82" s="203">
        <v>10.9</v>
      </c>
      <c r="Q82" s="204">
        <v>2</v>
      </c>
      <c r="R82" s="204">
        <v>10.7</v>
      </c>
      <c r="S82" s="205">
        <v>10.7</v>
      </c>
      <c r="T82" s="498">
        <f t="shared" si="27"/>
        <v>150.19999999999999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13.4</v>
      </c>
      <c r="E83" s="309">
        <f>SUM(E76:E82)</f>
        <v>64.2</v>
      </c>
      <c r="F83" s="310">
        <f>SUM(F76:F82)</f>
        <v>72.8</v>
      </c>
      <c r="G83" s="311">
        <f t="shared" ref="G83:S83" si="28">SUM(G76:G82)</f>
        <v>62.8</v>
      </c>
      <c r="H83" s="309">
        <f t="shared" si="28"/>
        <v>66.199999999999989</v>
      </c>
      <c r="I83" s="309">
        <f t="shared" si="28"/>
        <v>15.399999999999999</v>
      </c>
      <c r="J83" s="309">
        <f t="shared" si="28"/>
        <v>66</v>
      </c>
      <c r="K83" s="310">
        <f t="shared" si="28"/>
        <v>74.099999999999994</v>
      </c>
      <c r="L83" s="311">
        <f t="shared" si="28"/>
        <v>78.2</v>
      </c>
      <c r="M83" s="309">
        <f t="shared" si="28"/>
        <v>14.399999999999999</v>
      </c>
      <c r="N83" s="309">
        <f t="shared" si="28"/>
        <v>76.599999999999994</v>
      </c>
      <c r="O83" s="310">
        <f t="shared" si="28"/>
        <v>74.8</v>
      </c>
      <c r="P83" s="311">
        <f t="shared" si="28"/>
        <v>76.2</v>
      </c>
      <c r="Q83" s="309">
        <f t="shared" si="28"/>
        <v>14.4</v>
      </c>
      <c r="R83" s="309">
        <f t="shared" si="28"/>
        <v>75.100000000000009</v>
      </c>
      <c r="S83" s="310">
        <f t="shared" si="28"/>
        <v>75.100000000000009</v>
      </c>
      <c r="T83" s="498">
        <f t="shared" si="27"/>
        <v>1049.4000000000001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145.6892961266139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13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14</v>
      </c>
      <c r="R85" s="504">
        <v>74</v>
      </c>
      <c r="S85" s="505">
        <v>74</v>
      </c>
      <c r="T85" s="506">
        <f>SUM(B85:S85)</f>
        <v>1029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 t="shared" ref="B86:S86" si="29">((B85*B84)*7/1000-B76-B77)/5</f>
        <v>9.5370000000000008</v>
      </c>
      <c r="C86" s="204">
        <f t="shared" si="29"/>
        <v>8.9537999999999993</v>
      </c>
      <c r="D86" s="204">
        <f t="shared" si="29"/>
        <v>1.8754000000000002</v>
      </c>
      <c r="E86" s="204">
        <f t="shared" si="29"/>
        <v>9.1530999999999985</v>
      </c>
      <c r="F86" s="205">
        <f t="shared" si="29"/>
        <v>10.405600000000002</v>
      </c>
      <c r="G86" s="203">
        <f t="shared" si="29"/>
        <v>8.9537999999999993</v>
      </c>
      <c r="H86" s="204">
        <f t="shared" si="29"/>
        <v>9.4405000000000001</v>
      </c>
      <c r="I86" s="204">
        <f t="shared" si="29"/>
        <v>2.2069999999999999</v>
      </c>
      <c r="J86" s="204">
        <f t="shared" si="29"/>
        <v>9.3949999999999996</v>
      </c>
      <c r="K86" s="205">
        <f t="shared" si="29"/>
        <v>10.578999999999999</v>
      </c>
      <c r="L86" s="203">
        <f t="shared" si="29"/>
        <v>11.160799999999998</v>
      </c>
      <c r="M86" s="204">
        <f t="shared" si="29"/>
        <v>2.0811999999999999</v>
      </c>
      <c r="N86" s="204">
        <f t="shared" si="29"/>
        <v>10.921600000000002</v>
      </c>
      <c r="O86" s="205">
        <f t="shared" si="29"/>
        <v>10.7302</v>
      </c>
      <c r="P86" s="203">
        <f t="shared" si="29"/>
        <v>10.869199999999999</v>
      </c>
      <c r="Q86" s="204">
        <f t="shared" si="29"/>
        <v>2.0011999999999999</v>
      </c>
      <c r="R86" s="204">
        <f t="shared" si="29"/>
        <v>10.702000000000002</v>
      </c>
      <c r="S86" s="205">
        <f t="shared" si="29"/>
        <v>10.702000000000002</v>
      </c>
      <c r="T86" s="506">
        <f>((T83*1000)/T85)/7</f>
        <v>145.6892961266139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13.377000000000001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30">((G85*G84)*7)/1000</f>
        <v>62.768999999999998</v>
      </c>
      <c r="H87" s="43">
        <f t="shared" si="30"/>
        <v>66.202500000000001</v>
      </c>
      <c r="I87" s="43">
        <f t="shared" si="30"/>
        <v>15.435</v>
      </c>
      <c r="J87" s="43">
        <f t="shared" si="30"/>
        <v>65.974999999999994</v>
      </c>
      <c r="K87" s="90">
        <f t="shared" si="30"/>
        <v>74.094999999999999</v>
      </c>
      <c r="L87" s="42">
        <f t="shared" si="30"/>
        <v>78.203999999999994</v>
      </c>
      <c r="M87" s="43">
        <f t="shared" si="30"/>
        <v>14.406000000000001</v>
      </c>
      <c r="N87" s="43">
        <f t="shared" si="30"/>
        <v>76.608000000000004</v>
      </c>
      <c r="O87" s="90">
        <f t="shared" si="30"/>
        <v>74.850999999999999</v>
      </c>
      <c r="P87" s="42">
        <f t="shared" si="30"/>
        <v>76.146000000000001</v>
      </c>
      <c r="Q87" s="43">
        <f t="shared" si="30"/>
        <v>14.406000000000001</v>
      </c>
      <c r="R87" s="43">
        <f t="shared" si="30"/>
        <v>75.11</v>
      </c>
      <c r="S87" s="90">
        <f t="shared" si="30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147.25274725274727</v>
      </c>
      <c r="E88" s="49">
        <f>+(E83/E85)/7*1000</f>
        <v>145.57823129251705</v>
      </c>
      <c r="F88" s="50">
        <f>+(F83/F85)/7*1000</f>
        <v>144.44444444444443</v>
      </c>
      <c r="G88" s="48">
        <f t="shared" ref="G88:S88" si="31">+(G83/G85)/7*1000</f>
        <v>147.07259953161591</v>
      </c>
      <c r="H88" s="49">
        <f t="shared" si="31"/>
        <v>145.49450549450546</v>
      </c>
      <c r="I88" s="49">
        <f t="shared" si="31"/>
        <v>146.66666666666666</v>
      </c>
      <c r="J88" s="49">
        <f t="shared" si="31"/>
        <v>145.05494505494505</v>
      </c>
      <c r="K88" s="50">
        <f t="shared" si="31"/>
        <v>145.0097847358121</v>
      </c>
      <c r="L88" s="48">
        <f t="shared" si="31"/>
        <v>146.99248120300751</v>
      </c>
      <c r="M88" s="49">
        <f t="shared" si="31"/>
        <v>146.93877551020407</v>
      </c>
      <c r="N88" s="49">
        <f t="shared" si="31"/>
        <v>143.98496240601503</v>
      </c>
      <c r="O88" s="50">
        <f t="shared" si="31"/>
        <v>144.40154440154438</v>
      </c>
      <c r="P88" s="48">
        <f t="shared" si="31"/>
        <v>147.10424710424712</v>
      </c>
      <c r="Q88" s="49">
        <f t="shared" si="31"/>
        <v>146.9387755102041</v>
      </c>
      <c r="R88" s="49">
        <f t="shared" si="31"/>
        <v>144.98069498069501</v>
      </c>
      <c r="S88" s="50">
        <f t="shared" si="31"/>
        <v>144.98069498069501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315-6B72-4BA0-94A7-BD213F65846A}">
  <dimension ref="A1:AQ239"/>
  <sheetViews>
    <sheetView topLeftCell="A10" zoomScale="29" zoomScaleNormal="30" workbookViewId="0">
      <selection activeCell="L48" sqref="L48:P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2"/>
      <c r="Z3" s="2"/>
      <c r="AA3" s="2"/>
      <c r="AB3" s="2"/>
      <c r="AC3" s="2"/>
      <c r="AD3" s="53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35" t="s">
        <v>1</v>
      </c>
      <c r="B9" s="535"/>
      <c r="C9" s="53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35"/>
      <c r="B10" s="535"/>
      <c r="C10" s="5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35" t="s">
        <v>4</v>
      </c>
      <c r="B11" s="535"/>
      <c r="C11" s="535"/>
      <c r="D11" s="1"/>
      <c r="E11" s="536">
        <v>1</v>
      </c>
      <c r="F11" s="1"/>
      <c r="G11" s="1"/>
      <c r="H11" s="1"/>
      <c r="I11" s="1"/>
      <c r="J11" s="1"/>
      <c r="K11" s="553" t="s">
        <v>119</v>
      </c>
      <c r="L11" s="553"/>
      <c r="M11" s="537"/>
      <c r="N11" s="53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35"/>
      <c r="B12" s="535"/>
      <c r="C12" s="535"/>
      <c r="D12" s="1"/>
      <c r="E12" s="5"/>
      <c r="F12" s="1"/>
      <c r="G12" s="1"/>
      <c r="H12" s="1"/>
      <c r="I12" s="1"/>
      <c r="J12" s="1"/>
      <c r="K12" s="537"/>
      <c r="L12" s="537"/>
      <c r="M12" s="537"/>
      <c r="N12" s="53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35"/>
      <c r="B13" s="535"/>
      <c r="C13" s="535"/>
      <c r="D13" s="535"/>
      <c r="E13" s="535"/>
      <c r="F13" s="535"/>
      <c r="G13" s="535"/>
      <c r="H13" s="535"/>
      <c r="I13" s="535"/>
      <c r="J13" s="535"/>
      <c r="K13" s="535"/>
      <c r="L13" s="537"/>
      <c r="M13" s="537"/>
      <c r="N13" s="537"/>
      <c r="O13" s="537"/>
      <c r="P13" s="537"/>
      <c r="Q13" s="537"/>
      <c r="R13" s="537"/>
      <c r="S13" s="537"/>
      <c r="T13" s="537"/>
      <c r="U13" s="537"/>
      <c r="V13" s="537"/>
      <c r="W13" s="1"/>
      <c r="X13" s="1"/>
      <c r="Y13" s="1"/>
    </row>
    <row r="14" spans="1:30" s="3" customFormat="1" ht="27" thickBot="1" x14ac:dyDescent="0.3">
      <c r="A14" s="535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500</v>
      </c>
      <c r="C17" s="300">
        <v>5.2</v>
      </c>
      <c r="D17" s="300">
        <v>5</v>
      </c>
      <c r="E17" s="300">
        <v>1</v>
      </c>
      <c r="F17" s="300">
        <v>5</v>
      </c>
      <c r="G17" s="300">
        <v>5.8</v>
      </c>
      <c r="H17" s="299">
        <v>502</v>
      </c>
      <c r="I17" s="300">
        <v>4.9000000000000004</v>
      </c>
      <c r="J17" s="300">
        <v>5.0999999999999996</v>
      </c>
      <c r="K17" s="300">
        <v>1</v>
      </c>
      <c r="L17" s="300">
        <v>5.2</v>
      </c>
      <c r="M17" s="301">
        <v>5.9</v>
      </c>
      <c r="N17" s="23">
        <v>143.69999999999999</v>
      </c>
      <c r="O17" s="24">
        <v>27</v>
      </c>
      <c r="P17" s="24">
        <v>142.69999999999999</v>
      </c>
      <c r="Q17" s="25">
        <v>143.69999999999999</v>
      </c>
      <c r="R17" s="23">
        <v>139.30000000000001</v>
      </c>
      <c r="S17" s="24">
        <v>28.4</v>
      </c>
      <c r="T17" s="24">
        <v>139.1</v>
      </c>
      <c r="U17" s="25">
        <v>139.6</v>
      </c>
      <c r="V17" s="302">
        <f>SUM(B17:U17)</f>
        <v>1949.6000000000001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482</v>
      </c>
      <c r="C18" s="300">
        <v>9.1717999999999957</v>
      </c>
      <c r="D18" s="300">
        <v>8.8571999999999953</v>
      </c>
      <c r="E18" s="300">
        <v>1.8270999999999993</v>
      </c>
      <c r="F18" s="300">
        <v>8.8692999999999955</v>
      </c>
      <c r="G18" s="300">
        <v>10.248699999999996</v>
      </c>
      <c r="H18" s="299">
        <v>485</v>
      </c>
      <c r="I18" s="300">
        <v>8.603099999999996</v>
      </c>
      <c r="J18" s="300">
        <v>9.0870999999999942</v>
      </c>
      <c r="K18" s="300">
        <v>1.9843999999999993</v>
      </c>
      <c r="L18" s="300">
        <v>9.1596999999999955</v>
      </c>
      <c r="M18" s="301">
        <v>10.369699999999995</v>
      </c>
      <c r="N18" s="23">
        <v>143.62060000000002</v>
      </c>
      <c r="O18" s="24">
        <v>27.070699999999999</v>
      </c>
      <c r="P18" s="24">
        <v>142.81010000000001</v>
      </c>
      <c r="Q18" s="25">
        <v>143.78270000000001</v>
      </c>
      <c r="R18" s="23">
        <v>138.7576</v>
      </c>
      <c r="S18" s="24">
        <v>28.529599999999995</v>
      </c>
      <c r="T18" s="24">
        <v>138.91969999999998</v>
      </c>
      <c r="U18" s="25">
        <v>139.56810000000002</v>
      </c>
      <c r="V18" s="302">
        <f t="shared" ref="V18:V23" si="0">SUM(B18:U18)</f>
        <v>1948.2371999999996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482</v>
      </c>
      <c r="C19" s="300">
        <v>9.1717999999999957</v>
      </c>
      <c r="D19" s="300">
        <v>8.8571999999999953</v>
      </c>
      <c r="E19" s="300">
        <v>1.8270999999999993</v>
      </c>
      <c r="F19" s="300">
        <v>8.8692999999999955</v>
      </c>
      <c r="G19" s="300">
        <v>10.248699999999996</v>
      </c>
      <c r="H19" s="299">
        <v>485</v>
      </c>
      <c r="I19" s="300">
        <v>8.603099999999996</v>
      </c>
      <c r="J19" s="300">
        <v>9.0870999999999942</v>
      </c>
      <c r="K19" s="300">
        <v>1.9843999999999993</v>
      </c>
      <c r="L19" s="300">
        <v>9.1596999999999955</v>
      </c>
      <c r="M19" s="301">
        <v>10.369699999999995</v>
      </c>
      <c r="N19" s="23">
        <v>143.62060000000002</v>
      </c>
      <c r="O19" s="24">
        <v>27.070699999999999</v>
      </c>
      <c r="P19" s="24">
        <v>142.81010000000001</v>
      </c>
      <c r="Q19" s="25">
        <v>143.78270000000001</v>
      </c>
      <c r="R19" s="23">
        <v>138.7576</v>
      </c>
      <c r="S19" s="24">
        <v>28.529599999999995</v>
      </c>
      <c r="T19" s="24">
        <v>138.91969999999998</v>
      </c>
      <c r="U19" s="25">
        <v>139.56810000000002</v>
      </c>
      <c r="V19" s="302">
        <f t="shared" si="0"/>
        <v>1948.2371999999996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482</v>
      </c>
      <c r="C20" s="300">
        <v>9.1717999999999957</v>
      </c>
      <c r="D20" s="300">
        <v>8.8571999999999953</v>
      </c>
      <c r="E20" s="300">
        <v>1.8270999999999993</v>
      </c>
      <c r="F20" s="300">
        <v>8.8692999999999955</v>
      </c>
      <c r="G20" s="300">
        <v>10.248699999999996</v>
      </c>
      <c r="H20" s="299">
        <v>485</v>
      </c>
      <c r="I20" s="300">
        <v>8.603099999999996</v>
      </c>
      <c r="J20" s="300">
        <v>9.0870999999999942</v>
      </c>
      <c r="K20" s="300">
        <v>1.9843999999999993</v>
      </c>
      <c r="L20" s="300">
        <v>9.1596999999999955</v>
      </c>
      <c r="M20" s="301">
        <v>10.369699999999995</v>
      </c>
      <c r="N20" s="23">
        <v>143.62060000000002</v>
      </c>
      <c r="O20" s="24">
        <v>27.070699999999999</v>
      </c>
      <c r="P20" s="24">
        <v>142.81010000000001</v>
      </c>
      <c r="Q20" s="25">
        <v>143.78270000000001</v>
      </c>
      <c r="R20" s="23">
        <v>138.7576</v>
      </c>
      <c r="S20" s="24">
        <v>28.529599999999995</v>
      </c>
      <c r="T20" s="24">
        <v>138.91969999999998</v>
      </c>
      <c r="U20" s="25">
        <v>139.56810000000002</v>
      </c>
      <c r="V20" s="302">
        <f t="shared" si="0"/>
        <v>1948.2371999999996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482</v>
      </c>
      <c r="C21" s="300">
        <v>9.1717999999999957</v>
      </c>
      <c r="D21" s="300">
        <v>8.8571999999999953</v>
      </c>
      <c r="E21" s="300">
        <v>1.8270999999999993</v>
      </c>
      <c r="F21" s="300">
        <v>8.8692999999999955</v>
      </c>
      <c r="G21" s="300">
        <v>10.248699999999996</v>
      </c>
      <c r="H21" s="299">
        <v>485</v>
      </c>
      <c r="I21" s="300">
        <v>8.603099999999996</v>
      </c>
      <c r="J21" s="300">
        <v>9.0870999999999942</v>
      </c>
      <c r="K21" s="300">
        <v>1.9843999999999993</v>
      </c>
      <c r="L21" s="300">
        <v>9.1596999999999955</v>
      </c>
      <c r="M21" s="301">
        <v>10.369699999999995</v>
      </c>
      <c r="N21" s="23">
        <v>143.62060000000002</v>
      </c>
      <c r="O21" s="24">
        <v>27.070699999999999</v>
      </c>
      <c r="P21" s="24">
        <v>142.81010000000001</v>
      </c>
      <c r="Q21" s="25">
        <v>143.78270000000001</v>
      </c>
      <c r="R21" s="23">
        <v>138.7576</v>
      </c>
      <c r="S21" s="24">
        <v>28.529599999999995</v>
      </c>
      <c r="T21" s="24">
        <v>138.91969999999998</v>
      </c>
      <c r="U21" s="25">
        <v>139.56810000000002</v>
      </c>
      <c r="V21" s="302">
        <f t="shared" si="0"/>
        <v>1948.2371999999996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482</v>
      </c>
      <c r="C22" s="300">
        <v>9.1717999999999957</v>
      </c>
      <c r="D22" s="300">
        <v>8.8571999999999953</v>
      </c>
      <c r="E22" s="300">
        <v>1.8270999999999993</v>
      </c>
      <c r="F22" s="300">
        <v>8.8692999999999955</v>
      </c>
      <c r="G22" s="300">
        <v>10.248699999999996</v>
      </c>
      <c r="H22" s="299">
        <v>485</v>
      </c>
      <c r="I22" s="300">
        <v>8.603099999999996</v>
      </c>
      <c r="J22" s="300">
        <v>9.0870999999999942</v>
      </c>
      <c r="K22" s="300">
        <v>1.9843999999999993</v>
      </c>
      <c r="L22" s="300">
        <v>9.1596999999999955</v>
      </c>
      <c r="M22" s="301">
        <v>10.369699999999995</v>
      </c>
      <c r="N22" s="23">
        <v>143.62060000000002</v>
      </c>
      <c r="O22" s="24">
        <v>27.070699999999999</v>
      </c>
      <c r="P22" s="24">
        <v>142.81010000000001</v>
      </c>
      <c r="Q22" s="25">
        <v>143.78270000000001</v>
      </c>
      <c r="R22" s="23">
        <v>138.7576</v>
      </c>
      <c r="S22" s="24">
        <v>28.529599999999995</v>
      </c>
      <c r="T22" s="24">
        <v>138.91969999999998</v>
      </c>
      <c r="U22" s="25">
        <v>139.56810000000002</v>
      </c>
      <c r="V22" s="302">
        <f t="shared" si="0"/>
        <v>1948.2371999999996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482</v>
      </c>
      <c r="C23" s="300">
        <v>9.1717999999999957</v>
      </c>
      <c r="D23" s="300">
        <v>8.8571999999999953</v>
      </c>
      <c r="E23" s="300">
        <v>1.8270999999999993</v>
      </c>
      <c r="F23" s="300">
        <v>8.8692999999999955</v>
      </c>
      <c r="G23" s="300">
        <v>10.248699999999996</v>
      </c>
      <c r="H23" s="299">
        <v>485</v>
      </c>
      <c r="I23" s="300">
        <v>8.603099999999996</v>
      </c>
      <c r="J23" s="300">
        <v>9.0870999999999942</v>
      </c>
      <c r="K23" s="300">
        <v>1.9843999999999993</v>
      </c>
      <c r="L23" s="300">
        <v>9.1596999999999955</v>
      </c>
      <c r="M23" s="301">
        <v>10.369699999999995</v>
      </c>
      <c r="N23" s="23">
        <v>143.62060000000002</v>
      </c>
      <c r="O23" s="24">
        <v>27.070699999999999</v>
      </c>
      <c r="P23" s="24">
        <v>142.81010000000001</v>
      </c>
      <c r="Q23" s="25">
        <v>143.78270000000001</v>
      </c>
      <c r="R23" s="23">
        <v>138.7576</v>
      </c>
      <c r="S23" s="24">
        <v>28.529599999999995</v>
      </c>
      <c r="T23" s="24">
        <v>138.91969999999998</v>
      </c>
      <c r="U23" s="25">
        <v>139.56810000000002</v>
      </c>
      <c r="V23" s="302">
        <f t="shared" si="0"/>
        <v>1948.2371999999996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3392</v>
      </c>
      <c r="C24" s="306">
        <f t="shared" ref="C24:U24" si="1">SUM(C17:C23)</f>
        <v>60.230799999999981</v>
      </c>
      <c r="D24" s="306">
        <f t="shared" si="1"/>
        <v>58.143199999999965</v>
      </c>
      <c r="E24" s="306">
        <f t="shared" si="1"/>
        <v>11.962599999999997</v>
      </c>
      <c r="F24" s="306">
        <f t="shared" si="1"/>
        <v>58.215799999999973</v>
      </c>
      <c r="G24" s="306">
        <f t="shared" si="1"/>
        <v>67.29219999999998</v>
      </c>
      <c r="H24" s="305">
        <f t="shared" si="1"/>
        <v>3412</v>
      </c>
      <c r="I24" s="306">
        <f t="shared" si="1"/>
        <v>56.518599999999985</v>
      </c>
      <c r="J24" s="306">
        <f t="shared" si="1"/>
        <v>59.622599999999956</v>
      </c>
      <c r="K24" s="306">
        <f t="shared" si="1"/>
        <v>12.906399999999994</v>
      </c>
      <c r="L24" s="306">
        <f t="shared" si="1"/>
        <v>60.158199999999965</v>
      </c>
      <c r="M24" s="307">
        <f t="shared" si="1"/>
        <v>68.118199999999973</v>
      </c>
      <c r="N24" s="480">
        <f t="shared" si="1"/>
        <v>1005.4236000000001</v>
      </c>
      <c r="O24" s="481">
        <f t="shared" si="1"/>
        <v>189.42419999999998</v>
      </c>
      <c r="P24" s="481">
        <f t="shared" si="1"/>
        <v>999.56060000000014</v>
      </c>
      <c r="Q24" s="482">
        <f t="shared" si="1"/>
        <v>1006.3961999999999</v>
      </c>
      <c r="R24" s="480">
        <f t="shared" si="1"/>
        <v>971.8456000000001</v>
      </c>
      <c r="S24" s="481">
        <f t="shared" si="1"/>
        <v>199.57759999999993</v>
      </c>
      <c r="T24" s="481">
        <f t="shared" si="1"/>
        <v>972.61819999999966</v>
      </c>
      <c r="U24" s="482">
        <f t="shared" si="1"/>
        <v>977.00859999999989</v>
      </c>
      <c r="V24" s="302">
        <f>SUM(B24:U24)</f>
        <v>13639.023199999998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161.9374905015197</v>
      </c>
    </row>
    <row r="26" spans="1:42" s="52" customFormat="1" ht="36.75" customHeight="1" x14ac:dyDescent="0.25">
      <c r="A26" s="321" t="s">
        <v>21</v>
      </c>
      <c r="B26" s="322"/>
      <c r="C26" s="323">
        <v>758</v>
      </c>
      <c r="D26" s="323">
        <v>732</v>
      </c>
      <c r="E26" s="323">
        <v>151</v>
      </c>
      <c r="F26" s="323">
        <v>733</v>
      </c>
      <c r="G26" s="323">
        <v>847</v>
      </c>
      <c r="H26" s="324"/>
      <c r="I26" s="323">
        <v>711</v>
      </c>
      <c r="J26" s="323">
        <v>751</v>
      </c>
      <c r="K26" s="323">
        <v>164</v>
      </c>
      <c r="L26" s="323">
        <v>757</v>
      </c>
      <c r="M26" s="325">
        <v>857</v>
      </c>
      <c r="N26" s="86">
        <v>886</v>
      </c>
      <c r="O26" s="35">
        <v>167</v>
      </c>
      <c r="P26" s="35">
        <v>881</v>
      </c>
      <c r="Q26" s="36">
        <v>887</v>
      </c>
      <c r="R26" s="34">
        <v>856</v>
      </c>
      <c r="S26" s="35">
        <v>176</v>
      </c>
      <c r="T26" s="35">
        <v>857</v>
      </c>
      <c r="U26" s="36">
        <v>861</v>
      </c>
      <c r="V26" s="326">
        <f>SUM(C26:U26)</f>
        <v>12032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737.23080000000004</v>
      </c>
      <c r="D27" s="300">
        <f t="shared" ref="D27:G27" si="2">(D26*D25/1000)*6</f>
        <v>711.94320000000005</v>
      </c>
      <c r="E27" s="300">
        <f t="shared" si="2"/>
        <v>146.86259999999999</v>
      </c>
      <c r="F27" s="300">
        <f t="shared" si="2"/>
        <v>712.91579999999999</v>
      </c>
      <c r="G27" s="300">
        <f t="shared" si="2"/>
        <v>823.79219999999998</v>
      </c>
      <c r="H27" s="328"/>
      <c r="I27" s="300">
        <f>(I26*I25/1000)*6</f>
        <v>691.51859999999988</v>
      </c>
      <c r="J27" s="300">
        <f>(J26*J25/1000)*6</f>
        <v>730.42259999999999</v>
      </c>
      <c r="K27" s="300">
        <f>(K26*K25/1000)*6</f>
        <v>159.50639999999999</v>
      </c>
      <c r="L27" s="300">
        <f>(L26*L25/1000)*6</f>
        <v>736.25819999999999</v>
      </c>
      <c r="M27" s="301">
        <f>(M26*M25/1000)*6</f>
        <v>833.51819999999987</v>
      </c>
      <c r="N27" s="302">
        <f>((N26*N25)*7/1000)/7</f>
        <v>143.62060000000002</v>
      </c>
      <c r="O27" s="204">
        <f t="shared" ref="O27:U27" si="3">((O26*O25)*7/1000)/7</f>
        <v>27.070699999999999</v>
      </c>
      <c r="P27" s="204">
        <f t="shared" si="3"/>
        <v>142.81010000000001</v>
      </c>
      <c r="Q27" s="205">
        <f t="shared" si="3"/>
        <v>143.78270000000001</v>
      </c>
      <c r="R27" s="203">
        <f t="shared" si="3"/>
        <v>138.7576</v>
      </c>
      <c r="S27" s="204">
        <f t="shared" si="3"/>
        <v>28.529599999999995</v>
      </c>
      <c r="T27" s="204">
        <f t="shared" si="3"/>
        <v>138.91969999999998</v>
      </c>
      <c r="U27" s="205">
        <f t="shared" si="3"/>
        <v>139.56810000000002</v>
      </c>
      <c r="V27" s="88"/>
      <c r="W27" s="52">
        <f>((V24*1000)/V26)/7</f>
        <v>161.93749050151973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9.1717999999999957</v>
      </c>
      <c r="D28" s="330">
        <f t="shared" ref="D28:G28" si="4">+(D25-$C$32)*D26/1000</f>
        <v>8.8571999999999953</v>
      </c>
      <c r="E28" s="330">
        <f t="shared" si="4"/>
        <v>1.8270999999999993</v>
      </c>
      <c r="F28" s="330">
        <f t="shared" si="4"/>
        <v>8.8692999999999955</v>
      </c>
      <c r="G28" s="330">
        <f t="shared" si="4"/>
        <v>10.248699999999996</v>
      </c>
      <c r="H28" s="329"/>
      <c r="I28" s="330">
        <f>+(I25-$I$32)*I26/1000</f>
        <v>8.603099999999996</v>
      </c>
      <c r="J28" s="330">
        <f t="shared" ref="J28:M28" si="5">+(J25-$I$32)*J26/1000</f>
        <v>9.0870999999999942</v>
      </c>
      <c r="K28" s="330">
        <f t="shared" si="5"/>
        <v>1.9843999999999993</v>
      </c>
      <c r="L28" s="330">
        <f t="shared" si="5"/>
        <v>9.1596999999999955</v>
      </c>
      <c r="M28" s="331">
        <f t="shared" si="5"/>
        <v>10.369699999999995</v>
      </c>
      <c r="N28" s="259">
        <f t="shared" ref="N28:U28" si="6">((N26*N25)*7)/1000</f>
        <v>1005.3442000000001</v>
      </c>
      <c r="O28" s="45">
        <f t="shared" si="6"/>
        <v>189.4949</v>
      </c>
      <c r="P28" s="45">
        <f t="shared" si="6"/>
        <v>999.67070000000012</v>
      </c>
      <c r="Q28" s="46">
        <f t="shared" si="6"/>
        <v>1006.4789</v>
      </c>
      <c r="R28" s="44">
        <f t="shared" si="6"/>
        <v>971.30320000000006</v>
      </c>
      <c r="S28" s="45">
        <f t="shared" si="6"/>
        <v>199.70719999999997</v>
      </c>
      <c r="T28" s="45">
        <f t="shared" si="6"/>
        <v>972.4378999999999</v>
      </c>
      <c r="U28" s="46">
        <f t="shared" si="6"/>
        <v>976.97670000000005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884.33333333333587</v>
      </c>
      <c r="D29" s="333">
        <f t="shared" si="7"/>
        <v>854.0000000000025</v>
      </c>
      <c r="E29" s="333">
        <f t="shared" si="7"/>
        <v>176.16666666666717</v>
      </c>
      <c r="F29" s="333">
        <f t="shared" si="7"/>
        <v>855.16666666666913</v>
      </c>
      <c r="G29" s="333">
        <f t="shared" si="7"/>
        <v>988.16666666666958</v>
      </c>
      <c r="H29" s="332"/>
      <c r="I29" s="333">
        <f>+I26*(1.16666666666667)</f>
        <v>829.50000000000239</v>
      </c>
      <c r="J29" s="333">
        <f>+J26*(1.16666666666667)</f>
        <v>876.16666666666924</v>
      </c>
      <c r="K29" s="333">
        <f>+K26*(1.16666666666667)</f>
        <v>191.33333333333388</v>
      </c>
      <c r="L29" s="333">
        <f>+L26*(1.16666666666667)</f>
        <v>883.16666666666924</v>
      </c>
      <c r="M29" s="334">
        <f>+M26*(1.16666666666667)</f>
        <v>999.83333333333621</v>
      </c>
      <c r="N29" s="89">
        <f t="shared" ref="N29:U29" si="8">+(N24/N26)/7*1000</f>
        <v>162.11280232183168</v>
      </c>
      <c r="O29" s="49">
        <f t="shared" si="8"/>
        <v>162.03952095808381</v>
      </c>
      <c r="P29" s="49">
        <f t="shared" si="8"/>
        <v>162.0821469109778</v>
      </c>
      <c r="Q29" s="50">
        <f t="shared" si="8"/>
        <v>162.08668062489932</v>
      </c>
      <c r="R29" s="48">
        <f t="shared" si="8"/>
        <v>162.19052069425905</v>
      </c>
      <c r="S29" s="49">
        <f t="shared" si="8"/>
        <v>161.99480519480517</v>
      </c>
      <c r="T29" s="49">
        <f t="shared" si="8"/>
        <v>162.13005500916816</v>
      </c>
      <c r="U29" s="50">
        <f t="shared" si="8"/>
        <v>162.10529284884683</v>
      </c>
      <c r="V29" s="344"/>
    </row>
    <row r="30" spans="1:42" s="304" customFormat="1" ht="33.75" customHeight="1" x14ac:dyDescent="0.25">
      <c r="A30" s="52"/>
      <c r="B30" s="328"/>
      <c r="C30" s="335">
        <f>(C27/6)</f>
        <v>122.87180000000001</v>
      </c>
      <c r="D30" s="335">
        <f t="shared" ref="D30:G30" si="9">+(D27/6)</f>
        <v>118.6572</v>
      </c>
      <c r="E30" s="335">
        <f t="shared" si="9"/>
        <v>24.477099999999997</v>
      </c>
      <c r="F30" s="335">
        <f t="shared" si="9"/>
        <v>118.8193</v>
      </c>
      <c r="G30" s="335">
        <f t="shared" si="9"/>
        <v>137.2987</v>
      </c>
      <c r="H30" s="328"/>
      <c r="I30" s="335">
        <f>+(I27/6)</f>
        <v>115.25309999999998</v>
      </c>
      <c r="J30" s="335">
        <f>+(J27/6)</f>
        <v>121.7371</v>
      </c>
      <c r="K30" s="335">
        <f>+(K27/6)</f>
        <v>26.584399999999999</v>
      </c>
      <c r="L30" s="335">
        <f>+(L27/6)</f>
        <v>122.7097</v>
      </c>
      <c r="M30" s="336">
        <f>+(M27/6)</f>
        <v>138.91969999999998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292.12180000000001</v>
      </c>
      <c r="D31" s="335">
        <f t="shared" ref="D31:G31" si="10">+((D27-D24)/4)+D30</f>
        <v>282.10720000000003</v>
      </c>
      <c r="E31" s="335">
        <f t="shared" si="10"/>
        <v>58.202099999999987</v>
      </c>
      <c r="F31" s="335">
        <f t="shared" si="10"/>
        <v>282.49430000000001</v>
      </c>
      <c r="G31" s="335">
        <f t="shared" si="10"/>
        <v>326.4237</v>
      </c>
      <c r="H31" s="328"/>
      <c r="I31" s="335">
        <f>+((I27-I24)/4)+I30</f>
        <v>274.00309999999996</v>
      </c>
      <c r="J31" s="335">
        <f>+((J27-J24)/4)+J30</f>
        <v>289.43709999999999</v>
      </c>
      <c r="K31" s="335">
        <f>+((K27-K24)/4)+K30</f>
        <v>63.234399999999994</v>
      </c>
      <c r="L31" s="335">
        <f>+((L27-L24)/4)+L30</f>
        <v>291.73469999999998</v>
      </c>
      <c r="M31" s="336">
        <f>+((M27-M24)/4)+M30</f>
        <v>330.26969999999994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150</v>
      </c>
      <c r="D32" s="339">
        <f>+C32*E32/1000</f>
        <v>483.15</v>
      </c>
      <c r="E32" s="340">
        <f>+SUM(C26:G26)</f>
        <v>3221</v>
      </c>
      <c r="F32" s="341"/>
      <c r="G32" s="341"/>
      <c r="H32" s="337"/>
      <c r="I32" s="338">
        <v>150</v>
      </c>
      <c r="J32" s="339">
        <f>+I32*K32/1000</f>
        <v>486</v>
      </c>
      <c r="K32" s="340">
        <f>+SUM(I26:M26)</f>
        <v>3240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135.05369999999999</v>
      </c>
      <c r="C39" s="82">
        <v>135.6885</v>
      </c>
      <c r="D39" s="82">
        <v>23.6</v>
      </c>
      <c r="E39" s="82">
        <v>135.6885</v>
      </c>
      <c r="F39" s="82">
        <v>132.99059999999997</v>
      </c>
      <c r="G39" s="82"/>
      <c r="H39" s="82"/>
      <c r="I39" s="205">
        <f t="shared" ref="I39:I46" si="11">SUM(B39:H39)</f>
        <v>563.0213</v>
      </c>
      <c r="J39" s="52"/>
      <c r="K39" s="497" t="s">
        <v>13</v>
      </c>
      <c r="L39" s="82">
        <v>10.3</v>
      </c>
      <c r="M39" s="82">
        <v>10.5</v>
      </c>
      <c r="N39" s="82">
        <v>1.7</v>
      </c>
      <c r="O39" s="82">
        <v>10.5</v>
      </c>
      <c r="P39" s="82">
        <v>10.199999999999999</v>
      </c>
      <c r="Q39" s="82"/>
      <c r="R39" s="205">
        <f t="shared" ref="R39:R46" si="12">SUM(L39:Q39)</f>
        <v>43.2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133.00596666666669</v>
      </c>
      <c r="C40" s="82">
        <v>134.19458333333333</v>
      </c>
      <c r="D40" s="82">
        <v>23.249416666666665</v>
      </c>
      <c r="E40" s="82">
        <v>134.00966666666667</v>
      </c>
      <c r="F40" s="82">
        <v>128.91181666666668</v>
      </c>
      <c r="G40" s="82"/>
      <c r="H40" s="82"/>
      <c r="I40" s="205">
        <f t="shared" si="11"/>
        <v>553.3714500000001</v>
      </c>
      <c r="J40" s="52"/>
      <c r="K40" s="499" t="s">
        <v>14</v>
      </c>
      <c r="L40" s="82">
        <v>10.3</v>
      </c>
      <c r="M40" s="82">
        <v>10.5</v>
      </c>
      <c r="N40" s="82">
        <v>1.7</v>
      </c>
      <c r="O40" s="82">
        <v>10.5</v>
      </c>
      <c r="P40" s="82">
        <v>10.199999999999999</v>
      </c>
      <c r="Q40" s="82"/>
      <c r="R40" s="205">
        <f t="shared" si="12"/>
        <v>43.2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133.00596666666669</v>
      </c>
      <c r="C41" s="82">
        <v>134.19458333333333</v>
      </c>
      <c r="D41" s="82">
        <v>23.249416666666665</v>
      </c>
      <c r="E41" s="82">
        <v>134.00966666666667</v>
      </c>
      <c r="F41" s="82">
        <v>128.91181666666668</v>
      </c>
      <c r="G41" s="24"/>
      <c r="H41" s="24"/>
      <c r="I41" s="205">
        <f t="shared" si="11"/>
        <v>553.3714500000001</v>
      </c>
      <c r="J41" s="52"/>
      <c r="K41" s="497" t="s">
        <v>15</v>
      </c>
      <c r="L41" s="82">
        <v>10.1</v>
      </c>
      <c r="M41" s="82">
        <v>10.5</v>
      </c>
      <c r="N41" s="82">
        <v>1.7</v>
      </c>
      <c r="O41" s="82">
        <v>10.4</v>
      </c>
      <c r="P41" s="82">
        <v>10.1</v>
      </c>
      <c r="Q41" s="24"/>
      <c r="R41" s="205">
        <f t="shared" si="12"/>
        <v>42.800000000000004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133.00596666666669</v>
      </c>
      <c r="C42" s="82">
        <v>134.19458333333333</v>
      </c>
      <c r="D42" s="82">
        <v>23.249416666666665</v>
      </c>
      <c r="E42" s="82">
        <v>134.00966666666667</v>
      </c>
      <c r="F42" s="82">
        <v>128.91181666666668</v>
      </c>
      <c r="G42" s="82"/>
      <c r="H42" s="82"/>
      <c r="I42" s="205">
        <f t="shared" si="11"/>
        <v>553.3714500000001</v>
      </c>
      <c r="J42" s="52"/>
      <c r="K42" s="499" t="s">
        <v>16</v>
      </c>
      <c r="L42" s="82">
        <v>10.1</v>
      </c>
      <c r="M42" s="82">
        <v>10.5</v>
      </c>
      <c r="N42" s="82">
        <v>1.7</v>
      </c>
      <c r="O42" s="82">
        <v>10.4</v>
      </c>
      <c r="P42" s="82">
        <v>10.1</v>
      </c>
      <c r="Q42" s="82"/>
      <c r="R42" s="205">
        <f t="shared" si="12"/>
        <v>42.800000000000004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133.00596666666669</v>
      </c>
      <c r="C43" s="82">
        <v>134.19458333333333</v>
      </c>
      <c r="D43" s="82">
        <v>23.249416666666665</v>
      </c>
      <c r="E43" s="82">
        <v>134.00966666666667</v>
      </c>
      <c r="F43" s="82">
        <v>128.91181666666668</v>
      </c>
      <c r="G43" s="82"/>
      <c r="H43" s="82"/>
      <c r="I43" s="205">
        <f t="shared" si="11"/>
        <v>553.3714500000001</v>
      </c>
      <c r="J43" s="52"/>
      <c r="K43" s="497" t="s">
        <v>17</v>
      </c>
      <c r="L43" s="82">
        <v>10.1</v>
      </c>
      <c r="M43" s="82">
        <v>10.5</v>
      </c>
      <c r="N43" s="82">
        <v>1.7</v>
      </c>
      <c r="O43" s="82">
        <v>10.5</v>
      </c>
      <c r="P43" s="82">
        <v>10.1</v>
      </c>
      <c r="Q43" s="82"/>
      <c r="R43" s="205">
        <f t="shared" si="12"/>
        <v>42.9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133.00596666666669</v>
      </c>
      <c r="C44" s="82">
        <v>134.19458333333333</v>
      </c>
      <c r="D44" s="82">
        <v>23.249416666666665</v>
      </c>
      <c r="E44" s="82">
        <v>134.00966666666667</v>
      </c>
      <c r="F44" s="82">
        <v>128.91181666666668</v>
      </c>
      <c r="G44" s="82"/>
      <c r="H44" s="82"/>
      <c r="I44" s="205">
        <f t="shared" si="11"/>
        <v>553.3714500000001</v>
      </c>
      <c r="J44" s="52"/>
      <c r="K44" s="499" t="s">
        <v>18</v>
      </c>
      <c r="L44" s="82">
        <v>10.199999999999999</v>
      </c>
      <c r="M44" s="82">
        <v>10.5</v>
      </c>
      <c r="N44" s="82">
        <v>1.7</v>
      </c>
      <c r="O44" s="82">
        <v>10.5</v>
      </c>
      <c r="P44" s="82">
        <v>10.1</v>
      </c>
      <c r="Q44" s="82"/>
      <c r="R44" s="205">
        <f t="shared" si="12"/>
        <v>43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133.00596666666669</v>
      </c>
      <c r="C45" s="82">
        <v>134.19458333333333</v>
      </c>
      <c r="D45" s="82">
        <v>23.249416666666665</v>
      </c>
      <c r="E45" s="82">
        <v>134.00966666666667</v>
      </c>
      <c r="F45" s="82">
        <v>128.91181666666668</v>
      </c>
      <c r="G45" s="82"/>
      <c r="H45" s="82"/>
      <c r="I45" s="205">
        <f t="shared" si="11"/>
        <v>553.3714500000001</v>
      </c>
      <c r="J45" s="52"/>
      <c r="K45" s="497" t="s">
        <v>19</v>
      </c>
      <c r="L45" s="82">
        <v>10.199999999999999</v>
      </c>
      <c r="M45" s="82">
        <v>10.5</v>
      </c>
      <c r="N45" s="82">
        <v>1.7</v>
      </c>
      <c r="O45" s="82">
        <v>10.5</v>
      </c>
      <c r="P45" s="82">
        <v>10.199999999999999</v>
      </c>
      <c r="Q45" s="82"/>
      <c r="R45" s="205">
        <f t="shared" si="12"/>
        <v>43.099999999999994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933.08950000000027</v>
      </c>
      <c r="C46" s="309">
        <f t="shared" si="13"/>
        <v>940.85599999999988</v>
      </c>
      <c r="D46" s="309">
        <f t="shared" si="13"/>
        <v>163.09649999999999</v>
      </c>
      <c r="E46" s="309">
        <f t="shared" si="13"/>
        <v>939.7465000000002</v>
      </c>
      <c r="F46" s="309">
        <f t="shared" si="13"/>
        <v>906.46150000000023</v>
      </c>
      <c r="G46" s="309">
        <f t="shared" si="13"/>
        <v>0</v>
      </c>
      <c r="H46" s="309">
        <f t="shared" si="13"/>
        <v>0</v>
      </c>
      <c r="I46" s="205">
        <f t="shared" si="11"/>
        <v>3883.2500000000009</v>
      </c>
      <c r="K46" s="499" t="s">
        <v>11</v>
      </c>
      <c r="L46" s="308">
        <f t="shared" ref="L46:Q46" si="14">SUM(L39:L45)</f>
        <v>71.300000000000011</v>
      </c>
      <c r="M46" s="309">
        <f t="shared" si="14"/>
        <v>73.5</v>
      </c>
      <c r="N46" s="309">
        <f t="shared" si="14"/>
        <v>11.899999999999999</v>
      </c>
      <c r="O46" s="309">
        <f t="shared" si="14"/>
        <v>73.3</v>
      </c>
      <c r="P46" s="309">
        <f t="shared" si="14"/>
        <v>71</v>
      </c>
      <c r="Q46" s="309">
        <f t="shared" si="14"/>
        <v>0</v>
      </c>
      <c r="R46" s="205">
        <f t="shared" si="12"/>
        <v>301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158.5</v>
      </c>
      <c r="C47" s="317">
        <v>158.5</v>
      </c>
      <c r="D47" s="317">
        <v>158.5</v>
      </c>
      <c r="E47" s="317">
        <v>158.5</v>
      </c>
      <c r="F47" s="317">
        <v>158.5</v>
      </c>
      <c r="G47" s="317"/>
      <c r="H47" s="317"/>
      <c r="I47" s="518">
        <f>+((I46/I48)/7)*1000</f>
        <v>158.50000000000003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140.06514657980458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841</v>
      </c>
      <c r="C48" s="35">
        <v>848</v>
      </c>
      <c r="D48" s="35">
        <v>147</v>
      </c>
      <c r="E48" s="35">
        <v>847</v>
      </c>
      <c r="F48" s="35">
        <v>817</v>
      </c>
      <c r="G48" s="35"/>
      <c r="H48" s="35"/>
      <c r="I48" s="520">
        <f>SUM(B48:H48)</f>
        <v>3500</v>
      </c>
      <c r="J48" s="52"/>
      <c r="K48" s="502" t="s">
        <v>21</v>
      </c>
      <c r="L48" s="521">
        <v>72</v>
      </c>
      <c r="M48" s="504">
        <v>75</v>
      </c>
      <c r="N48" s="504">
        <v>12</v>
      </c>
      <c r="O48" s="504">
        <v>75</v>
      </c>
      <c r="P48" s="504">
        <v>73</v>
      </c>
      <c r="Q48" s="504"/>
      <c r="R48" s="522">
        <f>SUM(L48:Q48)</f>
        <v>307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>((B48*B47)*7/1000-B39)/6</f>
        <v>133.00596666666669</v>
      </c>
      <c r="C49" s="204">
        <f t="shared" ref="C49:H49" si="15">((C48*C47)*7/1000-C39)/6</f>
        <v>134.19458333333333</v>
      </c>
      <c r="D49" s="204">
        <f t="shared" si="15"/>
        <v>23.249416666666665</v>
      </c>
      <c r="E49" s="204">
        <f t="shared" si="15"/>
        <v>134.00966666666667</v>
      </c>
      <c r="F49" s="204">
        <f t="shared" si="15"/>
        <v>128.91181666666668</v>
      </c>
      <c r="G49" s="204">
        <f t="shared" si="15"/>
        <v>0</v>
      </c>
      <c r="H49" s="204">
        <f t="shared" si="15"/>
        <v>0</v>
      </c>
      <c r="I49" s="524">
        <f>((I46*1000)/I48)/7</f>
        <v>158.50000000000003</v>
      </c>
      <c r="K49" s="507" t="s">
        <v>22</v>
      </c>
      <c r="L49" s="302">
        <f>((L48*L47)*7/1000-L39-L40)/5</f>
        <v>10.143200000000002</v>
      </c>
      <c r="M49" s="204">
        <f t="shared" ref="M49:Q49" si="16">((M48*M47)*7/1000-M39-M40)/5</f>
        <v>10.5</v>
      </c>
      <c r="N49" s="204">
        <f t="shared" si="16"/>
        <v>1.6972</v>
      </c>
      <c r="O49" s="204">
        <f t="shared" si="16"/>
        <v>10.4475</v>
      </c>
      <c r="P49" s="204">
        <f t="shared" si="16"/>
        <v>10.125799999999998</v>
      </c>
      <c r="Q49" s="204">
        <f t="shared" si="16"/>
        <v>0</v>
      </c>
      <c r="R49" s="525">
        <f>((R46*1000)/R48)/7</f>
        <v>140.06514657980455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7">((B48*B47)*7)/1000</f>
        <v>933.08950000000004</v>
      </c>
      <c r="C50" s="43">
        <f t="shared" si="17"/>
        <v>940.85599999999999</v>
      </c>
      <c r="D50" s="43">
        <f t="shared" si="17"/>
        <v>163.09649999999999</v>
      </c>
      <c r="E50" s="43">
        <f t="shared" si="17"/>
        <v>939.74649999999997</v>
      </c>
      <c r="F50" s="43">
        <f t="shared" si="17"/>
        <v>906.4615</v>
      </c>
      <c r="G50" s="43">
        <f t="shared" si="17"/>
        <v>0</v>
      </c>
      <c r="H50" s="43">
        <f t="shared" si="17"/>
        <v>0</v>
      </c>
      <c r="I50" s="90"/>
      <c r="K50" s="99" t="s">
        <v>23</v>
      </c>
      <c r="L50" s="88">
        <f t="shared" ref="L50:Q50" si="18">((L48*L47)*7)/1000</f>
        <v>71.316000000000003</v>
      </c>
      <c r="M50" s="43">
        <f t="shared" si="18"/>
        <v>73.5</v>
      </c>
      <c r="N50" s="43">
        <f t="shared" si="18"/>
        <v>11.885999999999999</v>
      </c>
      <c r="O50" s="43">
        <f t="shared" si="18"/>
        <v>73.237499999999997</v>
      </c>
      <c r="P50" s="43">
        <f t="shared" si="18"/>
        <v>71.028999999999996</v>
      </c>
      <c r="Q50" s="43">
        <f t="shared" si="18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19">+(B46/B48)/7*1000</f>
        <v>158.50000000000006</v>
      </c>
      <c r="C51" s="49">
        <f t="shared" si="19"/>
        <v>158.5</v>
      </c>
      <c r="D51" s="49">
        <f t="shared" si="19"/>
        <v>158.5</v>
      </c>
      <c r="E51" s="49">
        <f t="shared" si="19"/>
        <v>158.50000000000003</v>
      </c>
      <c r="F51" s="49">
        <f t="shared" si="19"/>
        <v>158.50000000000006</v>
      </c>
      <c r="G51" s="49" t="e">
        <f t="shared" si="19"/>
        <v>#DIV/0!</v>
      </c>
      <c r="H51" s="49" t="e">
        <f t="shared" si="19"/>
        <v>#DIV/0!</v>
      </c>
      <c r="I51" s="108"/>
      <c r="J51" s="52"/>
      <c r="K51" s="100" t="s">
        <v>24</v>
      </c>
      <c r="L51" s="89">
        <f t="shared" ref="L51:Q51" si="20">+(L46/L48)/7*1000</f>
        <v>141.468253968254</v>
      </c>
      <c r="M51" s="49">
        <f t="shared" si="20"/>
        <v>139.99999999999997</v>
      </c>
      <c r="N51" s="49">
        <f t="shared" si="20"/>
        <v>141.66666666666666</v>
      </c>
      <c r="O51" s="49">
        <f t="shared" si="20"/>
        <v>139.61904761904762</v>
      </c>
      <c r="P51" s="49">
        <f t="shared" si="20"/>
        <v>138.94324853228963</v>
      </c>
      <c r="Q51" s="49" t="e">
        <f t="shared" si="20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1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1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1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1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1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1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1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2">SUM(B58:B64)</f>
        <v>158.00000000000003</v>
      </c>
      <c r="C65" s="28">
        <f t="shared" si="22"/>
        <v>279.2</v>
      </c>
      <c r="D65" s="28">
        <f t="shared" si="22"/>
        <v>277</v>
      </c>
      <c r="E65" s="28">
        <f t="shared" si="22"/>
        <v>395.9</v>
      </c>
      <c r="F65" s="28">
        <f t="shared" si="22"/>
        <v>0</v>
      </c>
      <c r="G65" s="28">
        <f t="shared" si="22"/>
        <v>0</v>
      </c>
      <c r="H65" s="104">
        <f t="shared" si="21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3">((B67*B66)*7/1000-B58-B59)/5</f>
        <v>22.8871</v>
      </c>
      <c r="C68" s="39">
        <f t="shared" si="23"/>
        <v>40.400400000000005</v>
      </c>
      <c r="D68" s="39">
        <f t="shared" si="23"/>
        <v>40.129200000000004</v>
      </c>
      <c r="E68" s="39">
        <f t="shared" si="23"/>
        <v>57.355999999999995</v>
      </c>
      <c r="F68" s="39">
        <f t="shared" si="23"/>
        <v>0</v>
      </c>
      <c r="G68" s="39">
        <f t="shared" si="23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4">((B67*B66)*7)/1000</f>
        <v>158.03550000000001</v>
      </c>
      <c r="C69" s="43">
        <f t="shared" si="24"/>
        <v>279.202</v>
      </c>
      <c r="D69" s="43">
        <f t="shared" si="24"/>
        <v>277.04599999999999</v>
      </c>
      <c r="E69" s="43">
        <f t="shared" si="24"/>
        <v>395.78</v>
      </c>
      <c r="F69" s="43">
        <f t="shared" si="24"/>
        <v>0</v>
      </c>
      <c r="G69" s="43">
        <f t="shared" si="24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5">+(B65/B67)/7*1000</f>
        <v>130.47068538398022</v>
      </c>
      <c r="C70" s="49">
        <f t="shared" si="25"/>
        <v>129.49907235621521</v>
      </c>
      <c r="D70" s="49">
        <f t="shared" si="25"/>
        <v>128.47866419294991</v>
      </c>
      <c r="E70" s="49">
        <f t="shared" si="25"/>
        <v>128.53896103896105</v>
      </c>
      <c r="F70" s="49" t="e">
        <f t="shared" si="25"/>
        <v>#DIV/0!</v>
      </c>
      <c r="G70" s="49" t="e">
        <f t="shared" si="25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8"/>
      <c r="D73" s="538"/>
      <c r="E73" s="538"/>
      <c r="F73" s="118"/>
      <c r="G73" s="198"/>
      <c r="H73" s="538"/>
      <c r="I73" s="538"/>
      <c r="J73" s="538"/>
      <c r="K73" s="118"/>
      <c r="L73" s="198"/>
      <c r="M73" s="538"/>
      <c r="N73" s="538"/>
      <c r="O73" s="118"/>
      <c r="P73" s="198"/>
      <c r="Q73" s="538"/>
      <c r="R73" s="538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9.6</v>
      </c>
      <c r="C76" s="204">
        <v>9</v>
      </c>
      <c r="D76" s="204">
        <v>1.9</v>
      </c>
      <c r="E76" s="204">
        <v>9.1999999999999993</v>
      </c>
      <c r="F76" s="205">
        <v>10.4</v>
      </c>
      <c r="G76" s="203">
        <v>9</v>
      </c>
      <c r="H76" s="204">
        <v>9.5</v>
      </c>
      <c r="I76" s="204">
        <v>2.2000000000000002</v>
      </c>
      <c r="J76" s="204">
        <v>9.4</v>
      </c>
      <c r="K76" s="205">
        <v>10.6</v>
      </c>
      <c r="L76" s="203">
        <v>11.2</v>
      </c>
      <c r="M76" s="204">
        <v>2.1</v>
      </c>
      <c r="N76" s="204">
        <v>11</v>
      </c>
      <c r="O76" s="205">
        <v>10.8</v>
      </c>
      <c r="P76" s="203">
        <v>10.9</v>
      </c>
      <c r="Q76" s="204">
        <v>2</v>
      </c>
      <c r="R76" s="204">
        <v>10.7</v>
      </c>
      <c r="S76" s="205">
        <v>10.7</v>
      </c>
      <c r="T76" s="498">
        <f t="shared" ref="T76:T83" si="26">SUM(B76:S76)</f>
        <v>150.19999999999999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9.6</v>
      </c>
      <c r="C77" s="204">
        <v>9</v>
      </c>
      <c r="D77" s="204">
        <v>1.9</v>
      </c>
      <c r="E77" s="204">
        <v>9.1999999999999993</v>
      </c>
      <c r="F77" s="205">
        <v>10.4</v>
      </c>
      <c r="G77" s="203">
        <v>9</v>
      </c>
      <c r="H77" s="204">
        <v>9.5</v>
      </c>
      <c r="I77" s="204">
        <v>2.2000000000000002</v>
      </c>
      <c r="J77" s="204">
        <v>9.4</v>
      </c>
      <c r="K77" s="205">
        <v>10.6</v>
      </c>
      <c r="L77" s="203">
        <v>11.2</v>
      </c>
      <c r="M77" s="204">
        <v>2.1</v>
      </c>
      <c r="N77" s="204">
        <v>11</v>
      </c>
      <c r="O77" s="205">
        <v>10.8</v>
      </c>
      <c r="P77" s="203">
        <v>10.9</v>
      </c>
      <c r="Q77" s="204">
        <v>2</v>
      </c>
      <c r="R77" s="204">
        <v>10.7</v>
      </c>
      <c r="S77" s="205">
        <v>10.7</v>
      </c>
      <c r="T77" s="498">
        <f t="shared" si="26"/>
        <v>150.19999999999999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8.9</v>
      </c>
      <c r="D78" s="204">
        <v>1.7</v>
      </c>
      <c r="E78" s="204">
        <v>9.1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11.1</v>
      </c>
      <c r="M78" s="204">
        <v>2</v>
      </c>
      <c r="N78" s="204">
        <v>10.9</v>
      </c>
      <c r="O78" s="205">
        <v>10.6</v>
      </c>
      <c r="P78" s="203">
        <v>10.8</v>
      </c>
      <c r="Q78" s="204">
        <v>2</v>
      </c>
      <c r="R78" s="204">
        <v>10.7</v>
      </c>
      <c r="S78" s="205">
        <v>10.7</v>
      </c>
      <c r="T78" s="498">
        <f t="shared" si="26"/>
        <v>148.79999999999998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8.9</v>
      </c>
      <c r="D79" s="204">
        <v>1.7</v>
      </c>
      <c r="E79" s="204">
        <v>9.1</v>
      </c>
      <c r="F79" s="205">
        <v>10.4</v>
      </c>
      <c r="G79" s="203">
        <v>8.9</v>
      </c>
      <c r="H79" s="204">
        <v>9.4</v>
      </c>
      <c r="I79" s="204">
        <v>2.2000000000000002</v>
      </c>
      <c r="J79" s="204">
        <v>9.4</v>
      </c>
      <c r="K79" s="205">
        <v>10.6</v>
      </c>
      <c r="L79" s="203">
        <v>11.1</v>
      </c>
      <c r="M79" s="204">
        <v>2</v>
      </c>
      <c r="N79" s="204">
        <v>10.9</v>
      </c>
      <c r="O79" s="205">
        <v>10.6</v>
      </c>
      <c r="P79" s="203">
        <v>10.9</v>
      </c>
      <c r="Q79" s="204">
        <v>2.1</v>
      </c>
      <c r="R79" s="204">
        <v>10.7</v>
      </c>
      <c r="S79" s="205">
        <v>10.7</v>
      </c>
      <c r="T79" s="498">
        <f t="shared" si="26"/>
        <v>149.09999999999997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9</v>
      </c>
      <c r="D80" s="204">
        <v>1.7</v>
      </c>
      <c r="E80" s="204">
        <v>9.1</v>
      </c>
      <c r="F80" s="205">
        <v>10.4</v>
      </c>
      <c r="G80" s="203">
        <v>9</v>
      </c>
      <c r="H80" s="204">
        <v>9.4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</v>
      </c>
      <c r="N80" s="204">
        <v>10.9</v>
      </c>
      <c r="O80" s="205">
        <v>10.7</v>
      </c>
      <c r="P80" s="203">
        <v>10.9</v>
      </c>
      <c r="Q80" s="204">
        <v>2.1</v>
      </c>
      <c r="R80" s="204">
        <v>10.7</v>
      </c>
      <c r="S80" s="205">
        <v>10.7</v>
      </c>
      <c r="T80" s="498">
        <f t="shared" si="26"/>
        <v>149.5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1.7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9.5</v>
      </c>
      <c r="K81" s="205">
        <v>10.6</v>
      </c>
      <c r="L81" s="203">
        <v>11.2</v>
      </c>
      <c r="M81" s="204">
        <v>2.1</v>
      </c>
      <c r="N81" s="204">
        <v>10.9</v>
      </c>
      <c r="O81" s="205">
        <v>10.7</v>
      </c>
      <c r="P81" s="203">
        <v>10.9</v>
      </c>
      <c r="Q81" s="204">
        <v>2.1</v>
      </c>
      <c r="R81" s="204">
        <v>10.8</v>
      </c>
      <c r="S81" s="205">
        <v>10.8</v>
      </c>
      <c r="T81" s="498">
        <f t="shared" si="26"/>
        <v>150.20000000000002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1.7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9.5</v>
      </c>
      <c r="K82" s="205">
        <v>10.6</v>
      </c>
      <c r="L82" s="203">
        <v>11.2</v>
      </c>
      <c r="M82" s="204">
        <v>2.1</v>
      </c>
      <c r="N82" s="204">
        <v>11</v>
      </c>
      <c r="O82" s="205">
        <v>10.7</v>
      </c>
      <c r="P82" s="203">
        <v>10.9</v>
      </c>
      <c r="Q82" s="204">
        <v>2.1</v>
      </c>
      <c r="R82" s="204">
        <v>10.8</v>
      </c>
      <c r="S82" s="205">
        <v>10.8</v>
      </c>
      <c r="T82" s="498">
        <f t="shared" si="26"/>
        <v>150.30000000000001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12.299999999999999</v>
      </c>
      <c r="E83" s="309">
        <f>SUM(E76:E82)</f>
        <v>64.100000000000009</v>
      </c>
      <c r="F83" s="310">
        <f>SUM(F76:F82)</f>
        <v>72.8</v>
      </c>
      <c r="G83" s="311">
        <f t="shared" ref="G83:S83" si="27">SUM(G76:G82)</f>
        <v>62.8</v>
      </c>
      <c r="H83" s="309">
        <f t="shared" si="27"/>
        <v>66.199999999999989</v>
      </c>
      <c r="I83" s="309">
        <f t="shared" si="27"/>
        <v>15.399999999999999</v>
      </c>
      <c r="J83" s="309">
        <f t="shared" si="27"/>
        <v>66</v>
      </c>
      <c r="K83" s="310">
        <f t="shared" si="27"/>
        <v>74.099999999999994</v>
      </c>
      <c r="L83" s="311">
        <f t="shared" si="27"/>
        <v>78.2</v>
      </c>
      <c r="M83" s="309">
        <f t="shared" si="27"/>
        <v>14.399999999999999</v>
      </c>
      <c r="N83" s="309">
        <f t="shared" si="27"/>
        <v>76.599999999999994</v>
      </c>
      <c r="O83" s="310">
        <f t="shared" si="27"/>
        <v>74.900000000000006</v>
      </c>
      <c r="P83" s="311">
        <f t="shared" si="27"/>
        <v>76.2</v>
      </c>
      <c r="Q83" s="309">
        <f t="shared" si="27"/>
        <v>14.399999999999999</v>
      </c>
      <c r="R83" s="309">
        <f t="shared" si="27"/>
        <v>75.099999999999994</v>
      </c>
      <c r="S83" s="310">
        <f t="shared" si="27"/>
        <v>75.099999999999994</v>
      </c>
      <c r="T83" s="498">
        <f t="shared" si="26"/>
        <v>1048.3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145.67815453029459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12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14</v>
      </c>
      <c r="R85" s="504">
        <v>74</v>
      </c>
      <c r="S85" s="505">
        <v>74</v>
      </c>
      <c r="T85" s="506">
        <f>SUM(B85:S85)</f>
        <v>1028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 t="shared" ref="B86:S86" si="28">((B85*B84)*7/1000-B76-B77)/5</f>
        <v>9.5370000000000008</v>
      </c>
      <c r="C86" s="204">
        <f t="shared" si="28"/>
        <v>8.9537999999999993</v>
      </c>
      <c r="D86" s="204">
        <f t="shared" si="28"/>
        <v>1.7096</v>
      </c>
      <c r="E86" s="204">
        <f t="shared" si="28"/>
        <v>9.1530999999999985</v>
      </c>
      <c r="F86" s="205">
        <f t="shared" si="28"/>
        <v>10.405600000000002</v>
      </c>
      <c r="G86" s="203">
        <f t="shared" si="28"/>
        <v>8.9537999999999993</v>
      </c>
      <c r="H86" s="204">
        <f t="shared" si="28"/>
        <v>9.4405000000000001</v>
      </c>
      <c r="I86" s="204">
        <f t="shared" si="28"/>
        <v>2.2069999999999999</v>
      </c>
      <c r="J86" s="204">
        <f t="shared" si="28"/>
        <v>9.4349999999999987</v>
      </c>
      <c r="K86" s="205">
        <f t="shared" si="28"/>
        <v>10.578999999999999</v>
      </c>
      <c r="L86" s="203">
        <f t="shared" si="28"/>
        <v>11.160799999999998</v>
      </c>
      <c r="M86" s="204">
        <f t="shared" si="28"/>
        <v>2.0412000000000003</v>
      </c>
      <c r="N86" s="204">
        <f t="shared" si="28"/>
        <v>10.921600000000002</v>
      </c>
      <c r="O86" s="205">
        <f t="shared" si="28"/>
        <v>10.650200000000002</v>
      </c>
      <c r="P86" s="203">
        <f t="shared" si="28"/>
        <v>10.869199999999999</v>
      </c>
      <c r="Q86" s="204">
        <f t="shared" si="28"/>
        <v>2.0811999999999999</v>
      </c>
      <c r="R86" s="204">
        <f t="shared" si="28"/>
        <v>10.741999999999999</v>
      </c>
      <c r="S86" s="205">
        <f t="shared" si="28"/>
        <v>10.741999999999999</v>
      </c>
      <c r="T86" s="506">
        <f>((T83*1000)/T85)/7</f>
        <v>145.67815453029462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12.348000000000001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29">((G85*G84)*7)/1000</f>
        <v>62.768999999999998</v>
      </c>
      <c r="H87" s="43">
        <f t="shared" si="29"/>
        <v>66.202500000000001</v>
      </c>
      <c r="I87" s="43">
        <f t="shared" si="29"/>
        <v>15.435</v>
      </c>
      <c r="J87" s="43">
        <f t="shared" si="29"/>
        <v>65.974999999999994</v>
      </c>
      <c r="K87" s="90">
        <f t="shared" si="29"/>
        <v>74.094999999999999</v>
      </c>
      <c r="L87" s="42">
        <f t="shared" si="29"/>
        <v>78.203999999999994</v>
      </c>
      <c r="M87" s="43">
        <f t="shared" si="29"/>
        <v>14.406000000000001</v>
      </c>
      <c r="N87" s="43">
        <f t="shared" si="29"/>
        <v>76.608000000000004</v>
      </c>
      <c r="O87" s="90">
        <f t="shared" si="29"/>
        <v>74.850999999999999</v>
      </c>
      <c r="P87" s="42">
        <f t="shared" si="29"/>
        <v>76.146000000000001</v>
      </c>
      <c r="Q87" s="43">
        <f t="shared" si="29"/>
        <v>14.406000000000001</v>
      </c>
      <c r="R87" s="43">
        <f t="shared" si="29"/>
        <v>75.11</v>
      </c>
      <c r="S87" s="90">
        <f t="shared" si="29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146.42857142857142</v>
      </c>
      <c r="E88" s="49">
        <f>+(E83/E85)/7*1000</f>
        <v>145.3514739229025</v>
      </c>
      <c r="F88" s="50">
        <f>+(F83/F85)/7*1000</f>
        <v>144.44444444444443</v>
      </c>
      <c r="G88" s="48">
        <f t="shared" ref="G88:S88" si="30">+(G83/G85)/7*1000</f>
        <v>147.07259953161591</v>
      </c>
      <c r="H88" s="49">
        <f t="shared" si="30"/>
        <v>145.49450549450546</v>
      </c>
      <c r="I88" s="49">
        <f t="shared" si="30"/>
        <v>146.66666666666666</v>
      </c>
      <c r="J88" s="49">
        <f t="shared" si="30"/>
        <v>145.05494505494505</v>
      </c>
      <c r="K88" s="50">
        <f t="shared" si="30"/>
        <v>145.0097847358121</v>
      </c>
      <c r="L88" s="48">
        <f t="shared" si="30"/>
        <v>146.99248120300751</v>
      </c>
      <c r="M88" s="49">
        <f t="shared" si="30"/>
        <v>146.93877551020407</v>
      </c>
      <c r="N88" s="49">
        <f t="shared" si="30"/>
        <v>143.98496240601503</v>
      </c>
      <c r="O88" s="50">
        <f t="shared" si="30"/>
        <v>144.59459459459458</v>
      </c>
      <c r="P88" s="48">
        <f t="shared" si="30"/>
        <v>147.10424710424712</v>
      </c>
      <c r="Q88" s="49">
        <f t="shared" si="30"/>
        <v>146.93877551020407</v>
      </c>
      <c r="R88" s="49">
        <f t="shared" si="30"/>
        <v>144.98069498069495</v>
      </c>
      <c r="S88" s="50">
        <f t="shared" si="30"/>
        <v>144.98069498069495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51"/>
  <sheetViews>
    <sheetView showGridLines="0" tabSelected="1" view="pageBreakPreview" zoomScale="50" zoomScaleNormal="70" zoomScaleSheetLayoutView="50" workbookViewId="0">
      <selection activeCell="G16" sqref="G16"/>
    </sheetView>
  </sheetViews>
  <sheetFormatPr baseColWidth="10" defaultColWidth="11.42578125" defaultRowHeight="21" x14ac:dyDescent="0.25"/>
  <cols>
    <col min="1" max="1" width="39.140625" style="390" customWidth="1"/>
    <col min="2" max="2" width="13.42578125" style="390" customWidth="1"/>
    <col min="3" max="6" width="11" style="390" customWidth="1"/>
    <col min="7" max="7" width="12.140625" style="390" customWidth="1"/>
    <col min="8" max="8" width="13.5703125" style="390" customWidth="1"/>
    <col min="9" max="9" width="11.42578125" style="390" customWidth="1"/>
    <col min="10" max="10" width="19" style="390" customWidth="1"/>
    <col min="11" max="11" width="16.42578125" style="390" bestFit="1" customWidth="1"/>
    <col min="12" max="20" width="11.42578125" style="390" customWidth="1"/>
    <col min="21" max="21" width="10.85546875" style="390" customWidth="1"/>
    <col min="22" max="22" width="12.5703125" style="390" bestFit="1" customWidth="1"/>
    <col min="23" max="16384" width="11.42578125" style="390"/>
  </cols>
  <sheetData>
    <row r="1" spans="1:23" ht="24" customHeight="1" x14ac:dyDescent="0.25">
      <c r="A1" s="589"/>
      <c r="B1" s="592" t="s">
        <v>31</v>
      </c>
      <c r="C1" s="593"/>
      <c r="D1" s="593"/>
      <c r="E1" s="593"/>
      <c r="F1" s="593"/>
      <c r="G1" s="593"/>
      <c r="H1" s="593"/>
      <c r="I1" s="593"/>
      <c r="J1" s="593"/>
      <c r="K1" s="593"/>
      <c r="L1" s="594"/>
      <c r="M1" s="595" t="s">
        <v>32</v>
      </c>
      <c r="N1" s="595"/>
      <c r="O1" s="595"/>
      <c r="P1" s="595"/>
      <c r="Q1" s="388"/>
      <c r="R1" s="578"/>
      <c r="S1" s="579"/>
      <c r="T1" s="579"/>
      <c r="U1" s="579"/>
      <c r="V1" s="580"/>
      <c r="W1" s="389"/>
    </row>
    <row r="2" spans="1:23" ht="24" customHeight="1" x14ac:dyDescent="0.25">
      <c r="A2" s="590"/>
      <c r="B2" s="596" t="s">
        <v>33</v>
      </c>
      <c r="C2" s="597"/>
      <c r="D2" s="597"/>
      <c r="E2" s="597"/>
      <c r="F2" s="597"/>
      <c r="G2" s="597"/>
      <c r="H2" s="597"/>
      <c r="I2" s="597"/>
      <c r="J2" s="597"/>
      <c r="K2" s="597"/>
      <c r="L2" s="598"/>
      <c r="M2" s="601" t="s">
        <v>34</v>
      </c>
      <c r="N2" s="601"/>
      <c r="O2" s="601"/>
      <c r="P2" s="601"/>
      <c r="Q2" s="389"/>
      <c r="R2" s="581"/>
      <c r="S2" s="582"/>
      <c r="T2" s="582"/>
      <c r="U2" s="582"/>
      <c r="V2" s="583"/>
      <c r="W2" s="389"/>
    </row>
    <row r="3" spans="1:23" ht="24" customHeight="1" x14ac:dyDescent="0.25">
      <c r="A3" s="591"/>
      <c r="B3" s="599"/>
      <c r="C3" s="588"/>
      <c r="D3" s="588"/>
      <c r="E3" s="588"/>
      <c r="F3" s="588"/>
      <c r="G3" s="588"/>
      <c r="H3" s="588"/>
      <c r="I3" s="588"/>
      <c r="J3" s="588"/>
      <c r="K3" s="588"/>
      <c r="L3" s="600"/>
      <c r="M3" s="601" t="s">
        <v>35</v>
      </c>
      <c r="N3" s="601"/>
      <c r="O3" s="601"/>
      <c r="P3" s="601"/>
      <c r="Q3" s="391"/>
      <c r="R3" s="581"/>
      <c r="S3" s="582"/>
      <c r="T3" s="582"/>
      <c r="U3" s="582"/>
      <c r="V3" s="583"/>
      <c r="W3" s="389"/>
    </row>
    <row r="4" spans="1:23" ht="24" customHeight="1" x14ac:dyDescent="0.25">
      <c r="A4" s="392"/>
      <c r="B4" s="392"/>
      <c r="C4" s="393"/>
      <c r="D4" s="393"/>
      <c r="E4" s="393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89"/>
      <c r="R4" s="581"/>
      <c r="S4" s="582"/>
      <c r="T4" s="582"/>
      <c r="U4" s="582"/>
      <c r="V4" s="583"/>
      <c r="W4" s="389"/>
    </row>
    <row r="5" spans="1:23" s="66" customFormat="1" ht="24" customHeight="1" x14ac:dyDescent="0.25">
      <c r="A5" s="394" t="s">
        <v>36</v>
      </c>
      <c r="B5" s="599">
        <v>1</v>
      </c>
      <c r="C5" s="588"/>
      <c r="D5" s="395"/>
      <c r="E5" s="395"/>
      <c r="F5" s="395" t="s">
        <v>37</v>
      </c>
      <c r="G5" s="602" t="s">
        <v>54</v>
      </c>
      <c r="H5" s="602"/>
      <c r="I5" s="396"/>
      <c r="J5" s="397" t="s">
        <v>38</v>
      </c>
      <c r="K5" s="588">
        <v>32</v>
      </c>
      <c r="L5" s="588"/>
      <c r="M5" s="398"/>
      <c r="N5" s="398"/>
      <c r="O5" s="398"/>
      <c r="P5" s="398"/>
      <c r="Q5" s="398"/>
      <c r="R5" s="581"/>
      <c r="S5" s="582"/>
      <c r="T5" s="582"/>
      <c r="U5" s="582"/>
      <c r="V5" s="583"/>
      <c r="W5" s="398"/>
    </row>
    <row r="6" spans="1:23" s="66" customFormat="1" ht="24" customHeight="1" x14ac:dyDescent="0.25">
      <c r="A6" s="394"/>
      <c r="B6" s="394"/>
      <c r="C6" s="395"/>
      <c r="D6" s="395"/>
      <c r="E6" s="395"/>
      <c r="F6" s="395"/>
      <c r="G6" s="395"/>
      <c r="H6" s="395"/>
      <c r="I6" s="395"/>
      <c r="J6" s="395"/>
      <c r="K6" s="395"/>
      <c r="L6" s="395"/>
      <c r="M6" s="395"/>
      <c r="N6" s="395"/>
      <c r="O6" s="395"/>
      <c r="P6" s="395"/>
      <c r="Q6" s="398"/>
      <c r="R6" s="581"/>
      <c r="S6" s="582"/>
      <c r="T6" s="582"/>
      <c r="U6" s="582"/>
      <c r="V6" s="583"/>
      <c r="W6" s="398"/>
    </row>
    <row r="7" spans="1:23" s="66" customFormat="1" ht="24" customHeight="1" x14ac:dyDescent="0.25">
      <c r="A7" s="394" t="s">
        <v>114</v>
      </c>
      <c r="B7" s="603" t="s">
        <v>2</v>
      </c>
      <c r="C7" s="604"/>
      <c r="D7" s="399"/>
      <c r="E7" s="399"/>
      <c r="F7" s="395" t="s">
        <v>39</v>
      </c>
      <c r="G7" s="602" t="s">
        <v>120</v>
      </c>
      <c r="H7" s="602"/>
      <c r="I7" s="400"/>
      <c r="J7" s="587" t="s">
        <v>40</v>
      </c>
      <c r="K7" s="587"/>
      <c r="L7" s="588" t="s">
        <v>116</v>
      </c>
      <c r="M7" s="588"/>
      <c r="N7" s="588"/>
      <c r="O7" s="401"/>
      <c r="P7" s="402"/>
      <c r="Q7" s="398"/>
      <c r="R7" s="581"/>
      <c r="S7" s="582"/>
      <c r="T7" s="582"/>
      <c r="U7" s="582"/>
      <c r="V7" s="583"/>
      <c r="W7" s="398"/>
    </row>
    <row r="8" spans="1:23" s="66" customFormat="1" ht="24" customHeight="1" thickBot="1" x14ac:dyDescent="0.3">
      <c r="A8" s="394"/>
      <c r="B8" s="394"/>
      <c r="C8" s="395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5"/>
      <c r="P8" s="395"/>
      <c r="Q8" s="398"/>
      <c r="R8" s="584"/>
      <c r="S8" s="585"/>
      <c r="T8" s="585"/>
      <c r="U8" s="585"/>
      <c r="V8" s="586"/>
      <c r="W8" s="398"/>
    </row>
    <row r="9" spans="1:23" s="66" customFormat="1" ht="24" customHeight="1" thickBot="1" x14ac:dyDescent="0.3">
      <c r="A9" s="403" t="s">
        <v>41</v>
      </c>
      <c r="B9" s="575" t="s">
        <v>8</v>
      </c>
      <c r="C9" s="576"/>
      <c r="D9" s="576"/>
      <c r="E9" s="576"/>
      <c r="F9" s="576"/>
      <c r="G9" s="577"/>
      <c r="H9" s="575" t="s">
        <v>53</v>
      </c>
      <c r="I9" s="576"/>
      <c r="J9" s="576"/>
      <c r="K9" s="576"/>
      <c r="L9" s="576"/>
      <c r="M9" s="577"/>
      <c r="N9" s="575" t="s">
        <v>9</v>
      </c>
      <c r="O9" s="576"/>
      <c r="P9" s="576"/>
      <c r="Q9" s="577"/>
      <c r="R9" s="575" t="s">
        <v>9</v>
      </c>
      <c r="S9" s="576"/>
      <c r="T9" s="576"/>
      <c r="U9" s="577"/>
      <c r="V9" s="404"/>
    </row>
    <row r="10" spans="1:23" ht="24" customHeight="1" x14ac:dyDescent="0.25">
      <c r="A10" s="405" t="s">
        <v>42</v>
      </c>
      <c r="B10" s="406" t="s">
        <v>78</v>
      </c>
      <c r="C10" s="407">
        <v>1</v>
      </c>
      <c r="D10" s="407">
        <v>2</v>
      </c>
      <c r="E10" s="407">
        <v>3</v>
      </c>
      <c r="F10" s="407">
        <v>4</v>
      </c>
      <c r="G10" s="408">
        <v>5</v>
      </c>
      <c r="H10" s="407" t="s">
        <v>78</v>
      </c>
      <c r="I10" s="407">
        <v>1</v>
      </c>
      <c r="J10" s="407">
        <v>2</v>
      </c>
      <c r="K10" s="407">
        <v>3</v>
      </c>
      <c r="L10" s="407">
        <v>4</v>
      </c>
      <c r="M10" s="407">
        <v>5</v>
      </c>
      <c r="N10" s="406">
        <v>1</v>
      </c>
      <c r="O10" s="409">
        <v>2</v>
      </c>
      <c r="P10" s="409">
        <v>3</v>
      </c>
      <c r="Q10" s="409">
        <v>4</v>
      </c>
      <c r="R10" s="406">
        <v>1</v>
      </c>
      <c r="S10" s="409">
        <v>2</v>
      </c>
      <c r="T10" s="409">
        <v>3</v>
      </c>
      <c r="U10" s="410">
        <v>4</v>
      </c>
      <c r="V10" s="411" t="s">
        <v>11</v>
      </c>
    </row>
    <row r="11" spans="1:23" ht="24" customHeight="1" x14ac:dyDescent="0.25">
      <c r="A11" s="412" t="s">
        <v>43</v>
      </c>
      <c r="B11" s="413">
        <v>500</v>
      </c>
      <c r="C11" s="414">
        <v>5.2</v>
      </c>
      <c r="D11" s="414">
        <v>5</v>
      </c>
      <c r="E11" s="414">
        <v>1</v>
      </c>
      <c r="F11" s="414">
        <v>5</v>
      </c>
      <c r="G11" s="415">
        <v>5.8</v>
      </c>
      <c r="H11" s="414">
        <v>502</v>
      </c>
      <c r="I11" s="414">
        <v>4.9000000000000004</v>
      </c>
      <c r="J11" s="414">
        <v>5.0999999999999996</v>
      </c>
      <c r="K11" s="414">
        <v>1</v>
      </c>
      <c r="L11" s="414">
        <v>5.2</v>
      </c>
      <c r="M11" s="416">
        <v>5.9</v>
      </c>
      <c r="N11" s="413">
        <v>143.69999999999999</v>
      </c>
      <c r="O11" s="417">
        <v>27</v>
      </c>
      <c r="P11" s="417">
        <v>142.69999999999999</v>
      </c>
      <c r="Q11" s="417">
        <v>143.69999999999999</v>
      </c>
      <c r="R11" s="413">
        <v>139.30000000000001</v>
      </c>
      <c r="S11" s="417">
        <v>28.4</v>
      </c>
      <c r="T11" s="417">
        <v>139.1</v>
      </c>
      <c r="U11" s="418">
        <v>139.6</v>
      </c>
      <c r="V11" s="419">
        <f t="shared" ref="V11:V18" si="0">SUM(B11:U11)</f>
        <v>1949.6000000000001</v>
      </c>
    </row>
    <row r="12" spans="1:23" ht="24" customHeight="1" x14ac:dyDescent="0.25">
      <c r="A12" s="412" t="s">
        <v>44</v>
      </c>
      <c r="B12" s="413">
        <v>482</v>
      </c>
      <c r="C12" s="414">
        <v>9.1717999999999957</v>
      </c>
      <c r="D12" s="414">
        <v>8.8571999999999953</v>
      </c>
      <c r="E12" s="414">
        <v>1.8270999999999993</v>
      </c>
      <c r="F12" s="414">
        <v>8.8692999999999955</v>
      </c>
      <c r="G12" s="415">
        <v>10.248699999999996</v>
      </c>
      <c r="H12" s="414">
        <v>485</v>
      </c>
      <c r="I12" s="414">
        <v>8.603099999999996</v>
      </c>
      <c r="J12" s="414">
        <v>9.0870999999999942</v>
      </c>
      <c r="K12" s="414">
        <v>1.9843999999999993</v>
      </c>
      <c r="L12" s="414">
        <v>9.1596999999999955</v>
      </c>
      <c r="M12" s="416">
        <v>10.369699999999995</v>
      </c>
      <c r="N12" s="413">
        <v>143.62060000000002</v>
      </c>
      <c r="O12" s="417">
        <v>27.070699999999999</v>
      </c>
      <c r="P12" s="417">
        <v>142.81010000000001</v>
      </c>
      <c r="Q12" s="417">
        <v>143.78270000000001</v>
      </c>
      <c r="R12" s="413">
        <v>138.7576</v>
      </c>
      <c r="S12" s="417">
        <v>28.529599999999995</v>
      </c>
      <c r="T12" s="417">
        <v>138.91969999999998</v>
      </c>
      <c r="U12" s="418">
        <v>139.56810000000002</v>
      </c>
      <c r="V12" s="419">
        <f t="shared" si="0"/>
        <v>1948.2371999999996</v>
      </c>
    </row>
    <row r="13" spans="1:23" ht="24" customHeight="1" x14ac:dyDescent="0.25">
      <c r="A13" s="412" t="s">
        <v>45</v>
      </c>
      <c r="B13" s="413">
        <v>482</v>
      </c>
      <c r="C13" s="414">
        <v>9.1717999999999957</v>
      </c>
      <c r="D13" s="414">
        <v>8.8571999999999953</v>
      </c>
      <c r="E13" s="414">
        <v>1.8270999999999993</v>
      </c>
      <c r="F13" s="414">
        <v>8.8692999999999955</v>
      </c>
      <c r="G13" s="415">
        <v>10.248699999999996</v>
      </c>
      <c r="H13" s="414">
        <v>485</v>
      </c>
      <c r="I13" s="414">
        <v>8.603099999999996</v>
      </c>
      <c r="J13" s="414">
        <v>9.0870999999999942</v>
      </c>
      <c r="K13" s="414">
        <v>1.9843999999999993</v>
      </c>
      <c r="L13" s="414">
        <v>9.1596999999999955</v>
      </c>
      <c r="M13" s="416">
        <v>10.369699999999995</v>
      </c>
      <c r="N13" s="413">
        <v>143.62060000000002</v>
      </c>
      <c r="O13" s="417">
        <v>27.070699999999999</v>
      </c>
      <c r="P13" s="417">
        <v>142.81010000000001</v>
      </c>
      <c r="Q13" s="417">
        <v>143.78270000000001</v>
      </c>
      <c r="R13" s="413">
        <v>138.7576</v>
      </c>
      <c r="S13" s="417">
        <v>28.529599999999995</v>
      </c>
      <c r="T13" s="417">
        <v>138.91969999999998</v>
      </c>
      <c r="U13" s="418">
        <v>139.56810000000002</v>
      </c>
      <c r="V13" s="419">
        <f t="shared" si="0"/>
        <v>1948.2371999999996</v>
      </c>
    </row>
    <row r="14" spans="1:23" ht="24" customHeight="1" x14ac:dyDescent="0.25">
      <c r="A14" s="412" t="s">
        <v>46</v>
      </c>
      <c r="B14" s="413">
        <v>482</v>
      </c>
      <c r="C14" s="414">
        <v>9.1717999999999957</v>
      </c>
      <c r="D14" s="414">
        <v>8.8571999999999953</v>
      </c>
      <c r="E14" s="414">
        <v>1.8270999999999993</v>
      </c>
      <c r="F14" s="414">
        <v>8.8692999999999955</v>
      </c>
      <c r="G14" s="415">
        <v>10.248699999999996</v>
      </c>
      <c r="H14" s="414">
        <v>485</v>
      </c>
      <c r="I14" s="414">
        <v>8.603099999999996</v>
      </c>
      <c r="J14" s="414">
        <v>9.0870999999999942</v>
      </c>
      <c r="K14" s="414">
        <v>1.9843999999999993</v>
      </c>
      <c r="L14" s="414">
        <v>9.1596999999999955</v>
      </c>
      <c r="M14" s="416">
        <v>10.369699999999995</v>
      </c>
      <c r="N14" s="413">
        <v>143.62060000000002</v>
      </c>
      <c r="O14" s="417">
        <v>27.070699999999999</v>
      </c>
      <c r="P14" s="417">
        <v>142.81010000000001</v>
      </c>
      <c r="Q14" s="417">
        <v>143.78270000000001</v>
      </c>
      <c r="R14" s="413">
        <v>138.7576</v>
      </c>
      <c r="S14" s="417">
        <v>28.529599999999995</v>
      </c>
      <c r="T14" s="417">
        <v>138.91969999999998</v>
      </c>
      <c r="U14" s="418">
        <v>139.56810000000002</v>
      </c>
      <c r="V14" s="419">
        <f t="shared" si="0"/>
        <v>1948.2371999999996</v>
      </c>
    </row>
    <row r="15" spans="1:23" ht="24" customHeight="1" x14ac:dyDescent="0.25">
      <c r="A15" s="412" t="s">
        <v>47</v>
      </c>
      <c r="B15" s="413">
        <v>482</v>
      </c>
      <c r="C15" s="414">
        <v>9.1717999999999957</v>
      </c>
      <c r="D15" s="414">
        <v>8.8571999999999953</v>
      </c>
      <c r="E15" s="414">
        <v>1.8270999999999993</v>
      </c>
      <c r="F15" s="414">
        <v>8.8692999999999955</v>
      </c>
      <c r="G15" s="415">
        <v>10.248699999999996</v>
      </c>
      <c r="H15" s="414">
        <v>485</v>
      </c>
      <c r="I15" s="414">
        <v>8.603099999999996</v>
      </c>
      <c r="J15" s="414">
        <v>9.0870999999999942</v>
      </c>
      <c r="K15" s="414">
        <v>1.9843999999999993</v>
      </c>
      <c r="L15" s="414">
        <v>9.1596999999999955</v>
      </c>
      <c r="M15" s="416">
        <v>10.369699999999995</v>
      </c>
      <c r="N15" s="413">
        <v>143.62060000000002</v>
      </c>
      <c r="O15" s="417">
        <v>27.070699999999999</v>
      </c>
      <c r="P15" s="417">
        <v>142.81010000000001</v>
      </c>
      <c r="Q15" s="417">
        <v>143.78270000000001</v>
      </c>
      <c r="R15" s="413">
        <v>138.7576</v>
      </c>
      <c r="S15" s="417">
        <v>28.529599999999995</v>
      </c>
      <c r="T15" s="417">
        <v>138.91969999999998</v>
      </c>
      <c r="U15" s="418">
        <v>139.56810000000002</v>
      </c>
      <c r="V15" s="419">
        <f t="shared" si="0"/>
        <v>1948.2371999999996</v>
      </c>
    </row>
    <row r="16" spans="1:23" ht="24" customHeight="1" x14ac:dyDescent="0.25">
      <c r="A16" s="412" t="s">
        <v>48</v>
      </c>
      <c r="B16" s="413">
        <v>482</v>
      </c>
      <c r="C16" s="414">
        <v>9.1717999999999957</v>
      </c>
      <c r="D16" s="414">
        <v>8.8571999999999953</v>
      </c>
      <c r="E16" s="414">
        <v>1.8270999999999993</v>
      </c>
      <c r="F16" s="414">
        <v>8.8692999999999955</v>
      </c>
      <c r="G16" s="415">
        <v>10.248699999999996</v>
      </c>
      <c r="H16" s="414">
        <v>485</v>
      </c>
      <c r="I16" s="414">
        <v>8.603099999999996</v>
      </c>
      <c r="J16" s="414">
        <v>9.0870999999999942</v>
      </c>
      <c r="K16" s="414">
        <v>1.9843999999999993</v>
      </c>
      <c r="L16" s="414">
        <v>9.1596999999999955</v>
      </c>
      <c r="M16" s="416">
        <v>10.369699999999995</v>
      </c>
      <c r="N16" s="413">
        <v>143.62060000000002</v>
      </c>
      <c r="O16" s="417">
        <v>27.070699999999999</v>
      </c>
      <c r="P16" s="417">
        <v>142.81010000000001</v>
      </c>
      <c r="Q16" s="417">
        <v>143.78270000000001</v>
      </c>
      <c r="R16" s="413">
        <v>138.7576</v>
      </c>
      <c r="S16" s="417">
        <v>28.529599999999995</v>
      </c>
      <c r="T16" s="417">
        <v>138.91969999999998</v>
      </c>
      <c r="U16" s="418">
        <v>139.56810000000002</v>
      </c>
      <c r="V16" s="419">
        <f t="shared" si="0"/>
        <v>1948.2371999999996</v>
      </c>
    </row>
    <row r="17" spans="1:34" ht="24" customHeight="1" thickBot="1" x14ac:dyDescent="0.3">
      <c r="A17" s="420" t="s">
        <v>49</v>
      </c>
      <c r="B17" s="421">
        <v>482</v>
      </c>
      <c r="C17" s="484">
        <v>9.1717999999999957</v>
      </c>
      <c r="D17" s="484">
        <v>8.8571999999999953</v>
      </c>
      <c r="E17" s="422">
        <v>1.8270999999999993</v>
      </c>
      <c r="F17" s="484">
        <v>8.8692999999999955</v>
      </c>
      <c r="G17" s="485">
        <v>10.248699999999996</v>
      </c>
      <c r="H17" s="424">
        <v>485</v>
      </c>
      <c r="I17" s="424">
        <v>8.603099999999996</v>
      </c>
      <c r="J17" s="424">
        <v>9.0870999999999942</v>
      </c>
      <c r="K17" s="424">
        <v>1.9843999999999993</v>
      </c>
      <c r="L17" s="424">
        <v>9.1596999999999955</v>
      </c>
      <c r="M17" s="425">
        <v>10.369699999999995</v>
      </c>
      <c r="N17" s="486">
        <v>143.62060000000002</v>
      </c>
      <c r="O17" s="427">
        <v>27.070699999999999</v>
      </c>
      <c r="P17" s="427">
        <v>142.81010000000001</v>
      </c>
      <c r="Q17" s="427">
        <v>143.78270000000001</v>
      </c>
      <c r="R17" s="486">
        <v>138.7576</v>
      </c>
      <c r="S17" s="427">
        <v>28.529599999999995</v>
      </c>
      <c r="T17" s="427">
        <v>138.91969999999998</v>
      </c>
      <c r="U17" s="428">
        <v>139.56810000000002</v>
      </c>
      <c r="V17" s="429">
        <f t="shared" si="0"/>
        <v>1948.2371999999996</v>
      </c>
    </row>
    <row r="18" spans="1:34" ht="24" customHeight="1" thickBot="1" x14ac:dyDescent="0.3">
      <c r="A18" s="430" t="s">
        <v>11</v>
      </c>
      <c r="B18" s="431">
        <f>SUM(B11:B17)</f>
        <v>3392</v>
      </c>
      <c r="C18" s="432">
        <f t="shared" ref="C18:Q18" si="1">SUM(C11:C17)</f>
        <v>60.230799999999981</v>
      </c>
      <c r="D18" s="432">
        <f t="shared" si="1"/>
        <v>58.143199999999965</v>
      </c>
      <c r="E18" s="432">
        <f t="shared" si="1"/>
        <v>11.962599999999997</v>
      </c>
      <c r="F18" s="432">
        <f t="shared" ref="F18" si="2">SUM(F11:F17)</f>
        <v>58.215799999999973</v>
      </c>
      <c r="G18" s="433">
        <f t="shared" si="1"/>
        <v>67.29219999999998</v>
      </c>
      <c r="H18" s="431">
        <f t="shared" si="1"/>
        <v>3412</v>
      </c>
      <c r="I18" s="432">
        <f t="shared" si="1"/>
        <v>56.518599999999985</v>
      </c>
      <c r="J18" s="432">
        <f t="shared" si="1"/>
        <v>59.622599999999956</v>
      </c>
      <c r="K18" s="432">
        <f t="shared" si="1"/>
        <v>12.906399999999994</v>
      </c>
      <c r="L18" s="432">
        <f t="shared" ref="L18:M18" si="3">SUM(L11:L17)</f>
        <v>60.158199999999965</v>
      </c>
      <c r="M18" s="432">
        <f t="shared" si="3"/>
        <v>68.118199999999973</v>
      </c>
      <c r="N18" s="431">
        <f t="shared" si="1"/>
        <v>1005.4236000000001</v>
      </c>
      <c r="O18" s="432">
        <f t="shared" si="1"/>
        <v>189.42419999999998</v>
      </c>
      <c r="P18" s="432">
        <f t="shared" si="1"/>
        <v>999.56060000000014</v>
      </c>
      <c r="Q18" s="432">
        <f t="shared" si="1"/>
        <v>1006.3961999999999</v>
      </c>
      <c r="R18" s="431">
        <f t="shared" ref="R18:U18" si="4">SUM(R11:R17)</f>
        <v>971.8456000000001</v>
      </c>
      <c r="S18" s="432">
        <f t="shared" si="4"/>
        <v>199.57759999999993</v>
      </c>
      <c r="T18" s="432">
        <f t="shared" si="4"/>
        <v>972.61819999999966</v>
      </c>
      <c r="U18" s="433">
        <f t="shared" si="4"/>
        <v>977.00859999999989</v>
      </c>
      <c r="V18" s="434">
        <f t="shared" si="0"/>
        <v>13639.023199999998</v>
      </c>
    </row>
    <row r="19" spans="1:34" s="439" customFormat="1" ht="24" customHeight="1" x14ac:dyDescent="0.25">
      <c r="A19" s="435"/>
      <c r="B19" s="436"/>
      <c r="C19" s="436">
        <v>758</v>
      </c>
      <c r="D19" s="436">
        <v>732</v>
      </c>
      <c r="E19" s="436">
        <v>151</v>
      </c>
      <c r="F19" s="436">
        <v>733</v>
      </c>
      <c r="G19" s="436">
        <v>847</v>
      </c>
      <c r="H19" s="436"/>
      <c r="I19" s="436">
        <v>711</v>
      </c>
      <c r="J19" s="436">
        <v>751</v>
      </c>
      <c r="K19" s="436">
        <v>164</v>
      </c>
      <c r="L19" s="436">
        <v>757</v>
      </c>
      <c r="M19" s="436">
        <v>857</v>
      </c>
      <c r="N19" s="436">
        <v>886</v>
      </c>
      <c r="O19" s="436">
        <v>167</v>
      </c>
      <c r="P19" s="436">
        <v>881</v>
      </c>
      <c r="Q19" s="436">
        <v>887</v>
      </c>
      <c r="R19" s="436">
        <v>856</v>
      </c>
      <c r="S19" s="436">
        <v>176</v>
      </c>
      <c r="T19" s="436">
        <v>857</v>
      </c>
      <c r="U19" s="436">
        <v>861</v>
      </c>
      <c r="V19" s="437"/>
      <c r="W19" s="438"/>
      <c r="X19" s="438"/>
      <c r="Y19" s="438"/>
      <c r="Z19" s="438"/>
      <c r="AA19" s="438"/>
      <c r="AB19" s="438"/>
      <c r="AC19" s="438"/>
    </row>
    <row r="20" spans="1:34" s="444" customFormat="1" ht="24" customHeight="1" thickBot="1" x14ac:dyDescent="0.3">
      <c r="A20" s="440"/>
      <c r="B20" s="605"/>
      <c r="C20" s="605"/>
      <c r="D20" s="441"/>
      <c r="E20" s="441"/>
      <c r="F20" s="441"/>
      <c r="G20" s="441"/>
      <c r="H20" s="441"/>
      <c r="I20" s="441"/>
      <c r="J20" s="441"/>
      <c r="K20" s="441"/>
      <c r="L20" s="441"/>
      <c r="M20" s="441"/>
      <c r="N20" s="441"/>
      <c r="O20" s="441"/>
      <c r="P20" s="441"/>
      <c r="Q20" s="441"/>
      <c r="R20" s="441"/>
      <c r="S20" s="442"/>
      <c r="T20" s="442"/>
      <c r="U20" s="442"/>
      <c r="V20" s="443"/>
      <c r="W20" s="442"/>
      <c r="X20" s="442"/>
      <c r="Y20" s="442"/>
    </row>
    <row r="21" spans="1:34" ht="24" customHeight="1" thickBot="1" x14ac:dyDescent="0.3">
      <c r="A21" s="403" t="s">
        <v>52</v>
      </c>
      <c r="B21" s="575" t="s">
        <v>8</v>
      </c>
      <c r="C21" s="576"/>
      <c r="D21" s="576"/>
      <c r="E21" s="576"/>
      <c r="F21" s="577"/>
      <c r="G21" s="575" t="s">
        <v>53</v>
      </c>
      <c r="H21" s="576"/>
      <c r="I21" s="576"/>
      <c r="J21" s="576"/>
      <c r="K21" s="577"/>
      <c r="L21" s="575" t="s">
        <v>9</v>
      </c>
      <c r="M21" s="576"/>
      <c r="N21" s="576"/>
      <c r="O21" s="577"/>
      <c r="P21" s="575" t="s">
        <v>9</v>
      </c>
      <c r="Q21" s="576"/>
      <c r="R21" s="576"/>
      <c r="S21" s="577"/>
      <c r="T21" s="404"/>
      <c r="U21" s="445"/>
      <c r="V21" s="446"/>
      <c r="W21" s="447"/>
      <c r="X21" s="447"/>
      <c r="Y21" s="447"/>
      <c r="Z21" s="447"/>
      <c r="AA21" s="447"/>
      <c r="AB21" s="447"/>
      <c r="AC21" s="447"/>
      <c r="AD21" s="447"/>
      <c r="AE21" s="447"/>
      <c r="AF21" s="447"/>
      <c r="AG21" s="447"/>
      <c r="AH21" s="447"/>
    </row>
    <row r="22" spans="1:34" ht="24" customHeight="1" x14ac:dyDescent="0.25">
      <c r="A22" s="405" t="s">
        <v>42</v>
      </c>
      <c r="B22" s="448">
        <v>1</v>
      </c>
      <c r="C22" s="449">
        <v>2</v>
      </c>
      <c r="D22" s="450">
        <v>3</v>
      </c>
      <c r="E22" s="450">
        <v>4</v>
      </c>
      <c r="F22" s="451">
        <v>5</v>
      </c>
      <c r="G22" s="407">
        <v>1</v>
      </c>
      <c r="H22" s="407">
        <v>2</v>
      </c>
      <c r="I22" s="407">
        <v>3</v>
      </c>
      <c r="J22" s="407">
        <v>4</v>
      </c>
      <c r="K22" s="407">
        <v>5</v>
      </c>
      <c r="L22" s="406">
        <v>1</v>
      </c>
      <c r="M22" s="409">
        <v>2</v>
      </c>
      <c r="N22" s="409">
        <v>3</v>
      </c>
      <c r="O22" s="409">
        <v>4</v>
      </c>
      <c r="P22" s="406">
        <v>1</v>
      </c>
      <c r="Q22" s="409">
        <v>2</v>
      </c>
      <c r="R22" s="409">
        <v>3</v>
      </c>
      <c r="S22" s="410">
        <v>4</v>
      </c>
      <c r="T22" s="411" t="s">
        <v>11</v>
      </c>
      <c r="U22" s="389"/>
      <c r="V22" s="452"/>
    </row>
    <row r="23" spans="1:34" ht="24" customHeight="1" x14ac:dyDescent="0.25">
      <c r="A23" s="412" t="s">
        <v>43</v>
      </c>
      <c r="B23" s="413">
        <v>9.6</v>
      </c>
      <c r="C23" s="414">
        <v>9</v>
      </c>
      <c r="D23" s="414">
        <v>1.9</v>
      </c>
      <c r="E23" s="414">
        <v>9.1999999999999993</v>
      </c>
      <c r="F23" s="415">
        <v>10.4</v>
      </c>
      <c r="G23" s="414">
        <v>9</v>
      </c>
      <c r="H23" s="414">
        <v>9.5</v>
      </c>
      <c r="I23" s="414">
        <v>2.2000000000000002</v>
      </c>
      <c r="J23" s="414">
        <v>9.4</v>
      </c>
      <c r="K23" s="416">
        <v>10.6</v>
      </c>
      <c r="L23" s="413">
        <v>11.2</v>
      </c>
      <c r="M23" s="417">
        <v>2.1</v>
      </c>
      <c r="N23" s="417">
        <v>11</v>
      </c>
      <c r="O23" s="417">
        <v>10.8</v>
      </c>
      <c r="P23" s="413">
        <v>10.9</v>
      </c>
      <c r="Q23" s="417">
        <v>2</v>
      </c>
      <c r="R23" s="417">
        <v>10.7</v>
      </c>
      <c r="S23" s="418">
        <v>10.7</v>
      </c>
      <c r="T23" s="419">
        <f>SUM(B23:S23)</f>
        <v>150.19999999999999</v>
      </c>
      <c r="U23" s="389"/>
      <c r="V23" s="452"/>
    </row>
    <row r="24" spans="1:34" ht="24" customHeight="1" x14ac:dyDescent="0.25">
      <c r="A24" s="412" t="s">
        <v>44</v>
      </c>
      <c r="B24" s="413">
        <v>9.6</v>
      </c>
      <c r="C24" s="414">
        <v>9</v>
      </c>
      <c r="D24" s="414">
        <v>1.9</v>
      </c>
      <c r="E24" s="414">
        <v>9.1999999999999993</v>
      </c>
      <c r="F24" s="415">
        <v>10.4</v>
      </c>
      <c r="G24" s="414">
        <v>9</v>
      </c>
      <c r="H24" s="414">
        <v>9.5</v>
      </c>
      <c r="I24" s="414">
        <v>2.2000000000000002</v>
      </c>
      <c r="J24" s="414">
        <v>9.4</v>
      </c>
      <c r="K24" s="416">
        <v>10.6</v>
      </c>
      <c r="L24" s="413">
        <v>11.2</v>
      </c>
      <c r="M24" s="417">
        <v>2.1</v>
      </c>
      <c r="N24" s="417">
        <v>11</v>
      </c>
      <c r="O24" s="417">
        <v>10.8</v>
      </c>
      <c r="P24" s="413">
        <v>10.9</v>
      </c>
      <c r="Q24" s="417">
        <v>2</v>
      </c>
      <c r="R24" s="417">
        <v>10.7</v>
      </c>
      <c r="S24" s="418">
        <v>10.7</v>
      </c>
      <c r="T24" s="419">
        <f t="shared" ref="T24:T30" si="5">SUM(B24:S24)</f>
        <v>150.19999999999999</v>
      </c>
      <c r="U24" s="389"/>
      <c r="V24" s="452"/>
    </row>
    <row r="25" spans="1:34" ht="24" customHeight="1" x14ac:dyDescent="0.25">
      <c r="A25" s="412" t="s">
        <v>45</v>
      </c>
      <c r="B25" s="413">
        <v>9.5</v>
      </c>
      <c r="C25" s="414">
        <v>8.9</v>
      </c>
      <c r="D25" s="414">
        <v>1.7</v>
      </c>
      <c r="E25" s="414">
        <v>9.1</v>
      </c>
      <c r="F25" s="415">
        <v>10.4</v>
      </c>
      <c r="G25" s="414">
        <v>8.9</v>
      </c>
      <c r="H25" s="414">
        <v>9.4</v>
      </c>
      <c r="I25" s="414">
        <v>2.2000000000000002</v>
      </c>
      <c r="J25" s="414">
        <v>9.4</v>
      </c>
      <c r="K25" s="416">
        <v>10.5</v>
      </c>
      <c r="L25" s="413">
        <v>11.1</v>
      </c>
      <c r="M25" s="417">
        <v>2</v>
      </c>
      <c r="N25" s="417">
        <v>10.9</v>
      </c>
      <c r="O25" s="417">
        <v>10.6</v>
      </c>
      <c r="P25" s="413">
        <v>10.8</v>
      </c>
      <c r="Q25" s="417">
        <v>2</v>
      </c>
      <c r="R25" s="417">
        <v>10.7</v>
      </c>
      <c r="S25" s="418">
        <v>10.7</v>
      </c>
      <c r="T25" s="419">
        <f t="shared" si="5"/>
        <v>148.79999999999998</v>
      </c>
      <c r="U25" s="389"/>
      <c r="V25" s="452"/>
    </row>
    <row r="26" spans="1:34" ht="24" customHeight="1" x14ac:dyDescent="0.25">
      <c r="A26" s="412" t="s">
        <v>46</v>
      </c>
      <c r="B26" s="413">
        <v>9.5</v>
      </c>
      <c r="C26" s="414">
        <v>8.9</v>
      </c>
      <c r="D26" s="414">
        <v>1.7</v>
      </c>
      <c r="E26" s="414">
        <v>9.1</v>
      </c>
      <c r="F26" s="415">
        <v>10.4</v>
      </c>
      <c r="G26" s="414">
        <v>8.9</v>
      </c>
      <c r="H26" s="414">
        <v>9.4</v>
      </c>
      <c r="I26" s="414">
        <v>2.2000000000000002</v>
      </c>
      <c r="J26" s="414">
        <v>9.4</v>
      </c>
      <c r="K26" s="416">
        <v>10.6</v>
      </c>
      <c r="L26" s="413">
        <v>11.1</v>
      </c>
      <c r="M26" s="417">
        <v>2</v>
      </c>
      <c r="N26" s="417">
        <v>10.9</v>
      </c>
      <c r="O26" s="417">
        <v>10.6</v>
      </c>
      <c r="P26" s="413">
        <v>10.9</v>
      </c>
      <c r="Q26" s="417">
        <v>2.1</v>
      </c>
      <c r="R26" s="417">
        <v>10.7</v>
      </c>
      <c r="S26" s="418">
        <v>10.7</v>
      </c>
      <c r="T26" s="419">
        <f t="shared" si="5"/>
        <v>149.09999999999997</v>
      </c>
      <c r="U26" s="389"/>
      <c r="V26" s="452"/>
    </row>
    <row r="27" spans="1:34" ht="24" customHeight="1" x14ac:dyDescent="0.25">
      <c r="A27" s="412" t="s">
        <v>47</v>
      </c>
      <c r="B27" s="413">
        <v>9.5</v>
      </c>
      <c r="C27" s="414">
        <v>9</v>
      </c>
      <c r="D27" s="414">
        <v>1.7</v>
      </c>
      <c r="E27" s="414">
        <v>9.1</v>
      </c>
      <c r="F27" s="415">
        <v>10.4</v>
      </c>
      <c r="G27" s="414">
        <v>9</v>
      </c>
      <c r="H27" s="414">
        <v>9.4</v>
      </c>
      <c r="I27" s="414">
        <v>2.2000000000000002</v>
      </c>
      <c r="J27" s="414">
        <v>9.4</v>
      </c>
      <c r="K27" s="416">
        <v>10.6</v>
      </c>
      <c r="L27" s="413">
        <v>11.2</v>
      </c>
      <c r="M27" s="417">
        <v>2</v>
      </c>
      <c r="N27" s="417">
        <v>10.9</v>
      </c>
      <c r="O27" s="417">
        <v>10.7</v>
      </c>
      <c r="P27" s="413">
        <v>10.9</v>
      </c>
      <c r="Q27" s="417">
        <v>2.1</v>
      </c>
      <c r="R27" s="417">
        <v>10.7</v>
      </c>
      <c r="S27" s="418">
        <v>10.7</v>
      </c>
      <c r="T27" s="419">
        <f t="shared" si="5"/>
        <v>149.5</v>
      </c>
      <c r="U27" s="389"/>
      <c r="V27" s="452"/>
    </row>
    <row r="28" spans="1:34" ht="24" customHeight="1" x14ac:dyDescent="0.25">
      <c r="A28" s="412" t="s">
        <v>48</v>
      </c>
      <c r="B28" s="413">
        <v>9.6</v>
      </c>
      <c r="C28" s="414">
        <v>9</v>
      </c>
      <c r="D28" s="414">
        <v>1.7</v>
      </c>
      <c r="E28" s="414">
        <v>9.1999999999999993</v>
      </c>
      <c r="F28" s="415">
        <v>10.4</v>
      </c>
      <c r="G28" s="414">
        <v>9</v>
      </c>
      <c r="H28" s="414">
        <v>9.5</v>
      </c>
      <c r="I28" s="414">
        <v>2.2000000000000002</v>
      </c>
      <c r="J28" s="414">
        <v>9.5</v>
      </c>
      <c r="K28" s="416">
        <v>10.6</v>
      </c>
      <c r="L28" s="413">
        <v>11.2</v>
      </c>
      <c r="M28" s="417">
        <v>2.1</v>
      </c>
      <c r="N28" s="417">
        <v>10.9</v>
      </c>
      <c r="O28" s="417">
        <v>10.7</v>
      </c>
      <c r="P28" s="413">
        <v>10.9</v>
      </c>
      <c r="Q28" s="417">
        <v>2.1</v>
      </c>
      <c r="R28" s="417">
        <v>10.8</v>
      </c>
      <c r="S28" s="418">
        <v>10.8</v>
      </c>
      <c r="T28" s="419">
        <f t="shared" si="5"/>
        <v>150.20000000000002</v>
      </c>
      <c r="U28" s="389"/>
      <c r="V28" s="452"/>
    </row>
    <row r="29" spans="1:34" ht="24" customHeight="1" thickBot="1" x14ac:dyDescent="0.3">
      <c r="A29" s="420" t="s">
        <v>49</v>
      </c>
      <c r="B29" s="421">
        <v>9.6</v>
      </c>
      <c r="C29" s="422">
        <v>9</v>
      </c>
      <c r="D29" s="422">
        <v>1.7</v>
      </c>
      <c r="E29" s="422">
        <v>9.1999999999999993</v>
      </c>
      <c r="F29" s="423">
        <v>10.4</v>
      </c>
      <c r="G29" s="424">
        <v>9</v>
      </c>
      <c r="H29" s="424">
        <v>9.5</v>
      </c>
      <c r="I29" s="424">
        <v>2.2000000000000002</v>
      </c>
      <c r="J29" s="424">
        <v>9.5</v>
      </c>
      <c r="K29" s="425">
        <v>10.6</v>
      </c>
      <c r="L29" s="426">
        <v>11.2</v>
      </c>
      <c r="M29" s="427">
        <v>2.1</v>
      </c>
      <c r="N29" s="427">
        <v>11</v>
      </c>
      <c r="O29" s="427">
        <v>10.7</v>
      </c>
      <c r="P29" s="426">
        <v>10.9</v>
      </c>
      <c r="Q29" s="427">
        <v>2.1</v>
      </c>
      <c r="R29" s="427">
        <v>10.8</v>
      </c>
      <c r="S29" s="428">
        <v>10.8</v>
      </c>
      <c r="T29" s="429">
        <f t="shared" si="5"/>
        <v>150.30000000000001</v>
      </c>
      <c r="U29" s="389"/>
      <c r="V29" s="452"/>
    </row>
    <row r="30" spans="1:34" ht="24" customHeight="1" thickBot="1" x14ac:dyDescent="0.3">
      <c r="A30" s="430" t="s">
        <v>11</v>
      </c>
      <c r="B30" s="431">
        <f>SUM(B23:B29)</f>
        <v>66.900000000000006</v>
      </c>
      <c r="C30" s="432">
        <f t="shared" ref="C30:S30" si="6">SUM(C23:C29)</f>
        <v>62.8</v>
      </c>
      <c r="D30" s="432">
        <f t="shared" si="6"/>
        <v>12.299999999999999</v>
      </c>
      <c r="E30" s="432">
        <f t="shared" si="6"/>
        <v>64.100000000000009</v>
      </c>
      <c r="F30" s="433">
        <f t="shared" si="6"/>
        <v>72.8</v>
      </c>
      <c r="G30" s="431">
        <f t="shared" si="6"/>
        <v>62.8</v>
      </c>
      <c r="H30" s="432">
        <f t="shared" si="6"/>
        <v>66.199999999999989</v>
      </c>
      <c r="I30" s="432">
        <f t="shared" si="6"/>
        <v>15.399999999999999</v>
      </c>
      <c r="J30" s="432">
        <f t="shared" si="6"/>
        <v>66</v>
      </c>
      <c r="K30" s="432">
        <f t="shared" si="6"/>
        <v>74.099999999999994</v>
      </c>
      <c r="L30" s="431">
        <f t="shared" si="6"/>
        <v>78.2</v>
      </c>
      <c r="M30" s="432">
        <f t="shared" si="6"/>
        <v>14.399999999999999</v>
      </c>
      <c r="N30" s="432">
        <f t="shared" si="6"/>
        <v>76.599999999999994</v>
      </c>
      <c r="O30" s="432">
        <f t="shared" si="6"/>
        <v>74.900000000000006</v>
      </c>
      <c r="P30" s="431">
        <f t="shared" si="6"/>
        <v>76.2</v>
      </c>
      <c r="Q30" s="432">
        <f t="shared" si="6"/>
        <v>14.399999999999999</v>
      </c>
      <c r="R30" s="432">
        <f t="shared" si="6"/>
        <v>75.099999999999994</v>
      </c>
      <c r="S30" s="433">
        <f t="shared" si="6"/>
        <v>75.099999999999994</v>
      </c>
      <c r="T30" s="434">
        <f t="shared" si="5"/>
        <v>1048.3</v>
      </c>
      <c r="U30" s="389"/>
      <c r="V30" s="452"/>
    </row>
    <row r="31" spans="1:34" ht="24" customHeight="1" x14ac:dyDescent="0.25">
      <c r="A31" s="453"/>
      <c r="B31" s="400">
        <v>65</v>
      </c>
      <c r="C31" s="400">
        <v>61</v>
      </c>
      <c r="D31" s="400">
        <v>12</v>
      </c>
      <c r="E31" s="400">
        <v>63</v>
      </c>
      <c r="F31" s="400">
        <v>72</v>
      </c>
      <c r="G31" s="400">
        <v>61</v>
      </c>
      <c r="H31" s="400">
        <v>65</v>
      </c>
      <c r="I31" s="400">
        <v>15</v>
      </c>
      <c r="J31" s="454">
        <v>65</v>
      </c>
      <c r="K31" s="454">
        <v>73</v>
      </c>
      <c r="L31" s="454">
        <v>76</v>
      </c>
      <c r="M31" s="454">
        <v>14</v>
      </c>
      <c r="N31" s="454">
        <v>76</v>
      </c>
      <c r="O31" s="454">
        <v>74</v>
      </c>
      <c r="P31" s="400">
        <v>74</v>
      </c>
      <c r="Q31" s="438">
        <v>14</v>
      </c>
      <c r="R31" s="438">
        <v>74</v>
      </c>
      <c r="S31" s="438">
        <v>74</v>
      </c>
      <c r="T31" s="389"/>
      <c r="U31" s="389"/>
      <c r="V31" s="452"/>
    </row>
    <row r="32" spans="1:34" ht="24" customHeight="1" thickBot="1" x14ac:dyDescent="0.3">
      <c r="A32" s="455"/>
      <c r="B32" s="454"/>
      <c r="C32" s="454"/>
      <c r="D32" s="454"/>
      <c r="E32" s="454"/>
      <c r="F32" s="454"/>
      <c r="G32" s="454"/>
      <c r="H32" s="454"/>
      <c r="I32" s="395"/>
      <c r="J32" s="395"/>
      <c r="K32" s="395"/>
      <c r="L32" s="395"/>
      <c r="M32" s="395"/>
      <c r="N32" s="395"/>
      <c r="O32" s="395"/>
      <c r="P32" s="389"/>
      <c r="Q32" s="389"/>
      <c r="R32" s="389"/>
      <c r="S32" s="389"/>
      <c r="T32" s="389"/>
      <c r="U32" s="389"/>
      <c r="V32" s="452"/>
    </row>
    <row r="33" spans="1:25" ht="24" customHeight="1" thickBot="1" x14ac:dyDescent="0.3">
      <c r="A33" s="456" t="s">
        <v>50</v>
      </c>
      <c r="B33" s="575" t="s">
        <v>26</v>
      </c>
      <c r="C33" s="576"/>
      <c r="D33" s="576"/>
      <c r="E33" s="576"/>
      <c r="F33" s="576"/>
      <c r="G33" s="576"/>
      <c r="H33" s="577"/>
      <c r="I33" s="457"/>
      <c r="J33" s="458" t="s">
        <v>51</v>
      </c>
      <c r="K33" s="575" t="s">
        <v>26</v>
      </c>
      <c r="L33" s="576"/>
      <c r="M33" s="576"/>
      <c r="N33" s="576"/>
      <c r="O33" s="576"/>
      <c r="P33" s="576"/>
      <c r="Q33" s="577"/>
      <c r="R33" s="581" t="s">
        <v>121</v>
      </c>
      <c r="S33" s="582"/>
      <c r="T33" s="582"/>
      <c r="U33" s="582"/>
      <c r="V33" s="452"/>
      <c r="W33" s="389"/>
      <c r="X33" s="389"/>
      <c r="Y33" s="389"/>
    </row>
    <row r="34" spans="1:25" ht="24" customHeight="1" x14ac:dyDescent="0.25">
      <c r="A34" s="122" t="s">
        <v>42</v>
      </c>
      <c r="B34" s="448">
        <v>1</v>
      </c>
      <c r="C34" s="450">
        <v>2</v>
      </c>
      <c r="D34" s="450">
        <v>3</v>
      </c>
      <c r="E34" s="450">
        <v>4</v>
      </c>
      <c r="F34" s="450">
        <v>5</v>
      </c>
      <c r="G34" s="450">
        <v>6</v>
      </c>
      <c r="H34" s="411" t="s">
        <v>11</v>
      </c>
      <c r="I34" s="457"/>
      <c r="J34" s="122" t="s">
        <v>42</v>
      </c>
      <c r="K34" s="449">
        <v>1</v>
      </c>
      <c r="L34" s="450">
        <v>2</v>
      </c>
      <c r="M34" s="450">
        <v>3</v>
      </c>
      <c r="N34" s="450">
        <v>4</v>
      </c>
      <c r="O34" s="450">
        <v>5</v>
      </c>
      <c r="P34" s="450" t="s">
        <v>61</v>
      </c>
      <c r="Q34" s="411" t="s">
        <v>11</v>
      </c>
      <c r="R34" s="581"/>
      <c r="S34" s="582"/>
      <c r="T34" s="582"/>
      <c r="U34" s="582"/>
      <c r="V34" s="452"/>
      <c r="W34" s="389"/>
      <c r="X34" s="389"/>
      <c r="Y34" s="389"/>
    </row>
    <row r="35" spans="1:25" s="389" customFormat="1" ht="24" customHeight="1" x14ac:dyDescent="0.25">
      <c r="A35" s="93" t="s">
        <v>43</v>
      </c>
      <c r="B35" s="413">
        <v>135.05369999999999</v>
      </c>
      <c r="C35" s="416">
        <v>135.6885</v>
      </c>
      <c r="D35" s="416">
        <v>23.6</v>
      </c>
      <c r="E35" s="416">
        <v>135.6885</v>
      </c>
      <c r="F35" s="416">
        <v>132.99059999999997</v>
      </c>
      <c r="G35" s="416"/>
      <c r="H35" s="419">
        <f t="shared" ref="H35:H42" si="7">SUM(B35:G35)</f>
        <v>563.0213</v>
      </c>
      <c r="I35" s="457"/>
      <c r="J35" s="93" t="s">
        <v>43</v>
      </c>
      <c r="K35" s="414">
        <v>10.3</v>
      </c>
      <c r="L35" s="459">
        <v>10.5</v>
      </c>
      <c r="M35" s="427">
        <v>1.7</v>
      </c>
      <c r="N35" s="427">
        <v>10.5</v>
      </c>
      <c r="O35" s="427">
        <v>10.199999999999999</v>
      </c>
      <c r="P35" s="427"/>
      <c r="Q35" s="419">
        <f t="shared" ref="Q35:Q42" si="8">SUM(K35:P35)</f>
        <v>43.2</v>
      </c>
      <c r="R35" s="581"/>
      <c r="S35" s="582"/>
      <c r="T35" s="582"/>
      <c r="U35" s="582"/>
      <c r="V35" s="452"/>
    </row>
    <row r="36" spans="1:25" s="389" customFormat="1" ht="24" customHeight="1" x14ac:dyDescent="0.25">
      <c r="A36" s="93" t="s">
        <v>44</v>
      </c>
      <c r="B36" s="413">
        <v>133.00596666666669</v>
      </c>
      <c r="C36" s="416">
        <v>134.19458333333333</v>
      </c>
      <c r="D36" s="416">
        <v>23.249416666666665</v>
      </c>
      <c r="E36" s="416">
        <v>134.00966666666667</v>
      </c>
      <c r="F36" s="416">
        <v>128.91181666666668</v>
      </c>
      <c r="G36" s="416"/>
      <c r="H36" s="419">
        <f t="shared" si="7"/>
        <v>553.3714500000001</v>
      </c>
      <c r="I36" s="460"/>
      <c r="J36" s="93" t="s">
        <v>44</v>
      </c>
      <c r="K36" s="461">
        <v>10.3</v>
      </c>
      <c r="L36" s="417">
        <v>10.5</v>
      </c>
      <c r="M36" s="417">
        <v>1.7</v>
      </c>
      <c r="N36" s="417">
        <v>10.5</v>
      </c>
      <c r="O36" s="417">
        <v>10.199999999999999</v>
      </c>
      <c r="P36" s="417"/>
      <c r="Q36" s="419">
        <f t="shared" si="8"/>
        <v>43.2</v>
      </c>
      <c r="R36" s="581"/>
      <c r="S36" s="582"/>
      <c r="T36" s="582"/>
      <c r="U36" s="582"/>
      <c r="V36" s="452"/>
    </row>
    <row r="37" spans="1:25" s="389" customFormat="1" ht="24" customHeight="1" x14ac:dyDescent="0.25">
      <c r="A37" s="93" t="s">
        <v>45</v>
      </c>
      <c r="B37" s="413">
        <v>133.00596666666669</v>
      </c>
      <c r="C37" s="416">
        <v>134.19458333333333</v>
      </c>
      <c r="D37" s="416">
        <v>23.249416666666665</v>
      </c>
      <c r="E37" s="416">
        <v>134.00966666666667</v>
      </c>
      <c r="F37" s="416">
        <v>128.91181666666668</v>
      </c>
      <c r="G37" s="416"/>
      <c r="H37" s="419">
        <f t="shared" si="7"/>
        <v>553.3714500000001</v>
      </c>
      <c r="I37" s="460"/>
      <c r="J37" s="93" t="s">
        <v>45</v>
      </c>
      <c r="K37" s="461">
        <v>10.1</v>
      </c>
      <c r="L37" s="417">
        <v>10.5</v>
      </c>
      <c r="M37" s="417">
        <v>1.7</v>
      </c>
      <c r="N37" s="417">
        <v>10.4</v>
      </c>
      <c r="O37" s="417">
        <v>10.1</v>
      </c>
      <c r="P37" s="417"/>
      <c r="Q37" s="419">
        <f t="shared" si="8"/>
        <v>42.800000000000004</v>
      </c>
      <c r="R37" s="581"/>
      <c r="S37" s="582"/>
      <c r="T37" s="582"/>
      <c r="U37" s="582"/>
      <c r="V37" s="452"/>
    </row>
    <row r="38" spans="1:25" s="389" customFormat="1" ht="24" customHeight="1" x14ac:dyDescent="0.25">
      <c r="A38" s="93" t="s">
        <v>46</v>
      </c>
      <c r="B38" s="413">
        <v>133.00596666666669</v>
      </c>
      <c r="C38" s="416">
        <v>134.19458333333333</v>
      </c>
      <c r="D38" s="416">
        <v>23.249416666666665</v>
      </c>
      <c r="E38" s="416">
        <v>134.00966666666667</v>
      </c>
      <c r="F38" s="416">
        <v>128.91181666666668</v>
      </c>
      <c r="G38" s="416"/>
      <c r="H38" s="419">
        <f t="shared" si="7"/>
        <v>553.3714500000001</v>
      </c>
      <c r="I38" s="460"/>
      <c r="J38" s="93" t="s">
        <v>46</v>
      </c>
      <c r="K38" s="414">
        <v>10.1</v>
      </c>
      <c r="L38" s="459">
        <v>10.5</v>
      </c>
      <c r="M38" s="417">
        <v>1.7</v>
      </c>
      <c r="N38" s="417">
        <v>10.4</v>
      </c>
      <c r="O38" s="417">
        <v>10.1</v>
      </c>
      <c r="P38" s="417"/>
      <c r="Q38" s="419">
        <f t="shared" si="8"/>
        <v>42.800000000000004</v>
      </c>
      <c r="R38" s="581"/>
      <c r="S38" s="582"/>
      <c r="T38" s="582"/>
      <c r="U38" s="582"/>
      <c r="V38" s="452"/>
    </row>
    <row r="39" spans="1:25" s="389" customFormat="1" ht="24" customHeight="1" x14ac:dyDescent="0.25">
      <c r="A39" s="93" t="s">
        <v>47</v>
      </c>
      <c r="B39" s="413">
        <v>133.00596666666669</v>
      </c>
      <c r="C39" s="416">
        <v>134.19458333333333</v>
      </c>
      <c r="D39" s="416">
        <v>23.249416666666665</v>
      </c>
      <c r="E39" s="416">
        <v>134.00966666666667</v>
      </c>
      <c r="F39" s="416">
        <v>128.91181666666668</v>
      </c>
      <c r="G39" s="416"/>
      <c r="H39" s="419">
        <f t="shared" si="7"/>
        <v>553.3714500000001</v>
      </c>
      <c r="I39" s="460"/>
      <c r="J39" s="93" t="s">
        <v>47</v>
      </c>
      <c r="K39" s="461">
        <v>10.1</v>
      </c>
      <c r="L39" s="417">
        <v>10.5</v>
      </c>
      <c r="M39" s="417">
        <v>1.7</v>
      </c>
      <c r="N39" s="417">
        <v>10.5</v>
      </c>
      <c r="O39" s="417">
        <v>10.1</v>
      </c>
      <c r="P39" s="417"/>
      <c r="Q39" s="419">
        <f t="shared" si="8"/>
        <v>42.9</v>
      </c>
      <c r="R39" s="581"/>
      <c r="S39" s="582"/>
      <c r="T39" s="582"/>
      <c r="U39" s="582"/>
      <c r="V39" s="452"/>
    </row>
    <row r="40" spans="1:25" s="389" customFormat="1" ht="24" customHeight="1" x14ac:dyDescent="0.25">
      <c r="A40" s="93" t="s">
        <v>48</v>
      </c>
      <c r="B40" s="413">
        <v>133.00596666666669</v>
      </c>
      <c r="C40" s="416">
        <v>134.19458333333333</v>
      </c>
      <c r="D40" s="416">
        <v>23.249416666666665</v>
      </c>
      <c r="E40" s="416">
        <v>134.00966666666667</v>
      </c>
      <c r="F40" s="416">
        <v>128.91181666666668</v>
      </c>
      <c r="G40" s="416"/>
      <c r="H40" s="419">
        <f t="shared" si="7"/>
        <v>553.3714500000001</v>
      </c>
      <c r="I40" s="460"/>
      <c r="J40" s="93" t="s">
        <v>48</v>
      </c>
      <c r="K40" s="461">
        <v>10.199999999999999</v>
      </c>
      <c r="L40" s="417">
        <v>10.5</v>
      </c>
      <c r="M40" s="417">
        <v>1.7</v>
      </c>
      <c r="N40" s="417">
        <v>10.5</v>
      </c>
      <c r="O40" s="417">
        <v>10.1</v>
      </c>
      <c r="P40" s="417"/>
      <c r="Q40" s="419">
        <f t="shared" si="8"/>
        <v>43</v>
      </c>
      <c r="R40" s="581"/>
      <c r="S40" s="582"/>
      <c r="T40" s="582"/>
      <c r="U40" s="582"/>
      <c r="V40" s="452"/>
    </row>
    <row r="41" spans="1:25" s="389" customFormat="1" ht="24" customHeight="1" thickBot="1" x14ac:dyDescent="0.3">
      <c r="A41" s="462" t="s">
        <v>49</v>
      </c>
      <c r="B41" s="426">
        <v>133.00596666666669</v>
      </c>
      <c r="C41" s="483">
        <v>134.19458333333333</v>
      </c>
      <c r="D41" s="425">
        <v>23.249416666666665</v>
      </c>
      <c r="E41" s="425">
        <v>134.00966666666667</v>
      </c>
      <c r="F41" s="425">
        <v>128.91181666666668</v>
      </c>
      <c r="G41" s="425"/>
      <c r="H41" s="429">
        <f t="shared" si="7"/>
        <v>553.3714500000001</v>
      </c>
      <c r="I41" s="460"/>
      <c r="J41" s="462" t="s">
        <v>49</v>
      </c>
      <c r="K41" s="463">
        <v>10.199999999999999</v>
      </c>
      <c r="L41" s="427">
        <v>10.5</v>
      </c>
      <c r="M41" s="427">
        <v>1.7</v>
      </c>
      <c r="N41" s="427">
        <v>10.5</v>
      </c>
      <c r="O41" s="427">
        <v>10.199999999999999</v>
      </c>
      <c r="P41" s="427"/>
      <c r="Q41" s="429">
        <f t="shared" si="8"/>
        <v>43.099999999999994</v>
      </c>
      <c r="R41" s="581"/>
      <c r="S41" s="582"/>
      <c r="T41" s="582"/>
      <c r="U41" s="582"/>
      <c r="V41" s="452"/>
    </row>
    <row r="42" spans="1:25" s="389" customFormat="1" ht="24" customHeight="1" thickBot="1" x14ac:dyDescent="0.3">
      <c r="A42" s="464" t="s">
        <v>11</v>
      </c>
      <c r="B42" s="465">
        <f>SUM(B35:B41)</f>
        <v>933.08950000000027</v>
      </c>
      <c r="C42" s="466">
        <f>SUM(C35:C41)</f>
        <v>940.85599999999988</v>
      </c>
      <c r="D42" s="466">
        <f t="shared" ref="D42:F42" si="9">SUM(D35:D41)</f>
        <v>163.09649999999999</v>
      </c>
      <c r="E42" s="466">
        <f t="shared" si="9"/>
        <v>939.7465000000002</v>
      </c>
      <c r="F42" s="466">
        <f t="shared" si="9"/>
        <v>906.46150000000023</v>
      </c>
      <c r="G42" s="466">
        <f t="shared" ref="G42" si="10">SUM(G35:G41)</f>
        <v>0</v>
      </c>
      <c r="H42" s="434">
        <f t="shared" si="7"/>
        <v>3883.2500000000009</v>
      </c>
      <c r="I42" s="467"/>
      <c r="J42" s="468" t="s">
        <v>11</v>
      </c>
      <c r="K42" s="431">
        <f>SUM(K35:K41)</f>
        <v>71.300000000000011</v>
      </c>
      <c r="L42" s="469">
        <f t="shared" ref="L42:P42" si="11">SUM(L35:L41)</f>
        <v>73.5</v>
      </c>
      <c r="M42" s="469">
        <f t="shared" si="11"/>
        <v>11.899999999999999</v>
      </c>
      <c r="N42" s="469">
        <f t="shared" si="11"/>
        <v>73.3</v>
      </c>
      <c r="O42" s="469">
        <f t="shared" si="11"/>
        <v>71</v>
      </c>
      <c r="P42" s="469">
        <f t="shared" si="11"/>
        <v>0</v>
      </c>
      <c r="Q42" s="434">
        <f t="shared" si="8"/>
        <v>301</v>
      </c>
      <c r="R42" s="581"/>
      <c r="S42" s="582"/>
      <c r="T42" s="582"/>
      <c r="U42" s="582"/>
      <c r="V42" s="452"/>
    </row>
    <row r="43" spans="1:25" s="438" customFormat="1" ht="20.25" customHeight="1" x14ac:dyDescent="0.25">
      <c r="A43" s="470"/>
      <c r="B43" s="438">
        <v>841</v>
      </c>
      <c r="C43" s="438">
        <v>848</v>
      </c>
      <c r="D43" s="438">
        <v>147</v>
      </c>
      <c r="E43" s="438">
        <v>847</v>
      </c>
      <c r="F43" s="438">
        <v>817</v>
      </c>
      <c r="K43" s="438">
        <v>72</v>
      </c>
      <c r="L43" s="438">
        <v>75</v>
      </c>
      <c r="M43" s="438">
        <v>12</v>
      </c>
      <c r="N43" s="438">
        <v>75</v>
      </c>
      <c r="O43" s="438">
        <v>73</v>
      </c>
      <c r="V43" s="452"/>
      <c r="W43" s="389"/>
      <c r="X43" s="389"/>
      <c r="Y43" s="389"/>
    </row>
    <row r="44" spans="1:25" ht="20.25" customHeight="1" thickBot="1" x14ac:dyDescent="0.3">
      <c r="A44" s="471"/>
      <c r="B44" s="472"/>
      <c r="C44" s="472"/>
      <c r="D44" s="473"/>
      <c r="E44" s="472"/>
      <c r="F44" s="472"/>
      <c r="G44" s="472"/>
      <c r="H44" s="472"/>
      <c r="I44" s="472"/>
      <c r="J44" s="472"/>
      <c r="K44" s="473"/>
      <c r="L44" s="472"/>
      <c r="M44" s="474"/>
      <c r="N44" s="474"/>
      <c r="O44" s="472"/>
      <c r="P44" s="472"/>
      <c r="Q44" s="472"/>
      <c r="R44" s="472"/>
      <c r="S44" s="472"/>
      <c r="T44" s="472"/>
      <c r="U44" s="472"/>
      <c r="V44" s="475"/>
      <c r="W44" s="389"/>
      <c r="X44" s="389"/>
      <c r="Y44" s="389"/>
    </row>
    <row r="45" spans="1:25" ht="20.25" customHeight="1" x14ac:dyDescent="0.25">
      <c r="A45" s="389"/>
      <c r="B45" s="389"/>
      <c r="C45" s="389"/>
      <c r="D45" s="389"/>
      <c r="E45" s="389"/>
      <c r="F45" s="389"/>
      <c r="G45" s="389"/>
      <c r="H45" s="389"/>
      <c r="I45" s="389"/>
      <c r="J45" s="389"/>
      <c r="K45" s="389"/>
      <c r="L45" s="389"/>
      <c r="M45" s="389"/>
      <c r="N45" s="389"/>
      <c r="O45" s="389"/>
      <c r="P45" s="389"/>
      <c r="Q45" s="389"/>
      <c r="R45" s="389"/>
      <c r="S45" s="389"/>
      <c r="T45" s="389"/>
      <c r="U45" s="389"/>
      <c r="V45" s="389"/>
      <c r="W45" s="389"/>
      <c r="X45" s="389"/>
      <c r="Y45" s="389"/>
    </row>
    <row r="46" spans="1:25" ht="14.1" customHeight="1" x14ac:dyDescent="0.25">
      <c r="A46" s="389"/>
      <c r="B46" s="389"/>
      <c r="C46" s="389"/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V46" s="389"/>
      <c r="W46" s="389"/>
      <c r="X46" s="389"/>
      <c r="Y46" s="389"/>
    </row>
    <row r="47" spans="1:25" ht="14.1" customHeight="1" x14ac:dyDescent="0.25">
      <c r="A47" s="389"/>
      <c r="B47" s="389"/>
      <c r="C47" s="389"/>
      <c r="D47" s="389"/>
      <c r="E47" s="389"/>
      <c r="F47" s="389"/>
      <c r="G47" s="389"/>
      <c r="H47" s="389"/>
      <c r="I47" s="389"/>
      <c r="J47" s="389"/>
      <c r="K47" s="389"/>
      <c r="L47" s="389"/>
      <c r="M47" s="389"/>
      <c r="N47" s="389"/>
      <c r="O47" s="389"/>
      <c r="P47" s="389"/>
      <c r="Q47" s="389"/>
      <c r="R47" s="389"/>
      <c r="S47" s="389"/>
      <c r="T47" s="389"/>
      <c r="V47" s="389"/>
      <c r="W47" s="389"/>
      <c r="X47" s="389"/>
      <c r="Y47" s="389"/>
    </row>
    <row r="48" spans="1:25" ht="14.1" customHeight="1" x14ac:dyDescent="0.25">
      <c r="V48" s="389"/>
      <c r="W48" s="389"/>
      <c r="X48" s="389"/>
      <c r="Y48" s="389"/>
    </row>
    <row r="49" spans="22:25" x14ac:dyDescent="0.25">
      <c r="V49" s="389"/>
      <c r="W49" s="389"/>
      <c r="X49" s="389"/>
      <c r="Y49" s="389"/>
    </row>
    <row r="50" spans="22:25" x14ac:dyDescent="0.25">
      <c r="V50" s="389"/>
      <c r="W50" s="389"/>
      <c r="X50" s="389"/>
      <c r="Y50" s="389"/>
    </row>
    <row r="51" spans="22:25" x14ac:dyDescent="0.25">
      <c r="V51" s="389"/>
      <c r="W51" s="389"/>
      <c r="X51" s="389"/>
      <c r="Y51" s="389"/>
    </row>
  </sheetData>
  <mergeCells count="26">
    <mergeCell ref="K33:Q33"/>
    <mergeCell ref="R33:U42"/>
    <mergeCell ref="A1:A3"/>
    <mergeCell ref="B1:L1"/>
    <mergeCell ref="M1:P1"/>
    <mergeCell ref="B2:L3"/>
    <mergeCell ref="M2:P2"/>
    <mergeCell ref="M3:P3"/>
    <mergeCell ref="B33:H33"/>
    <mergeCell ref="B5:C5"/>
    <mergeCell ref="G5:H5"/>
    <mergeCell ref="K5:L5"/>
    <mergeCell ref="G7:H7"/>
    <mergeCell ref="B7:C7"/>
    <mergeCell ref="B20:C20"/>
    <mergeCell ref="B9:G9"/>
    <mergeCell ref="B21:F21"/>
    <mergeCell ref="H9:M9"/>
    <mergeCell ref="R1:V8"/>
    <mergeCell ref="N9:Q9"/>
    <mergeCell ref="R9:U9"/>
    <mergeCell ref="G21:K21"/>
    <mergeCell ref="L21:O21"/>
    <mergeCell ref="P21:S21"/>
    <mergeCell ref="J7:K7"/>
    <mergeCell ref="L7:N7"/>
  </mergeCells>
  <pageMargins left="0.25" right="0.25" top="0.75" bottom="0.75" header="0.3" footer="0.3"/>
  <pageSetup scale="46" orientation="landscape" horizontalDpi="300" verticalDpi="300" r:id="rId1"/>
  <rowBreaks count="1" manualBreakCount="1">
    <brk id="44" max="19" man="1"/>
  </rowBrea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015-710A-4194-88C4-B6AF4C79B35A}">
  <dimension ref="A1:N24"/>
  <sheetViews>
    <sheetView showGridLines="0" view="pageBreakPreview" zoomScaleNormal="100" zoomScaleSheetLayoutView="100" workbookViewId="0">
      <selection activeCell="O7" sqref="O7"/>
    </sheetView>
  </sheetViews>
  <sheetFormatPr baseColWidth="10" defaultRowHeight="18.75" x14ac:dyDescent="0.25"/>
  <cols>
    <col min="1" max="3" width="11.42578125" style="230"/>
    <col min="4" max="4" width="9.140625" style="230" customWidth="1"/>
    <col min="5" max="5" width="12.5703125" style="230" customWidth="1"/>
    <col min="6" max="9" width="11.42578125" style="230"/>
    <col min="10" max="10" width="9.140625" style="230" customWidth="1"/>
    <col min="11" max="11" width="12.5703125" style="230" customWidth="1"/>
    <col min="12" max="16384" width="11.42578125" style="230"/>
  </cols>
  <sheetData>
    <row r="1" spans="1:14" ht="37.5" x14ac:dyDescent="0.25">
      <c r="A1" s="345"/>
      <c r="B1" s="346" t="s">
        <v>82</v>
      </c>
      <c r="C1" s="346" t="s">
        <v>90</v>
      </c>
      <c r="D1" s="346" t="s">
        <v>83</v>
      </c>
      <c r="E1" s="347" t="s">
        <v>88</v>
      </c>
      <c r="G1" s="345"/>
      <c r="H1" s="346" t="s">
        <v>82</v>
      </c>
      <c r="I1" s="346" t="s">
        <v>90</v>
      </c>
      <c r="J1" s="346" t="s">
        <v>83</v>
      </c>
      <c r="K1" s="347" t="s">
        <v>88</v>
      </c>
    </row>
    <row r="2" spans="1:14" x14ac:dyDescent="0.25">
      <c r="A2" s="606" t="s">
        <v>89</v>
      </c>
      <c r="B2" s="348">
        <v>842</v>
      </c>
      <c r="C2" s="348">
        <v>73</v>
      </c>
      <c r="D2" s="349">
        <v>1.8</v>
      </c>
      <c r="E2" s="350">
        <f>SUM(B2:C2)*D2/1000</f>
        <v>1.647</v>
      </c>
      <c r="G2" s="606" t="s">
        <v>89</v>
      </c>
      <c r="H2" s="348">
        <v>842</v>
      </c>
      <c r="I2" s="348">
        <v>73</v>
      </c>
      <c r="J2" s="349">
        <v>1.8</v>
      </c>
      <c r="K2" s="350">
        <f>SUM(H2:I2)*J2/1000</f>
        <v>1.647</v>
      </c>
    </row>
    <row r="3" spans="1:14" ht="20.25" x14ac:dyDescent="0.25">
      <c r="A3" s="606"/>
      <c r="B3" s="348">
        <v>849</v>
      </c>
      <c r="C3" s="348">
        <v>75</v>
      </c>
      <c r="D3" s="349">
        <v>1.8</v>
      </c>
      <c r="E3" s="350">
        <f t="shared" ref="E3:E6" si="0">SUM(B3:C3)*D3/1000</f>
        <v>1.6632</v>
      </c>
      <c r="G3" s="606"/>
      <c r="H3" s="348">
        <v>849</v>
      </c>
      <c r="I3" s="348">
        <v>75</v>
      </c>
      <c r="J3" s="349">
        <v>1.8</v>
      </c>
      <c r="K3" s="350">
        <f t="shared" ref="K3:K6" si="1">SUM(H3:I3)*J3/1000</f>
        <v>1.6632</v>
      </c>
      <c r="M3" s="436"/>
      <c r="N3" s="438"/>
    </row>
    <row r="4" spans="1:14" ht="20.25" x14ac:dyDescent="0.25">
      <c r="A4" s="606"/>
      <c r="B4" s="348">
        <v>150</v>
      </c>
      <c r="C4" s="348">
        <v>13</v>
      </c>
      <c r="D4" s="349">
        <v>1.8</v>
      </c>
      <c r="E4" s="350">
        <f t="shared" si="0"/>
        <v>0.29340000000000005</v>
      </c>
      <c r="G4" s="606"/>
      <c r="H4" s="348">
        <v>150</v>
      </c>
      <c r="I4" s="348">
        <v>13</v>
      </c>
      <c r="J4" s="349">
        <v>1.8</v>
      </c>
      <c r="K4" s="350">
        <f t="shared" si="1"/>
        <v>0.29340000000000005</v>
      </c>
      <c r="M4" s="436"/>
      <c r="N4" s="438"/>
    </row>
    <row r="5" spans="1:14" ht="20.25" x14ac:dyDescent="0.25">
      <c r="A5" s="606"/>
      <c r="B5" s="348">
        <v>849</v>
      </c>
      <c r="C5" s="348">
        <v>75</v>
      </c>
      <c r="D5" s="349">
        <v>1.8</v>
      </c>
      <c r="E5" s="350">
        <f t="shared" si="0"/>
        <v>1.6632</v>
      </c>
      <c r="G5" s="606"/>
      <c r="H5" s="348">
        <v>849</v>
      </c>
      <c r="I5" s="348">
        <v>75</v>
      </c>
      <c r="J5" s="349">
        <v>1.8</v>
      </c>
      <c r="K5" s="350">
        <f t="shared" si="1"/>
        <v>1.6632</v>
      </c>
      <c r="M5" s="436"/>
      <c r="N5" s="438"/>
    </row>
    <row r="6" spans="1:14" ht="20.25" x14ac:dyDescent="0.25">
      <c r="A6" s="606"/>
      <c r="B6" s="348">
        <v>819</v>
      </c>
      <c r="C6" s="348">
        <v>73</v>
      </c>
      <c r="D6" s="349">
        <v>1.8</v>
      </c>
      <c r="E6" s="350">
        <f t="shared" si="0"/>
        <v>1.6056000000000001</v>
      </c>
      <c r="G6" s="606"/>
      <c r="H6" s="348">
        <v>819</v>
      </c>
      <c r="I6" s="348">
        <v>73</v>
      </c>
      <c r="J6" s="349">
        <v>1.8</v>
      </c>
      <c r="K6" s="350">
        <f t="shared" si="1"/>
        <v>1.6056000000000001</v>
      </c>
      <c r="M6" s="436"/>
      <c r="N6" s="438"/>
    </row>
    <row r="7" spans="1:14" ht="20.25" x14ac:dyDescent="0.25">
      <c r="A7" s="606" t="s">
        <v>84</v>
      </c>
      <c r="B7" s="348">
        <v>758</v>
      </c>
      <c r="C7" s="348">
        <v>65</v>
      </c>
      <c r="D7" s="349">
        <v>1</v>
      </c>
      <c r="E7" s="350">
        <f>SUM(B7:C7)*D7/1000</f>
        <v>0.82299999999999995</v>
      </c>
      <c r="G7" s="606" t="s">
        <v>84</v>
      </c>
      <c r="H7" s="348">
        <v>758</v>
      </c>
      <c r="I7" s="348">
        <v>65</v>
      </c>
      <c r="J7" s="349">
        <v>1</v>
      </c>
      <c r="K7" s="350">
        <f>SUM(H7:I7)*J7/1000</f>
        <v>0.82299999999999995</v>
      </c>
      <c r="M7" s="436"/>
      <c r="N7" s="438"/>
    </row>
    <row r="8" spans="1:14" ht="20.25" x14ac:dyDescent="0.25">
      <c r="A8" s="606"/>
      <c r="B8" s="348">
        <v>733</v>
      </c>
      <c r="C8" s="348">
        <v>61</v>
      </c>
      <c r="D8" s="349">
        <v>1</v>
      </c>
      <c r="E8" s="350">
        <f t="shared" ref="E8:E24" si="2">SUM(B8:C8)*D8/1000</f>
        <v>0.79400000000000004</v>
      </c>
      <c r="G8" s="606"/>
      <c r="H8" s="348">
        <v>733</v>
      </c>
      <c r="I8" s="348">
        <v>61</v>
      </c>
      <c r="J8" s="349">
        <v>1</v>
      </c>
      <c r="K8" s="350">
        <f t="shared" ref="K8:K24" si="3">SUM(H8:I8)*J8/1000</f>
        <v>0.79400000000000004</v>
      </c>
      <c r="M8" s="436"/>
    </row>
    <row r="9" spans="1:14" ht="20.25" x14ac:dyDescent="0.25">
      <c r="A9" s="606"/>
      <c r="B9" s="348">
        <v>152</v>
      </c>
      <c r="C9" s="348">
        <v>15</v>
      </c>
      <c r="D9" s="349">
        <v>1</v>
      </c>
      <c r="E9" s="350">
        <f t="shared" si="2"/>
        <v>0.16700000000000001</v>
      </c>
      <c r="G9" s="606"/>
      <c r="H9" s="348">
        <v>152</v>
      </c>
      <c r="I9" s="348">
        <v>15</v>
      </c>
      <c r="J9" s="349">
        <v>1</v>
      </c>
      <c r="K9" s="350">
        <f t="shared" si="3"/>
        <v>0.16700000000000001</v>
      </c>
      <c r="M9" s="436"/>
    </row>
    <row r="10" spans="1:14" ht="20.25" x14ac:dyDescent="0.25">
      <c r="A10" s="606"/>
      <c r="B10" s="348">
        <v>733</v>
      </c>
      <c r="C10" s="348">
        <v>63</v>
      </c>
      <c r="D10" s="349">
        <v>1</v>
      </c>
      <c r="E10" s="350">
        <f t="shared" si="2"/>
        <v>0.79600000000000004</v>
      </c>
      <c r="G10" s="606"/>
      <c r="H10" s="348">
        <v>733</v>
      </c>
      <c r="I10" s="348">
        <v>63</v>
      </c>
      <c r="J10" s="349">
        <v>1</v>
      </c>
      <c r="K10" s="350">
        <f t="shared" si="3"/>
        <v>0.79600000000000004</v>
      </c>
      <c r="M10" s="436"/>
    </row>
    <row r="11" spans="1:14" ht="20.25" x14ac:dyDescent="0.25">
      <c r="A11" s="606"/>
      <c r="B11" s="348">
        <v>847</v>
      </c>
      <c r="C11" s="348">
        <v>72</v>
      </c>
      <c r="D11" s="349">
        <v>1</v>
      </c>
      <c r="E11" s="350">
        <f t="shared" si="2"/>
        <v>0.91900000000000004</v>
      </c>
      <c r="G11" s="606"/>
      <c r="H11" s="348">
        <v>847</v>
      </c>
      <c r="I11" s="348">
        <v>72</v>
      </c>
      <c r="J11" s="349">
        <v>1</v>
      </c>
      <c r="K11" s="350">
        <f t="shared" si="3"/>
        <v>0.91900000000000004</v>
      </c>
      <c r="M11" s="436"/>
    </row>
    <row r="12" spans="1:14" ht="20.25" x14ac:dyDescent="0.25">
      <c r="A12" s="606" t="s">
        <v>85</v>
      </c>
      <c r="B12" s="348">
        <v>711</v>
      </c>
      <c r="C12" s="348">
        <v>61</v>
      </c>
      <c r="D12" s="349">
        <v>1</v>
      </c>
      <c r="E12" s="350">
        <f t="shared" si="2"/>
        <v>0.77200000000000002</v>
      </c>
      <c r="G12" s="606" t="s">
        <v>85</v>
      </c>
      <c r="H12" s="348">
        <v>711</v>
      </c>
      <c r="I12" s="348">
        <v>61</v>
      </c>
      <c r="J12" s="349">
        <v>1</v>
      </c>
      <c r="K12" s="350">
        <f t="shared" si="3"/>
        <v>0.77200000000000002</v>
      </c>
      <c r="M12" s="436"/>
    </row>
    <row r="13" spans="1:14" ht="20.25" x14ac:dyDescent="0.25">
      <c r="A13" s="606"/>
      <c r="B13" s="348">
        <v>751</v>
      </c>
      <c r="C13" s="348">
        <v>65</v>
      </c>
      <c r="D13" s="349">
        <v>1</v>
      </c>
      <c r="E13" s="350">
        <f t="shared" si="2"/>
        <v>0.81599999999999995</v>
      </c>
      <c r="G13" s="606"/>
      <c r="H13" s="348">
        <v>751</v>
      </c>
      <c r="I13" s="348">
        <v>65</v>
      </c>
      <c r="J13" s="349">
        <v>1</v>
      </c>
      <c r="K13" s="350">
        <f t="shared" si="3"/>
        <v>0.81599999999999995</v>
      </c>
      <c r="M13" s="436"/>
    </row>
    <row r="14" spans="1:14" ht="20.25" x14ac:dyDescent="0.25">
      <c r="A14" s="606"/>
      <c r="B14" s="348">
        <v>165</v>
      </c>
      <c r="C14" s="348">
        <v>15</v>
      </c>
      <c r="D14" s="349">
        <v>1</v>
      </c>
      <c r="E14" s="350">
        <f t="shared" si="2"/>
        <v>0.18</v>
      </c>
      <c r="G14" s="606"/>
      <c r="H14" s="348">
        <v>165</v>
      </c>
      <c r="I14" s="348">
        <v>15</v>
      </c>
      <c r="J14" s="349">
        <v>1</v>
      </c>
      <c r="K14" s="350">
        <f t="shared" si="3"/>
        <v>0.18</v>
      </c>
      <c r="M14" s="436"/>
    </row>
    <row r="15" spans="1:14" ht="20.25" x14ac:dyDescent="0.25">
      <c r="A15" s="606"/>
      <c r="B15" s="348">
        <v>757</v>
      </c>
      <c r="C15" s="348">
        <v>65</v>
      </c>
      <c r="D15" s="349">
        <v>1</v>
      </c>
      <c r="E15" s="350">
        <f t="shared" si="2"/>
        <v>0.82199999999999995</v>
      </c>
      <c r="G15" s="606"/>
      <c r="H15" s="348">
        <v>757</v>
      </c>
      <c r="I15" s="348">
        <v>65</v>
      </c>
      <c r="J15" s="349">
        <v>1</v>
      </c>
      <c r="K15" s="350">
        <f t="shared" si="3"/>
        <v>0.82199999999999995</v>
      </c>
      <c r="M15" s="436"/>
    </row>
    <row r="16" spans="1:14" ht="20.25" x14ac:dyDescent="0.25">
      <c r="A16" s="606"/>
      <c r="B16" s="348">
        <v>857</v>
      </c>
      <c r="C16" s="348">
        <v>73</v>
      </c>
      <c r="D16" s="349">
        <v>1</v>
      </c>
      <c r="E16" s="350">
        <f t="shared" si="2"/>
        <v>0.93</v>
      </c>
      <c r="G16" s="606"/>
      <c r="H16" s="348">
        <v>857</v>
      </c>
      <c r="I16" s="348">
        <v>73</v>
      </c>
      <c r="J16" s="349">
        <v>1</v>
      </c>
      <c r="K16" s="350">
        <f t="shared" si="3"/>
        <v>0.93</v>
      </c>
      <c r="M16" s="436"/>
    </row>
    <row r="17" spans="1:13" ht="20.25" x14ac:dyDescent="0.25">
      <c r="A17" s="606" t="s">
        <v>86</v>
      </c>
      <c r="B17" s="348">
        <v>886</v>
      </c>
      <c r="C17" s="348">
        <v>76</v>
      </c>
      <c r="D17" s="349">
        <v>1</v>
      </c>
      <c r="E17" s="350">
        <f t="shared" si="2"/>
        <v>0.96199999999999997</v>
      </c>
      <c r="G17" s="606" t="s">
        <v>86</v>
      </c>
      <c r="H17" s="348">
        <v>886</v>
      </c>
      <c r="I17" s="348">
        <v>76</v>
      </c>
      <c r="J17" s="349">
        <v>1</v>
      </c>
      <c r="K17" s="350">
        <f t="shared" si="3"/>
        <v>0.96199999999999997</v>
      </c>
      <c r="M17" s="436"/>
    </row>
    <row r="18" spans="1:13" ht="20.25" x14ac:dyDescent="0.25">
      <c r="A18" s="606"/>
      <c r="B18" s="348">
        <v>167</v>
      </c>
      <c r="C18" s="348">
        <v>15</v>
      </c>
      <c r="D18" s="349">
        <v>1</v>
      </c>
      <c r="E18" s="350">
        <f t="shared" si="2"/>
        <v>0.182</v>
      </c>
      <c r="G18" s="606"/>
      <c r="H18" s="348">
        <v>167</v>
      </c>
      <c r="I18" s="348">
        <v>15</v>
      </c>
      <c r="J18" s="349">
        <v>1</v>
      </c>
      <c r="K18" s="350">
        <f t="shared" si="3"/>
        <v>0.182</v>
      </c>
      <c r="M18" s="436"/>
    </row>
    <row r="19" spans="1:13" ht="20.25" x14ac:dyDescent="0.25">
      <c r="A19" s="606"/>
      <c r="B19" s="348">
        <v>881</v>
      </c>
      <c r="C19" s="348">
        <v>76</v>
      </c>
      <c r="D19" s="349">
        <v>1</v>
      </c>
      <c r="E19" s="350">
        <f t="shared" si="2"/>
        <v>0.95699999999999996</v>
      </c>
      <c r="G19" s="606"/>
      <c r="H19" s="348">
        <v>881</v>
      </c>
      <c r="I19" s="348">
        <v>76</v>
      </c>
      <c r="J19" s="349">
        <v>1</v>
      </c>
      <c r="K19" s="350">
        <f t="shared" si="3"/>
        <v>0.95699999999999996</v>
      </c>
      <c r="M19" s="436"/>
    </row>
    <row r="20" spans="1:13" ht="20.25" x14ac:dyDescent="0.25">
      <c r="A20" s="606"/>
      <c r="B20" s="348">
        <v>887</v>
      </c>
      <c r="C20" s="348">
        <v>76</v>
      </c>
      <c r="D20" s="349">
        <v>1</v>
      </c>
      <c r="E20" s="350">
        <f t="shared" si="2"/>
        <v>0.96299999999999997</v>
      </c>
      <c r="G20" s="606"/>
      <c r="H20" s="348">
        <v>887</v>
      </c>
      <c r="I20" s="348">
        <v>76</v>
      </c>
      <c r="J20" s="349">
        <v>1</v>
      </c>
      <c r="K20" s="350">
        <f t="shared" si="3"/>
        <v>0.96299999999999997</v>
      </c>
      <c r="M20" s="436"/>
    </row>
    <row r="21" spans="1:13" ht="20.25" x14ac:dyDescent="0.25">
      <c r="A21" s="606" t="s">
        <v>87</v>
      </c>
      <c r="B21" s="348">
        <v>857</v>
      </c>
      <c r="C21" s="348">
        <v>74</v>
      </c>
      <c r="D21" s="349">
        <v>1</v>
      </c>
      <c r="E21" s="350">
        <f t="shared" si="2"/>
        <v>0.93100000000000005</v>
      </c>
      <c r="G21" s="606" t="s">
        <v>87</v>
      </c>
      <c r="H21" s="348">
        <v>857</v>
      </c>
      <c r="I21" s="348">
        <v>74</v>
      </c>
      <c r="J21" s="349">
        <v>1</v>
      </c>
      <c r="K21" s="350">
        <f t="shared" si="3"/>
        <v>0.93100000000000005</v>
      </c>
      <c r="M21" s="436"/>
    </row>
    <row r="22" spans="1:13" x14ac:dyDescent="0.25">
      <c r="A22" s="606"/>
      <c r="B22" s="348">
        <v>176</v>
      </c>
      <c r="C22" s="348">
        <v>15</v>
      </c>
      <c r="D22" s="349">
        <v>1</v>
      </c>
      <c r="E22" s="350">
        <f t="shared" si="2"/>
        <v>0.191</v>
      </c>
      <c r="G22" s="606"/>
      <c r="H22" s="348">
        <v>176</v>
      </c>
      <c r="I22" s="348">
        <v>15</v>
      </c>
      <c r="J22" s="349">
        <v>1</v>
      </c>
      <c r="K22" s="350">
        <f t="shared" si="3"/>
        <v>0.191</v>
      </c>
    </row>
    <row r="23" spans="1:13" x14ac:dyDescent="0.25">
      <c r="A23" s="606"/>
      <c r="B23" s="348">
        <v>857</v>
      </c>
      <c r="C23" s="348">
        <v>74</v>
      </c>
      <c r="D23" s="349">
        <v>1</v>
      </c>
      <c r="E23" s="350">
        <f t="shared" si="2"/>
        <v>0.93100000000000005</v>
      </c>
      <c r="G23" s="606"/>
      <c r="H23" s="348">
        <v>857</v>
      </c>
      <c r="I23" s="348">
        <v>74</v>
      </c>
      <c r="J23" s="349">
        <v>1</v>
      </c>
      <c r="K23" s="350">
        <f t="shared" si="3"/>
        <v>0.93100000000000005</v>
      </c>
    </row>
    <row r="24" spans="1:13" ht="19.5" thickBot="1" x14ac:dyDescent="0.3">
      <c r="A24" s="607"/>
      <c r="B24" s="351">
        <v>861</v>
      </c>
      <c r="C24" s="351">
        <v>74</v>
      </c>
      <c r="D24" s="352">
        <v>1</v>
      </c>
      <c r="E24" s="353">
        <f t="shared" si="2"/>
        <v>0.93500000000000005</v>
      </c>
      <c r="G24" s="607"/>
      <c r="H24" s="351">
        <v>861</v>
      </c>
      <c r="I24" s="351">
        <v>74</v>
      </c>
      <c r="J24" s="352">
        <v>1</v>
      </c>
      <c r="K24" s="353">
        <f t="shared" si="3"/>
        <v>0.93500000000000005</v>
      </c>
    </row>
  </sheetData>
  <mergeCells count="10">
    <mergeCell ref="G2:G6"/>
    <mergeCell ref="G7:G11"/>
    <mergeCell ref="G12:G16"/>
    <mergeCell ref="G17:G20"/>
    <mergeCell ref="G21:G24"/>
    <mergeCell ref="A7:A11"/>
    <mergeCell ref="A12:A16"/>
    <mergeCell ref="A17:A20"/>
    <mergeCell ref="A21:A24"/>
    <mergeCell ref="A2:A6"/>
  </mergeCells>
  <pageMargins left="0.7" right="0.7" top="0.75" bottom="0.75" header="0.3" footer="0.3"/>
  <pageSetup paperSize="9" orientation="landscape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D52C-42DE-4134-B452-3D373F1686C0}">
  <dimension ref="A1:F28"/>
  <sheetViews>
    <sheetView view="pageBreakPreview" zoomScaleNormal="100" zoomScaleSheetLayoutView="100" workbookViewId="0">
      <selection activeCell="B3" sqref="B3"/>
    </sheetView>
  </sheetViews>
  <sheetFormatPr baseColWidth="10" defaultRowHeight="15" x14ac:dyDescent="0.25"/>
  <cols>
    <col min="1" max="1" width="59.5703125" style="19" customWidth="1"/>
    <col min="2" max="2" width="13.85546875" style="19" customWidth="1"/>
    <col min="3" max="3" width="18.5703125" style="19" customWidth="1"/>
    <col min="4" max="4" width="67.28515625" style="19" bestFit="1" customWidth="1"/>
    <col min="5" max="5" width="55" style="19" bestFit="1" customWidth="1"/>
    <col min="6" max="6" width="6" style="19" bestFit="1" customWidth="1"/>
    <col min="7" max="16384" width="11.42578125" style="19"/>
  </cols>
  <sheetData>
    <row r="1" spans="1:6" ht="16.5" thickBot="1" x14ac:dyDescent="0.3">
      <c r="A1" s="608" t="s">
        <v>91</v>
      </c>
      <c r="B1" s="609"/>
      <c r="C1" s="609"/>
      <c r="D1" s="610"/>
    </row>
    <row r="2" spans="1:6" ht="20.25" x14ac:dyDescent="0.25">
      <c r="A2" s="354" t="s">
        <v>92</v>
      </c>
      <c r="B2" s="355">
        <v>56</v>
      </c>
      <c r="C2" s="356" t="s">
        <v>93</v>
      </c>
      <c r="D2" s="357" t="s">
        <v>94</v>
      </c>
    </row>
    <row r="3" spans="1:6" ht="20.25" x14ac:dyDescent="0.25">
      <c r="A3" s="358" t="s">
        <v>95</v>
      </c>
      <c r="B3" s="359">
        <f>B2*3.72%</f>
        <v>2.0832000000000002</v>
      </c>
      <c r="C3" s="360"/>
      <c r="D3" s="361" t="s">
        <v>96</v>
      </c>
    </row>
    <row r="4" spans="1:6" ht="20.25" x14ac:dyDescent="0.25">
      <c r="A4" s="358" t="s">
        <v>97</v>
      </c>
      <c r="B4" s="359">
        <f>B3*2</f>
        <v>4.1664000000000003</v>
      </c>
      <c r="C4" s="360"/>
      <c r="D4" s="361" t="s">
        <v>98</v>
      </c>
    </row>
    <row r="5" spans="1:6" ht="20.25" x14ac:dyDescent="0.25">
      <c r="A5" s="362" t="s">
        <v>99</v>
      </c>
      <c r="B5" s="363">
        <v>2.5000000000000001E-2</v>
      </c>
      <c r="C5" s="360" t="s">
        <v>93</v>
      </c>
      <c r="D5" s="361" t="s">
        <v>100</v>
      </c>
    </row>
    <row r="6" spans="1:6" ht="20.25" x14ac:dyDescent="0.25">
      <c r="A6" s="362" t="s">
        <v>101</v>
      </c>
      <c r="B6" s="364">
        <v>162.1</v>
      </c>
      <c r="C6" s="360" t="s">
        <v>93</v>
      </c>
      <c r="D6" s="361" t="s">
        <v>94</v>
      </c>
    </row>
    <row r="7" spans="1:6" ht="20.25" x14ac:dyDescent="0.25">
      <c r="A7" s="358" t="s">
        <v>102</v>
      </c>
      <c r="B7" s="359">
        <f>B5*B6</f>
        <v>4.0525000000000002</v>
      </c>
      <c r="C7" s="360"/>
      <c r="D7" s="361" t="s">
        <v>103</v>
      </c>
    </row>
    <row r="8" spans="1:6" ht="20.25" x14ac:dyDescent="0.25">
      <c r="A8" s="358" t="s">
        <v>104</v>
      </c>
      <c r="B8" s="365">
        <v>0.36</v>
      </c>
      <c r="C8" s="360"/>
      <c r="D8" s="117" t="s">
        <v>105</v>
      </c>
    </row>
    <row r="9" spans="1:6" ht="21" thickBot="1" x14ac:dyDescent="0.3">
      <c r="A9" s="358" t="s">
        <v>106</v>
      </c>
      <c r="B9" s="366">
        <f>B4-B7</f>
        <v>0.11390000000000011</v>
      </c>
      <c r="C9" s="360"/>
      <c r="D9" s="361" t="s">
        <v>107</v>
      </c>
    </row>
    <row r="10" spans="1:6" ht="21" thickBot="1" x14ac:dyDescent="0.3">
      <c r="A10" s="367" t="s">
        <v>108</v>
      </c>
      <c r="B10" s="368">
        <f>B9/B8</f>
        <v>0.31638888888888922</v>
      </c>
      <c r="C10" s="369"/>
      <c r="D10" s="370" t="s">
        <v>109</v>
      </c>
      <c r="E10" s="19" t="s">
        <v>110</v>
      </c>
      <c r="F10" s="19" t="s">
        <v>111</v>
      </c>
    </row>
    <row r="14" spans="1:6" s="371" customFormat="1" ht="14.25" x14ac:dyDescent="0.25">
      <c r="B14" s="372"/>
      <c r="C14" s="373"/>
      <c r="D14" s="373"/>
      <c r="E14" s="372"/>
    </row>
    <row r="15" spans="1:6" s="371" customFormat="1" ht="14.25" x14ac:dyDescent="0.25">
      <c r="B15" s="372"/>
      <c r="C15" s="374"/>
      <c r="D15" s="373"/>
      <c r="E15" s="372"/>
    </row>
    <row r="16" spans="1:6" s="371" customFormat="1" ht="14.25" x14ac:dyDescent="0.25">
      <c r="B16" s="372"/>
      <c r="C16" s="374"/>
      <c r="D16" s="373"/>
      <c r="E16" s="372"/>
    </row>
    <row r="17" spans="2:5" s="371" customFormat="1" ht="14.25" x14ac:dyDescent="0.25">
      <c r="B17" s="372"/>
      <c r="C17" s="374"/>
      <c r="D17" s="373"/>
      <c r="E17" s="372"/>
    </row>
    <row r="18" spans="2:5" s="371" customFormat="1" ht="14.25" x14ac:dyDescent="0.25">
      <c r="B18" s="372"/>
      <c r="C18" s="373"/>
      <c r="D18" s="373"/>
      <c r="E18" s="372"/>
    </row>
    <row r="19" spans="2:5" s="371" customFormat="1" ht="14.25" x14ac:dyDescent="0.25">
      <c r="B19" s="372"/>
      <c r="C19" s="373"/>
      <c r="D19" s="373"/>
      <c r="E19" s="372"/>
    </row>
    <row r="20" spans="2:5" s="371" customFormat="1" ht="14.25" x14ac:dyDescent="0.25">
      <c r="B20" s="372"/>
      <c r="C20" s="373"/>
      <c r="D20" s="373"/>
      <c r="E20" s="372"/>
    </row>
    <row r="21" spans="2:5" s="371" customFormat="1" ht="14.25" x14ac:dyDescent="0.25">
      <c r="B21" s="372"/>
      <c r="C21" s="373"/>
      <c r="D21" s="373"/>
      <c r="E21" s="372"/>
    </row>
    <row r="22" spans="2:5" s="371" customFormat="1" ht="14.25" x14ac:dyDescent="0.25">
      <c r="B22" s="372"/>
      <c r="C22" s="375"/>
      <c r="D22" s="376"/>
      <c r="E22" s="372"/>
    </row>
    <row r="23" spans="2:5" s="371" customFormat="1" ht="14.25" x14ac:dyDescent="0.25">
      <c r="B23" s="372"/>
      <c r="C23" s="375"/>
      <c r="D23" s="377"/>
      <c r="E23" s="372"/>
    </row>
    <row r="24" spans="2:5" s="371" customFormat="1" x14ac:dyDescent="0.25">
      <c r="B24" s="372"/>
      <c r="C24" s="378"/>
      <c r="D24" s="73"/>
      <c r="E24" s="372"/>
    </row>
    <row r="25" spans="2:5" s="371" customFormat="1" x14ac:dyDescent="0.25">
      <c r="B25" s="372"/>
      <c r="C25" s="378"/>
      <c r="D25" s="73"/>
      <c r="E25" s="372"/>
    </row>
    <row r="26" spans="2:5" s="371" customFormat="1" x14ac:dyDescent="0.25">
      <c r="B26" s="372"/>
      <c r="C26" s="379"/>
      <c r="D26" s="73"/>
      <c r="E26" s="372"/>
    </row>
    <row r="27" spans="2:5" s="371" customFormat="1" x14ac:dyDescent="0.25">
      <c r="B27" s="372"/>
      <c r="C27" s="379"/>
      <c r="D27" s="73"/>
      <c r="E27" s="372"/>
    </row>
    <row r="28" spans="2:5" x14ac:dyDescent="0.25">
      <c r="C28" s="73"/>
      <c r="D28" s="73"/>
    </row>
  </sheetData>
  <mergeCells count="1">
    <mergeCell ref="A1:D1"/>
  </mergeCells>
  <pageMargins left="0.7" right="0.7" top="0.75" bottom="0.75" header="0.3" footer="0.3"/>
  <pageSetup paperSize="9" scale="56" orientation="portrait" horizontalDpi="300" verticalDpi="300" r:id="rId1"/>
  <colBreaks count="1" manualBreakCount="1">
    <brk id="4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2</vt:i4>
      </vt:variant>
    </vt:vector>
  </HeadingPairs>
  <TitlesOfParts>
    <vt:vector size="38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SEM 20</vt:lpstr>
      <vt:lpstr>SEM 21</vt:lpstr>
      <vt:lpstr>SEM 22</vt:lpstr>
      <vt:lpstr>SEM 23</vt:lpstr>
      <vt:lpstr>SEM 24</vt:lpstr>
      <vt:lpstr>SEM 24.</vt:lpstr>
      <vt:lpstr>SEM 25</vt:lpstr>
      <vt:lpstr>SEM 26</vt:lpstr>
      <vt:lpstr>SEM 27</vt:lpstr>
      <vt:lpstr>SEM 28</vt:lpstr>
      <vt:lpstr>SEM 29</vt:lpstr>
      <vt:lpstr>SEM 30</vt:lpstr>
      <vt:lpstr>SEM 31</vt:lpstr>
      <vt:lpstr>SEM 32</vt:lpstr>
      <vt:lpstr>IMPRIMIR</vt:lpstr>
      <vt:lpstr>Calcio</vt:lpstr>
      <vt:lpstr>CARBONATO DE CALCIO</vt:lpstr>
      <vt:lpstr>'CARBONATO DE CALCIO'!Área_de_impresión</vt:lpstr>
      <vt:lpstr>IMPRIMIR!Área_de_impresión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Jbarbosa</cp:lastModifiedBy>
  <cp:lastPrinted>2021-10-07T21:03:49Z</cp:lastPrinted>
  <dcterms:created xsi:type="dcterms:W3CDTF">2021-03-04T08:17:33Z</dcterms:created>
  <dcterms:modified xsi:type="dcterms:W3CDTF">2021-10-07T21:04:09Z</dcterms:modified>
</cp:coreProperties>
</file>