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808" firstSheet="27" activeTab="35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SEM 28" sheetId="38" r:id="rId29"/>
    <sheet name="SEM 29" sheetId="39" r:id="rId30"/>
    <sheet name="SEM 30" sheetId="40" r:id="rId31"/>
    <sheet name="SEM 31" sheetId="41" r:id="rId32"/>
    <sheet name="SEM 32" sheetId="42" r:id="rId33"/>
    <sheet name="SEM 33" sheetId="44" r:id="rId34"/>
    <sheet name="SEM 34" sheetId="45" r:id="rId35"/>
    <sheet name="IMPRIMIR" sheetId="2" r:id="rId36"/>
    <sheet name="Calcio" sheetId="35" r:id="rId37"/>
    <sheet name="CARBONATO DE CALCIO" sheetId="36" r:id="rId38"/>
  </sheets>
  <definedNames>
    <definedName name="_xlnm.Print_Area" localSheetId="37">'CARBONATO DE CALCIO'!$A$1:$D$10</definedName>
    <definedName name="_xlnm.Print_Area" localSheetId="35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45" l="1"/>
  <c r="G49" i="45"/>
  <c r="F49" i="45"/>
  <c r="E49" i="45"/>
  <c r="D49" i="45"/>
  <c r="C49" i="45"/>
  <c r="B49" i="45"/>
  <c r="S86" i="45" l="1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Q49" i="45"/>
  <c r="P49" i="45"/>
  <c r="O49" i="45"/>
  <c r="N49" i="45"/>
  <c r="M49" i="45"/>
  <c r="L49" i="45"/>
  <c r="S87" i="45" l="1"/>
  <c r="R87" i="45"/>
  <c r="Q87" i="45"/>
  <c r="P87" i="45"/>
  <c r="O87" i="45"/>
  <c r="N87" i="45"/>
  <c r="M87" i="45"/>
  <c r="L87" i="45"/>
  <c r="K87" i="45"/>
  <c r="J87" i="45"/>
  <c r="I87" i="45"/>
  <c r="H87" i="45"/>
  <c r="G87" i="45"/>
  <c r="F87" i="45"/>
  <c r="E87" i="45"/>
  <c r="D87" i="45"/>
  <c r="C87" i="45"/>
  <c r="B87" i="45"/>
  <c r="T85" i="45"/>
  <c r="S83" i="45"/>
  <c r="S88" i="45" s="1"/>
  <c r="R83" i="45"/>
  <c r="R88" i="45" s="1"/>
  <c r="Q83" i="45"/>
  <c r="Q88" i="45" s="1"/>
  <c r="P83" i="45"/>
  <c r="P88" i="45" s="1"/>
  <c r="O83" i="45"/>
  <c r="O88" i="45" s="1"/>
  <c r="N83" i="45"/>
  <c r="N88" i="45" s="1"/>
  <c r="M83" i="45"/>
  <c r="M88" i="45" s="1"/>
  <c r="L83" i="45"/>
  <c r="L88" i="45" s="1"/>
  <c r="K83" i="45"/>
  <c r="K88" i="45" s="1"/>
  <c r="J83" i="45"/>
  <c r="J88" i="45" s="1"/>
  <c r="I83" i="45"/>
  <c r="I88" i="45" s="1"/>
  <c r="H83" i="45"/>
  <c r="H88" i="45" s="1"/>
  <c r="G83" i="45"/>
  <c r="G88" i="45" s="1"/>
  <c r="F83" i="45"/>
  <c r="F88" i="45" s="1"/>
  <c r="E83" i="45"/>
  <c r="E88" i="45" s="1"/>
  <c r="D83" i="45"/>
  <c r="C83" i="45"/>
  <c r="C88" i="45" s="1"/>
  <c r="B83" i="45"/>
  <c r="B88" i="45" s="1"/>
  <c r="T82" i="45"/>
  <c r="T81" i="45"/>
  <c r="T80" i="45"/>
  <c r="T79" i="45"/>
  <c r="T78" i="45"/>
  <c r="T77" i="45"/>
  <c r="T76" i="45"/>
  <c r="F70" i="45"/>
  <c r="D70" i="45"/>
  <c r="C70" i="45"/>
  <c r="B70" i="45"/>
  <c r="G69" i="45"/>
  <c r="F69" i="45"/>
  <c r="E69" i="45"/>
  <c r="D69" i="45"/>
  <c r="C69" i="45"/>
  <c r="B69" i="45"/>
  <c r="G68" i="45"/>
  <c r="F68" i="45"/>
  <c r="E68" i="45"/>
  <c r="D68" i="45"/>
  <c r="C68" i="45"/>
  <c r="B68" i="45"/>
  <c r="H67" i="45"/>
  <c r="G65" i="45"/>
  <c r="H65" i="45" s="1"/>
  <c r="F65" i="45"/>
  <c r="E65" i="45"/>
  <c r="E70" i="45" s="1"/>
  <c r="D65" i="45"/>
  <c r="C65" i="45"/>
  <c r="B65" i="45"/>
  <c r="H64" i="45"/>
  <c r="H63" i="45"/>
  <c r="H62" i="45"/>
  <c r="H61" i="45"/>
  <c r="H60" i="45"/>
  <c r="H59" i="45"/>
  <c r="H58" i="45"/>
  <c r="Q51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R48" i="45"/>
  <c r="I48" i="45"/>
  <c r="Q46" i="45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K32" i="45"/>
  <c r="J32" i="45" s="1"/>
  <c r="E32" i="45"/>
  <c r="D32" i="45" s="1"/>
  <c r="D30" i="45"/>
  <c r="M29" i="45"/>
  <c r="L29" i="45"/>
  <c r="K29" i="45"/>
  <c r="J29" i="45"/>
  <c r="I29" i="45"/>
  <c r="G29" i="45"/>
  <c r="F29" i="45"/>
  <c r="E29" i="45"/>
  <c r="D29" i="45"/>
  <c r="C29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G28" i="45"/>
  <c r="F28" i="45"/>
  <c r="E28" i="45"/>
  <c r="D28" i="45"/>
  <c r="C28" i="45"/>
  <c r="U27" i="45"/>
  <c r="T27" i="45"/>
  <c r="S27" i="45"/>
  <c r="R27" i="45"/>
  <c r="Q27" i="45"/>
  <c r="P27" i="45"/>
  <c r="O27" i="45"/>
  <c r="N27" i="45"/>
  <c r="M27" i="45"/>
  <c r="M30" i="45" s="1"/>
  <c r="L27" i="45"/>
  <c r="K27" i="45"/>
  <c r="K30" i="45" s="1"/>
  <c r="J27" i="45"/>
  <c r="J30" i="45" s="1"/>
  <c r="I27" i="45"/>
  <c r="I30" i="45" s="1"/>
  <c r="G27" i="45"/>
  <c r="G30" i="45" s="1"/>
  <c r="F27" i="45"/>
  <c r="F30" i="45" s="1"/>
  <c r="E27" i="45"/>
  <c r="D27" i="45"/>
  <c r="C27" i="45"/>
  <c r="V26" i="45"/>
  <c r="U24" i="45"/>
  <c r="U29" i="45" s="1"/>
  <c r="T24" i="45"/>
  <c r="T29" i="45" s="1"/>
  <c r="S24" i="45"/>
  <c r="S29" i="45" s="1"/>
  <c r="R24" i="45"/>
  <c r="R29" i="45" s="1"/>
  <c r="Q24" i="45"/>
  <c r="Q29" i="45" s="1"/>
  <c r="P24" i="45"/>
  <c r="P29" i="45" s="1"/>
  <c r="O24" i="45"/>
  <c r="O29" i="45" s="1"/>
  <c r="N24" i="45"/>
  <c r="N29" i="45" s="1"/>
  <c r="M24" i="45"/>
  <c r="L24" i="45"/>
  <c r="K24" i="45"/>
  <c r="J24" i="45"/>
  <c r="I24" i="45"/>
  <c r="H24" i="45"/>
  <c r="G24" i="45"/>
  <c r="F24" i="45"/>
  <c r="E24" i="45"/>
  <c r="D24" i="45"/>
  <c r="C24" i="45"/>
  <c r="B24" i="45"/>
  <c r="V23" i="45"/>
  <c r="V22" i="45"/>
  <c r="V21" i="45"/>
  <c r="V20" i="45"/>
  <c r="V19" i="45"/>
  <c r="V18" i="45"/>
  <c r="V17" i="45"/>
  <c r="M31" i="45" l="1"/>
  <c r="F31" i="45"/>
  <c r="T83" i="45"/>
  <c r="T84" i="45" s="1"/>
  <c r="G31" i="45"/>
  <c r="K31" i="45"/>
  <c r="J31" i="45"/>
  <c r="V24" i="45"/>
  <c r="W27" i="45" s="1"/>
  <c r="D31" i="45"/>
  <c r="H68" i="45"/>
  <c r="H66" i="45"/>
  <c r="C30" i="45"/>
  <c r="C31" i="45" s="1"/>
  <c r="L30" i="45"/>
  <c r="L31" i="45" s="1"/>
  <c r="D88" i="45"/>
  <c r="E30" i="45"/>
  <c r="E31" i="45" s="1"/>
  <c r="I31" i="45"/>
  <c r="R46" i="45"/>
  <c r="G70" i="45"/>
  <c r="I46" i="45"/>
  <c r="S86" i="44"/>
  <c r="R86" i="44"/>
  <c r="Q86" i="44"/>
  <c r="P86" i="44"/>
  <c r="O86" i="44"/>
  <c r="N86" i="44"/>
  <c r="M86" i="44"/>
  <c r="L86" i="44"/>
  <c r="K86" i="44"/>
  <c r="J86" i="44"/>
  <c r="I86" i="44"/>
  <c r="H86" i="44"/>
  <c r="G86" i="44"/>
  <c r="F86" i="44"/>
  <c r="E86" i="44"/>
  <c r="D86" i="44"/>
  <c r="C86" i="44"/>
  <c r="B86" i="44"/>
  <c r="P49" i="44"/>
  <c r="O49" i="44"/>
  <c r="N49" i="44"/>
  <c r="M49" i="44"/>
  <c r="L49" i="44"/>
  <c r="V25" i="45" l="1"/>
  <c r="T86" i="45"/>
  <c r="R47" i="45"/>
  <c r="R49" i="45"/>
  <c r="I47" i="45"/>
  <c r="I49" i="45"/>
  <c r="S87" i="44"/>
  <c r="R87" i="44"/>
  <c r="Q87" i="44"/>
  <c r="P87" i="44"/>
  <c r="O87" i="44"/>
  <c r="N87" i="44"/>
  <c r="M87" i="44"/>
  <c r="L87" i="44"/>
  <c r="K87" i="44"/>
  <c r="J87" i="44"/>
  <c r="I87" i="44"/>
  <c r="H87" i="44"/>
  <c r="G87" i="44"/>
  <c r="F87" i="44"/>
  <c r="E87" i="44"/>
  <c r="D87" i="44"/>
  <c r="C87" i="44"/>
  <c r="B87" i="44"/>
  <c r="T85" i="44"/>
  <c r="S83" i="44"/>
  <c r="S88" i="44" s="1"/>
  <c r="R83" i="44"/>
  <c r="R88" i="44" s="1"/>
  <c r="Q83" i="44"/>
  <c r="Q88" i="44" s="1"/>
  <c r="P83" i="44"/>
  <c r="P88" i="44" s="1"/>
  <c r="O83" i="44"/>
  <c r="O88" i="44" s="1"/>
  <c r="N83" i="44"/>
  <c r="N88" i="44" s="1"/>
  <c r="M83" i="44"/>
  <c r="M88" i="44" s="1"/>
  <c r="L83" i="44"/>
  <c r="L88" i="44" s="1"/>
  <c r="K83" i="44"/>
  <c r="K88" i="44" s="1"/>
  <c r="J83" i="44"/>
  <c r="J88" i="44" s="1"/>
  <c r="I83" i="44"/>
  <c r="I88" i="44" s="1"/>
  <c r="H83" i="44"/>
  <c r="H88" i="44" s="1"/>
  <c r="G83" i="44"/>
  <c r="G88" i="44" s="1"/>
  <c r="F83" i="44"/>
  <c r="F88" i="44" s="1"/>
  <c r="E83" i="44"/>
  <c r="E88" i="44" s="1"/>
  <c r="D83" i="44"/>
  <c r="D88" i="44" s="1"/>
  <c r="C83" i="44"/>
  <c r="B83" i="44"/>
  <c r="B88" i="44" s="1"/>
  <c r="T82" i="44"/>
  <c r="T81" i="44"/>
  <c r="T80" i="44"/>
  <c r="T79" i="44"/>
  <c r="T78" i="44"/>
  <c r="T77" i="44"/>
  <c r="T76" i="44"/>
  <c r="D70" i="44"/>
  <c r="C70" i="44"/>
  <c r="B70" i="44"/>
  <c r="G69" i="44"/>
  <c r="F69" i="44"/>
  <c r="E69" i="44"/>
  <c r="D69" i="44"/>
  <c r="C69" i="44"/>
  <c r="B69" i="44"/>
  <c r="G68" i="44"/>
  <c r="F68" i="44"/>
  <c r="E68" i="44"/>
  <c r="D68" i="44"/>
  <c r="C68" i="44"/>
  <c r="B68" i="44"/>
  <c r="H67" i="44"/>
  <c r="H65" i="44"/>
  <c r="H68" i="44" s="1"/>
  <c r="G65" i="44"/>
  <c r="G70" i="44" s="1"/>
  <c r="F65" i="44"/>
  <c r="F70" i="44" s="1"/>
  <c r="E65" i="44"/>
  <c r="E70" i="44" s="1"/>
  <c r="D65" i="44"/>
  <c r="C65" i="44"/>
  <c r="B65" i="44"/>
  <c r="H64" i="44"/>
  <c r="H63" i="44"/>
  <c r="H62" i="44"/>
  <c r="H61" i="44"/>
  <c r="H60" i="44"/>
  <c r="H59" i="44"/>
  <c r="H58" i="44"/>
  <c r="Q51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H49" i="44"/>
  <c r="G49" i="44"/>
  <c r="F49" i="44"/>
  <c r="E49" i="44"/>
  <c r="D49" i="44"/>
  <c r="C49" i="44"/>
  <c r="B49" i="44"/>
  <c r="R48" i="44"/>
  <c r="I48" i="44"/>
  <c r="Q46" i="44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K32" i="44"/>
  <c r="J32" i="44" s="1"/>
  <c r="E32" i="44"/>
  <c r="D32" i="44" s="1"/>
  <c r="M29" i="44"/>
  <c r="L29" i="44"/>
  <c r="K29" i="44"/>
  <c r="J29" i="44"/>
  <c r="I29" i="44"/>
  <c r="G29" i="44"/>
  <c r="F29" i="44"/>
  <c r="E29" i="44"/>
  <c r="D29" i="44"/>
  <c r="C29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G28" i="44"/>
  <c r="F28" i="44"/>
  <c r="E28" i="44"/>
  <c r="D28" i="44"/>
  <c r="C28" i="44"/>
  <c r="U27" i="44"/>
  <c r="T27" i="44"/>
  <c r="S27" i="44"/>
  <c r="R27" i="44"/>
  <c r="Q27" i="44"/>
  <c r="P27" i="44"/>
  <c r="O27" i="44"/>
  <c r="N27" i="44"/>
  <c r="M27" i="44"/>
  <c r="M30" i="44" s="1"/>
  <c r="L27" i="44"/>
  <c r="L30" i="44" s="1"/>
  <c r="K27" i="44"/>
  <c r="K30" i="44" s="1"/>
  <c r="J27" i="44"/>
  <c r="J30" i="44" s="1"/>
  <c r="I27" i="44"/>
  <c r="I30" i="44" s="1"/>
  <c r="G27" i="44"/>
  <c r="F27" i="44"/>
  <c r="E27" i="44"/>
  <c r="D27" i="44"/>
  <c r="D30" i="44" s="1"/>
  <c r="C27" i="44"/>
  <c r="C30" i="44" s="1"/>
  <c r="V26" i="44"/>
  <c r="U24" i="44"/>
  <c r="U29" i="44" s="1"/>
  <c r="T24" i="44"/>
  <c r="T29" i="44" s="1"/>
  <c r="S24" i="44"/>
  <c r="S29" i="44" s="1"/>
  <c r="R24" i="44"/>
  <c r="R29" i="44" s="1"/>
  <c r="Q24" i="44"/>
  <c r="Q29" i="44" s="1"/>
  <c r="P24" i="44"/>
  <c r="P29" i="44" s="1"/>
  <c r="O24" i="44"/>
  <c r="O29" i="44" s="1"/>
  <c r="N24" i="44"/>
  <c r="N29" i="44" s="1"/>
  <c r="M24" i="44"/>
  <c r="L24" i="44"/>
  <c r="K24" i="44"/>
  <c r="J24" i="44"/>
  <c r="I24" i="44"/>
  <c r="H24" i="44"/>
  <c r="G24" i="44"/>
  <c r="F24" i="44"/>
  <c r="E24" i="44"/>
  <c r="D24" i="44"/>
  <c r="C24" i="44"/>
  <c r="B24" i="44"/>
  <c r="V23" i="44"/>
  <c r="V22" i="44"/>
  <c r="V21" i="44"/>
  <c r="V20" i="44"/>
  <c r="V19" i="44"/>
  <c r="V18" i="44"/>
  <c r="V17" i="44"/>
  <c r="T83" i="44" l="1"/>
  <c r="T86" i="44" s="1"/>
  <c r="C88" i="44"/>
  <c r="I31" i="44"/>
  <c r="K31" i="44"/>
  <c r="C31" i="44"/>
  <c r="L31" i="44"/>
  <c r="V24" i="44"/>
  <c r="V25" i="44" s="1"/>
  <c r="D31" i="44"/>
  <c r="M31" i="44"/>
  <c r="J31" i="44"/>
  <c r="H66" i="44"/>
  <c r="E30" i="44"/>
  <c r="E31" i="44" s="1"/>
  <c r="F30" i="44"/>
  <c r="F31" i="44" s="1"/>
  <c r="G30" i="44"/>
  <c r="G31" i="44" s="1"/>
  <c r="R46" i="44"/>
  <c r="I46" i="44"/>
  <c r="F49" i="42"/>
  <c r="E49" i="42"/>
  <c r="D49" i="42"/>
  <c r="C49" i="42"/>
  <c r="B49" i="42"/>
  <c r="T84" i="44" l="1"/>
  <c r="W27" i="44"/>
  <c r="R47" i="44"/>
  <c r="R49" i="44"/>
  <c r="I47" i="44"/>
  <c r="I49" i="44"/>
  <c r="E2" i="35"/>
  <c r="H49" i="42" l="1"/>
  <c r="G49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T85" i="42"/>
  <c r="S83" i="42"/>
  <c r="S88" i="42" s="1"/>
  <c r="R83" i="42"/>
  <c r="R88" i="42" s="1"/>
  <c r="Q83" i="42"/>
  <c r="Q88" i="42" s="1"/>
  <c r="P83" i="42"/>
  <c r="P88" i="42" s="1"/>
  <c r="O83" i="42"/>
  <c r="O88" i="42" s="1"/>
  <c r="N83" i="42"/>
  <c r="N88" i="42" s="1"/>
  <c r="M83" i="42"/>
  <c r="M88" i="42" s="1"/>
  <c r="L83" i="42"/>
  <c r="L88" i="42" s="1"/>
  <c r="K83" i="42"/>
  <c r="K88" i="42" s="1"/>
  <c r="J83" i="42"/>
  <c r="J88" i="42" s="1"/>
  <c r="I83" i="42"/>
  <c r="I88" i="42" s="1"/>
  <c r="H83" i="42"/>
  <c r="H88" i="42" s="1"/>
  <c r="G83" i="42"/>
  <c r="G88" i="42" s="1"/>
  <c r="F83" i="42"/>
  <c r="F88" i="42" s="1"/>
  <c r="E83" i="42"/>
  <c r="E88" i="42" s="1"/>
  <c r="D83" i="42"/>
  <c r="D88" i="42" s="1"/>
  <c r="C83" i="42"/>
  <c r="C88" i="42" s="1"/>
  <c r="B83" i="42"/>
  <c r="B88" i="42" s="1"/>
  <c r="T82" i="42"/>
  <c r="T81" i="42"/>
  <c r="T80" i="42"/>
  <c r="T79" i="42"/>
  <c r="T78" i="42"/>
  <c r="T77" i="42"/>
  <c r="T76" i="42"/>
  <c r="G70" i="42"/>
  <c r="F70" i="42"/>
  <c r="B70" i="42"/>
  <c r="G69" i="42"/>
  <c r="F69" i="42"/>
  <c r="E69" i="42"/>
  <c r="D69" i="42"/>
  <c r="C69" i="42"/>
  <c r="B69" i="42"/>
  <c r="G68" i="42"/>
  <c r="F68" i="42"/>
  <c r="E68" i="42"/>
  <c r="D68" i="42"/>
  <c r="C68" i="42"/>
  <c r="B68" i="42"/>
  <c r="H67" i="42"/>
  <c r="G65" i="42"/>
  <c r="F65" i="42"/>
  <c r="E65" i="42"/>
  <c r="E70" i="42" s="1"/>
  <c r="D65" i="42"/>
  <c r="D70" i="42" s="1"/>
  <c r="C65" i="42"/>
  <c r="C70" i="42" s="1"/>
  <c r="B65" i="42"/>
  <c r="H64" i="42"/>
  <c r="H63" i="42"/>
  <c r="H62" i="42"/>
  <c r="H61" i="42"/>
  <c r="H60" i="42"/>
  <c r="H59" i="42"/>
  <c r="H58" i="42"/>
  <c r="H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M51" i="42" s="1"/>
  <c r="L46" i="42"/>
  <c r="L51" i="42" s="1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K32" i="42"/>
  <c r="J32" i="42" s="1"/>
  <c r="E32" i="42"/>
  <c r="D32" i="42" s="1"/>
  <c r="I30" i="42"/>
  <c r="F30" i="42"/>
  <c r="M29" i="42"/>
  <c r="L29" i="42"/>
  <c r="K29" i="42"/>
  <c r="J29" i="42"/>
  <c r="I29" i="42"/>
  <c r="G29" i="42"/>
  <c r="F29" i="42"/>
  <c r="E29" i="42"/>
  <c r="D29" i="42"/>
  <c r="C29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G28" i="42"/>
  <c r="F28" i="42"/>
  <c r="E28" i="42"/>
  <c r="D28" i="42"/>
  <c r="C28" i="42"/>
  <c r="U27" i="42"/>
  <c r="T27" i="42"/>
  <c r="S27" i="42"/>
  <c r="R27" i="42"/>
  <c r="Q27" i="42"/>
  <c r="P27" i="42"/>
  <c r="O27" i="42"/>
  <c r="N27" i="42"/>
  <c r="M27" i="42"/>
  <c r="M30" i="42" s="1"/>
  <c r="L27" i="42"/>
  <c r="K27" i="42"/>
  <c r="J27" i="42"/>
  <c r="J30" i="42" s="1"/>
  <c r="I27" i="42"/>
  <c r="G27" i="42"/>
  <c r="F27" i="42"/>
  <c r="E27" i="42"/>
  <c r="D27" i="42"/>
  <c r="D30" i="42" s="1"/>
  <c r="C27" i="42"/>
  <c r="V26" i="42"/>
  <c r="U24" i="42"/>
  <c r="U29" i="42" s="1"/>
  <c r="T24" i="42"/>
  <c r="T29" i="42" s="1"/>
  <c r="S24" i="42"/>
  <c r="S29" i="42" s="1"/>
  <c r="R24" i="42"/>
  <c r="R29" i="42" s="1"/>
  <c r="Q24" i="42"/>
  <c r="Q29" i="42" s="1"/>
  <c r="P24" i="42"/>
  <c r="P29" i="42" s="1"/>
  <c r="O24" i="42"/>
  <c r="O29" i="42" s="1"/>
  <c r="N24" i="42"/>
  <c r="N29" i="42" s="1"/>
  <c r="M24" i="42"/>
  <c r="L24" i="42"/>
  <c r="K24" i="42"/>
  <c r="J24" i="42"/>
  <c r="I24" i="42"/>
  <c r="H24" i="42"/>
  <c r="G24" i="42"/>
  <c r="F24" i="42"/>
  <c r="E24" i="42"/>
  <c r="D24" i="42"/>
  <c r="C24" i="42"/>
  <c r="B24" i="42"/>
  <c r="V23" i="42"/>
  <c r="V22" i="42"/>
  <c r="V21" i="42"/>
  <c r="V20" i="42"/>
  <c r="V19" i="42"/>
  <c r="V18" i="42"/>
  <c r="V17" i="42"/>
  <c r="M31" i="42" l="1"/>
  <c r="D31" i="42"/>
  <c r="K30" i="42"/>
  <c r="K31" i="42" s="1"/>
  <c r="R46" i="42"/>
  <c r="R47" i="42" s="1"/>
  <c r="I31" i="42"/>
  <c r="F31" i="42"/>
  <c r="V24" i="42"/>
  <c r="W27" i="42" s="1"/>
  <c r="C31" i="42"/>
  <c r="H65" i="42"/>
  <c r="C30" i="42"/>
  <c r="L30" i="42"/>
  <c r="L31" i="42" s="1"/>
  <c r="J31" i="42"/>
  <c r="I46" i="42"/>
  <c r="E30" i="42"/>
  <c r="E31" i="42" s="1"/>
  <c r="G30" i="42"/>
  <c r="G31" i="42" s="1"/>
  <c r="T83" i="42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R49" i="42" l="1"/>
  <c r="V25" i="42"/>
  <c r="T84" i="42"/>
  <c r="T86" i="42"/>
  <c r="I49" i="42"/>
  <c r="I47" i="42"/>
  <c r="H68" i="42"/>
  <c r="H66" i="42"/>
  <c r="Q49" i="41"/>
  <c r="P49" i="41"/>
  <c r="O49" i="41"/>
  <c r="N49" i="41"/>
  <c r="M49" i="41"/>
  <c r="L49" i="41"/>
  <c r="S87" i="41" l="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T85" i="41"/>
  <c r="S83" i="41"/>
  <c r="S88" i="41" s="1"/>
  <c r="R83" i="41"/>
  <c r="R88" i="41" s="1"/>
  <c r="Q83" i="41"/>
  <c r="Q88" i="41" s="1"/>
  <c r="P83" i="41"/>
  <c r="P88" i="41" s="1"/>
  <c r="O83" i="41"/>
  <c r="O88" i="41" s="1"/>
  <c r="N83" i="41"/>
  <c r="N88" i="41" s="1"/>
  <c r="M83" i="41"/>
  <c r="M88" i="41" s="1"/>
  <c r="L83" i="41"/>
  <c r="L88" i="41" s="1"/>
  <c r="K83" i="41"/>
  <c r="K88" i="41" s="1"/>
  <c r="J83" i="41"/>
  <c r="J88" i="41" s="1"/>
  <c r="I83" i="41"/>
  <c r="I88" i="41" s="1"/>
  <c r="H83" i="41"/>
  <c r="H88" i="41" s="1"/>
  <c r="G83" i="41"/>
  <c r="G88" i="41" s="1"/>
  <c r="F83" i="41"/>
  <c r="F88" i="41" s="1"/>
  <c r="E83" i="41"/>
  <c r="E88" i="41" s="1"/>
  <c r="D83" i="41"/>
  <c r="C83" i="41"/>
  <c r="C88" i="41" s="1"/>
  <c r="B83" i="41"/>
  <c r="B88" i="41" s="1"/>
  <c r="T82" i="41"/>
  <c r="T81" i="41"/>
  <c r="T80" i="41"/>
  <c r="T79" i="41"/>
  <c r="T78" i="41"/>
  <c r="T77" i="41"/>
  <c r="T76" i="41"/>
  <c r="G69" i="41"/>
  <c r="F69" i="41"/>
  <c r="E69" i="41"/>
  <c r="D69" i="41"/>
  <c r="C69" i="41"/>
  <c r="B69" i="41"/>
  <c r="G68" i="41"/>
  <c r="F68" i="41"/>
  <c r="E68" i="41"/>
  <c r="D68" i="41"/>
  <c r="C68" i="41"/>
  <c r="B68" i="41"/>
  <c r="H67" i="41"/>
  <c r="G65" i="41"/>
  <c r="H65" i="41" s="1"/>
  <c r="F65" i="41"/>
  <c r="F70" i="41" s="1"/>
  <c r="E65" i="41"/>
  <c r="E70" i="41" s="1"/>
  <c r="D65" i="41"/>
  <c r="D70" i="41" s="1"/>
  <c r="C65" i="41"/>
  <c r="C70" i="41" s="1"/>
  <c r="B65" i="41"/>
  <c r="B70" i="41" s="1"/>
  <c r="H64" i="41"/>
  <c r="H63" i="41"/>
  <c r="H62" i="41"/>
  <c r="H61" i="41"/>
  <c r="H60" i="41"/>
  <c r="H59" i="41"/>
  <c r="H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M51" i="41" s="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K32" i="41"/>
  <c r="J32" i="41" s="1"/>
  <c r="E32" i="41"/>
  <c r="D32" i="41" s="1"/>
  <c r="M29" i="41"/>
  <c r="L29" i="41"/>
  <c r="K29" i="41"/>
  <c r="J29" i="41"/>
  <c r="I29" i="41"/>
  <c r="G29" i="41"/>
  <c r="F29" i="41"/>
  <c r="E29" i="41"/>
  <c r="D29" i="41"/>
  <c r="C29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G28" i="41"/>
  <c r="F28" i="41"/>
  <c r="E28" i="41"/>
  <c r="D28" i="41"/>
  <c r="C28" i="41"/>
  <c r="U27" i="41"/>
  <c r="T27" i="41"/>
  <c r="S27" i="41"/>
  <c r="R27" i="41"/>
  <c r="Q27" i="41"/>
  <c r="P27" i="41"/>
  <c r="O27" i="41"/>
  <c r="N27" i="41"/>
  <c r="M27" i="41"/>
  <c r="L27" i="41"/>
  <c r="K27" i="41"/>
  <c r="K30" i="41" s="1"/>
  <c r="J27" i="41"/>
  <c r="J30" i="41" s="1"/>
  <c r="I27" i="41"/>
  <c r="G27" i="41"/>
  <c r="G30" i="41" s="1"/>
  <c r="F27" i="41"/>
  <c r="E27" i="41"/>
  <c r="D27" i="41"/>
  <c r="C27" i="41"/>
  <c r="V26" i="41"/>
  <c r="U24" i="41"/>
  <c r="U29" i="41" s="1"/>
  <c r="T24" i="41"/>
  <c r="T29" i="41" s="1"/>
  <c r="S24" i="41"/>
  <c r="S29" i="41" s="1"/>
  <c r="R24" i="41"/>
  <c r="R29" i="41" s="1"/>
  <c r="Q24" i="41"/>
  <c r="Q29" i="41" s="1"/>
  <c r="P24" i="41"/>
  <c r="P29" i="41" s="1"/>
  <c r="O24" i="41"/>
  <c r="O29" i="41" s="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V23" i="41"/>
  <c r="V22" i="41"/>
  <c r="V21" i="41"/>
  <c r="V20" i="41"/>
  <c r="V19" i="41"/>
  <c r="V18" i="41"/>
  <c r="V17" i="41"/>
  <c r="T83" i="41" l="1"/>
  <c r="T86" i="41" s="1"/>
  <c r="G31" i="41"/>
  <c r="J31" i="41"/>
  <c r="V24" i="41"/>
  <c r="V25" i="41" s="1"/>
  <c r="L31" i="41"/>
  <c r="T84" i="41"/>
  <c r="E31" i="41"/>
  <c r="H68" i="41"/>
  <c r="H66" i="41"/>
  <c r="N29" i="41"/>
  <c r="C30" i="41"/>
  <c r="C31" i="41" s="1"/>
  <c r="L30" i="41"/>
  <c r="D88" i="41"/>
  <c r="D30" i="41"/>
  <c r="D31" i="41" s="1"/>
  <c r="M30" i="41"/>
  <c r="M31" i="41" s="1"/>
  <c r="K31" i="41"/>
  <c r="E30" i="41"/>
  <c r="F30" i="41"/>
  <c r="F31" i="41" s="1"/>
  <c r="R46" i="41"/>
  <c r="G70" i="41"/>
  <c r="I30" i="41"/>
  <c r="I31" i="41" s="1"/>
  <c r="I46" i="41"/>
  <c r="B46" i="40"/>
  <c r="B51" i="40" s="1"/>
  <c r="C46" i="40"/>
  <c r="C51" i="40" s="1"/>
  <c r="D46" i="40"/>
  <c r="D51" i="40" s="1"/>
  <c r="E46" i="40"/>
  <c r="E51" i="40" s="1"/>
  <c r="F46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T85" i="40"/>
  <c r="S83" i="40"/>
  <c r="S88" i="40" s="1"/>
  <c r="R83" i="40"/>
  <c r="R88" i="40" s="1"/>
  <c r="Q83" i="40"/>
  <c r="Q88" i="40" s="1"/>
  <c r="P83" i="40"/>
  <c r="P88" i="40" s="1"/>
  <c r="O83" i="40"/>
  <c r="O88" i="40" s="1"/>
  <c r="N83" i="40"/>
  <c r="N88" i="40" s="1"/>
  <c r="M83" i="40"/>
  <c r="M88" i="40" s="1"/>
  <c r="L83" i="40"/>
  <c r="L88" i="40" s="1"/>
  <c r="K83" i="40"/>
  <c r="K88" i="40" s="1"/>
  <c r="J83" i="40"/>
  <c r="J88" i="40" s="1"/>
  <c r="I83" i="40"/>
  <c r="I88" i="40" s="1"/>
  <c r="H83" i="40"/>
  <c r="H88" i="40" s="1"/>
  <c r="G83" i="40"/>
  <c r="G88" i="40" s="1"/>
  <c r="F83" i="40"/>
  <c r="F88" i="40" s="1"/>
  <c r="E83" i="40"/>
  <c r="E88" i="40" s="1"/>
  <c r="D83" i="40"/>
  <c r="D88" i="40" s="1"/>
  <c r="C83" i="40"/>
  <c r="C88" i="40" s="1"/>
  <c r="B83" i="40"/>
  <c r="B88" i="40" s="1"/>
  <c r="T82" i="40"/>
  <c r="T81" i="40"/>
  <c r="T80" i="40"/>
  <c r="T79" i="40"/>
  <c r="T78" i="40"/>
  <c r="T77" i="40"/>
  <c r="T76" i="40"/>
  <c r="G70" i="40"/>
  <c r="D70" i="40"/>
  <c r="G69" i="40"/>
  <c r="F69" i="40"/>
  <c r="E69" i="40"/>
  <c r="D69" i="40"/>
  <c r="C69" i="40"/>
  <c r="B69" i="40"/>
  <c r="G68" i="40"/>
  <c r="F68" i="40"/>
  <c r="E68" i="40"/>
  <c r="D68" i="40"/>
  <c r="C68" i="40"/>
  <c r="B68" i="40"/>
  <c r="H67" i="40"/>
  <c r="G65" i="40"/>
  <c r="F65" i="40"/>
  <c r="F70" i="40" s="1"/>
  <c r="E65" i="40"/>
  <c r="E70" i="40" s="1"/>
  <c r="D65" i="40"/>
  <c r="C65" i="40"/>
  <c r="C70" i="40" s="1"/>
  <c r="B65" i="40"/>
  <c r="B70" i="40" s="1"/>
  <c r="H64" i="40"/>
  <c r="H63" i="40"/>
  <c r="H62" i="40"/>
  <c r="H61" i="40"/>
  <c r="H60" i="40"/>
  <c r="H59" i="40"/>
  <c r="H58" i="40"/>
  <c r="Q51" i="40"/>
  <c r="F51" i="40"/>
  <c r="Q50" i="40"/>
  <c r="P50" i="40"/>
  <c r="O50" i="40"/>
  <c r="N50" i="40"/>
  <c r="M50" i="40"/>
  <c r="L50" i="40"/>
  <c r="H50" i="40"/>
  <c r="G50" i="40"/>
  <c r="F50" i="40"/>
  <c r="E50" i="40"/>
  <c r="D50" i="40"/>
  <c r="C50" i="40"/>
  <c r="B50" i="40"/>
  <c r="Q49" i="40"/>
  <c r="P49" i="40"/>
  <c r="O49" i="40"/>
  <c r="N49" i="40"/>
  <c r="M49" i="40"/>
  <c r="L49" i="40"/>
  <c r="H49" i="40"/>
  <c r="G49" i="40"/>
  <c r="F49" i="40"/>
  <c r="E49" i="40"/>
  <c r="D49" i="40"/>
  <c r="C49" i="40"/>
  <c r="B49" i="40"/>
  <c r="R48" i="40"/>
  <c r="I48" i="40"/>
  <c r="Q46" i="40"/>
  <c r="P46" i="40"/>
  <c r="P51" i="40" s="1"/>
  <c r="O46" i="40"/>
  <c r="O51" i="40" s="1"/>
  <c r="N46" i="40"/>
  <c r="N51" i="40" s="1"/>
  <c r="M46" i="40"/>
  <c r="M51" i="40" s="1"/>
  <c r="L46" i="40"/>
  <c r="H46" i="40"/>
  <c r="H51" i="40" s="1"/>
  <c r="G46" i="40"/>
  <c r="G51" i="40" s="1"/>
  <c r="R45" i="40"/>
  <c r="I45" i="40"/>
  <c r="R44" i="40"/>
  <c r="I44" i="40"/>
  <c r="R43" i="40"/>
  <c r="I43" i="40"/>
  <c r="R42" i="40"/>
  <c r="I42" i="40"/>
  <c r="R41" i="40"/>
  <c r="I41" i="40"/>
  <c r="R40" i="40"/>
  <c r="I40" i="40"/>
  <c r="R39" i="40"/>
  <c r="I39" i="40"/>
  <c r="K32" i="40"/>
  <c r="J32" i="40"/>
  <c r="E32" i="40"/>
  <c r="D32" i="40" s="1"/>
  <c r="M30" i="40"/>
  <c r="J30" i="40"/>
  <c r="M29" i="40"/>
  <c r="L29" i="40"/>
  <c r="K29" i="40"/>
  <c r="J29" i="40"/>
  <c r="I29" i="40"/>
  <c r="G29" i="40"/>
  <c r="F29" i="40"/>
  <c r="E29" i="40"/>
  <c r="D29" i="40"/>
  <c r="C29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G28" i="40"/>
  <c r="F28" i="40"/>
  <c r="E28" i="40"/>
  <c r="D28" i="40"/>
  <c r="C28" i="40"/>
  <c r="U27" i="40"/>
  <c r="T27" i="40"/>
  <c r="S27" i="40"/>
  <c r="R27" i="40"/>
  <c r="Q27" i="40"/>
  <c r="P27" i="40"/>
  <c r="O27" i="40"/>
  <c r="N27" i="40"/>
  <c r="M27" i="40"/>
  <c r="L27" i="40"/>
  <c r="K27" i="40"/>
  <c r="K30" i="40" s="1"/>
  <c r="J27" i="40"/>
  <c r="I27" i="40"/>
  <c r="I30" i="40" s="1"/>
  <c r="G27" i="40"/>
  <c r="G30" i="40" s="1"/>
  <c r="F27" i="40"/>
  <c r="E27" i="40"/>
  <c r="E30" i="40" s="1"/>
  <c r="D27" i="40"/>
  <c r="D30" i="40" s="1"/>
  <c r="C27" i="40"/>
  <c r="V26" i="40"/>
  <c r="U24" i="40"/>
  <c r="U29" i="40" s="1"/>
  <c r="T24" i="40"/>
  <c r="T29" i="40" s="1"/>
  <c r="S24" i="40"/>
  <c r="S29" i="40" s="1"/>
  <c r="R24" i="40"/>
  <c r="R29" i="40" s="1"/>
  <c r="Q24" i="40"/>
  <c r="Q29" i="40" s="1"/>
  <c r="P24" i="40"/>
  <c r="P29" i="40" s="1"/>
  <c r="O24" i="40"/>
  <c r="O29" i="40" s="1"/>
  <c r="N24" i="40"/>
  <c r="N29" i="40" s="1"/>
  <c r="M24" i="40"/>
  <c r="L24" i="40"/>
  <c r="K24" i="40"/>
  <c r="J24" i="40"/>
  <c r="I24" i="40"/>
  <c r="H24" i="40"/>
  <c r="G24" i="40"/>
  <c r="F24" i="40"/>
  <c r="E24" i="40"/>
  <c r="D24" i="40"/>
  <c r="C24" i="40"/>
  <c r="B24" i="40"/>
  <c r="V23" i="40"/>
  <c r="V22" i="40"/>
  <c r="V21" i="40"/>
  <c r="V20" i="40"/>
  <c r="V19" i="40"/>
  <c r="V18" i="40"/>
  <c r="V17" i="40"/>
  <c r="W27" i="41" l="1"/>
  <c r="R49" i="41"/>
  <c r="R47" i="41"/>
  <c r="I47" i="41"/>
  <c r="I49" i="41"/>
  <c r="R46" i="40"/>
  <c r="R47" i="40" s="1"/>
  <c r="L51" i="40"/>
  <c r="M31" i="40"/>
  <c r="K31" i="40"/>
  <c r="G31" i="40"/>
  <c r="V24" i="40"/>
  <c r="W27" i="40" s="1"/>
  <c r="J31" i="40"/>
  <c r="D31" i="40"/>
  <c r="E31" i="40"/>
  <c r="L31" i="40"/>
  <c r="I31" i="40"/>
  <c r="R49" i="40"/>
  <c r="H65" i="40"/>
  <c r="C30" i="40"/>
  <c r="C31" i="40" s="1"/>
  <c r="L30" i="40"/>
  <c r="F30" i="40"/>
  <c r="F31" i="40" s="1"/>
  <c r="I46" i="40"/>
  <c r="T83" i="40"/>
  <c r="V25" i="40" l="1"/>
  <c r="I47" i="40"/>
  <c r="I49" i="40"/>
  <c r="T86" i="40"/>
  <c r="T84" i="40"/>
  <c r="H68" i="40"/>
  <c r="H66" i="40"/>
  <c r="K24" i="35" l="1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S87" i="39" l="1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T85" i="39"/>
  <c r="S83" i="39"/>
  <c r="S88" i="39" s="1"/>
  <c r="R83" i="39"/>
  <c r="R88" i="39" s="1"/>
  <c r="Q83" i="39"/>
  <c r="Q88" i="39" s="1"/>
  <c r="P83" i="39"/>
  <c r="P88" i="39" s="1"/>
  <c r="O83" i="39"/>
  <c r="O88" i="39" s="1"/>
  <c r="N83" i="39"/>
  <c r="N88" i="39" s="1"/>
  <c r="M83" i="39"/>
  <c r="M88" i="39" s="1"/>
  <c r="L83" i="39"/>
  <c r="L88" i="39" s="1"/>
  <c r="K83" i="39"/>
  <c r="K88" i="39" s="1"/>
  <c r="J83" i="39"/>
  <c r="J88" i="39" s="1"/>
  <c r="I83" i="39"/>
  <c r="I88" i="39" s="1"/>
  <c r="H83" i="39"/>
  <c r="H88" i="39" s="1"/>
  <c r="G83" i="39"/>
  <c r="G88" i="39" s="1"/>
  <c r="F83" i="39"/>
  <c r="F88" i="39" s="1"/>
  <c r="E83" i="39"/>
  <c r="E88" i="39" s="1"/>
  <c r="D83" i="39"/>
  <c r="C83" i="39"/>
  <c r="C88" i="39" s="1"/>
  <c r="B83" i="39"/>
  <c r="B88" i="39" s="1"/>
  <c r="T82" i="39"/>
  <c r="T81" i="39"/>
  <c r="T80" i="39"/>
  <c r="T79" i="39"/>
  <c r="T78" i="39"/>
  <c r="T77" i="39"/>
  <c r="T76" i="39"/>
  <c r="B70" i="39"/>
  <c r="G69" i="39"/>
  <c r="F69" i="39"/>
  <c r="E69" i="39"/>
  <c r="D69" i="39"/>
  <c r="C69" i="39"/>
  <c r="B69" i="39"/>
  <c r="G68" i="39"/>
  <c r="F68" i="39"/>
  <c r="E68" i="39"/>
  <c r="D68" i="39"/>
  <c r="C68" i="39"/>
  <c r="B68" i="39"/>
  <c r="H67" i="39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H64" i="39"/>
  <c r="H63" i="39"/>
  <c r="H62" i="39"/>
  <c r="H61" i="39"/>
  <c r="H60" i="39"/>
  <c r="H59" i="39"/>
  <c r="H58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K32" i="39"/>
  <c r="J32" i="39" s="1"/>
  <c r="E32" i="39"/>
  <c r="D32" i="39" s="1"/>
  <c r="M29" i="39"/>
  <c r="L29" i="39"/>
  <c r="K29" i="39"/>
  <c r="J29" i="39"/>
  <c r="I29" i="39"/>
  <c r="G29" i="39"/>
  <c r="F29" i="39"/>
  <c r="E29" i="39"/>
  <c r="D29" i="39"/>
  <c r="C29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G28" i="39"/>
  <c r="F28" i="39"/>
  <c r="E28" i="39"/>
  <c r="D28" i="39"/>
  <c r="C28" i="39"/>
  <c r="U27" i="39"/>
  <c r="T27" i="39"/>
  <c r="S27" i="39"/>
  <c r="R27" i="39"/>
  <c r="Q27" i="39"/>
  <c r="P27" i="39"/>
  <c r="O27" i="39"/>
  <c r="N27" i="39"/>
  <c r="M27" i="39"/>
  <c r="L27" i="39"/>
  <c r="K27" i="39"/>
  <c r="K30" i="39" s="1"/>
  <c r="J27" i="39"/>
  <c r="J30" i="39" s="1"/>
  <c r="I27" i="39"/>
  <c r="I30" i="39" s="1"/>
  <c r="G27" i="39"/>
  <c r="G30" i="39" s="1"/>
  <c r="F27" i="39"/>
  <c r="F30" i="39" s="1"/>
  <c r="E27" i="39"/>
  <c r="D27" i="39"/>
  <c r="C27" i="39"/>
  <c r="V26" i="39"/>
  <c r="U24" i="39"/>
  <c r="U29" i="39" s="1"/>
  <c r="T24" i="39"/>
  <c r="T29" i="39" s="1"/>
  <c r="S24" i="39"/>
  <c r="S29" i="39" s="1"/>
  <c r="R24" i="39"/>
  <c r="R29" i="39" s="1"/>
  <c r="Q24" i="39"/>
  <c r="Q29" i="39" s="1"/>
  <c r="P24" i="39"/>
  <c r="P29" i="39" s="1"/>
  <c r="O24" i="39"/>
  <c r="O29" i="39" s="1"/>
  <c r="N24" i="39"/>
  <c r="N29" i="39" s="1"/>
  <c r="M24" i="39"/>
  <c r="L24" i="39"/>
  <c r="K24" i="39"/>
  <c r="J24" i="39"/>
  <c r="I24" i="39"/>
  <c r="H24" i="39"/>
  <c r="G24" i="39"/>
  <c r="F24" i="39"/>
  <c r="E24" i="39"/>
  <c r="D24" i="39"/>
  <c r="C24" i="39"/>
  <c r="B24" i="39"/>
  <c r="V23" i="39"/>
  <c r="V22" i="39"/>
  <c r="V21" i="39"/>
  <c r="V20" i="39"/>
  <c r="V19" i="39"/>
  <c r="V18" i="39"/>
  <c r="V17" i="39"/>
  <c r="T83" i="39" l="1"/>
  <c r="T86" i="39" s="1"/>
  <c r="I46" i="39"/>
  <c r="I47" i="39" s="1"/>
  <c r="F31" i="39"/>
  <c r="J31" i="39"/>
  <c r="V24" i="39"/>
  <c r="W27" i="39" s="1"/>
  <c r="K31" i="39"/>
  <c r="I31" i="39"/>
  <c r="L31" i="39"/>
  <c r="M31" i="39"/>
  <c r="C30" i="39"/>
  <c r="C31" i="39" s="1"/>
  <c r="L30" i="39"/>
  <c r="D88" i="39"/>
  <c r="G31" i="39"/>
  <c r="D30" i="39"/>
  <c r="D31" i="39" s="1"/>
  <c r="M30" i="39"/>
  <c r="E30" i="39"/>
  <c r="E31" i="39" s="1"/>
  <c r="H65" i="39"/>
  <c r="R46" i="39"/>
  <c r="T84" i="39" l="1"/>
  <c r="I49" i="39"/>
  <c r="V25" i="39"/>
  <c r="R49" i="39"/>
  <c r="R47" i="39"/>
  <c r="H68" i="39"/>
  <c r="H66" i="39"/>
  <c r="Q49" i="38"/>
  <c r="P49" i="38"/>
  <c r="O49" i="38"/>
  <c r="N49" i="38"/>
  <c r="M49" i="38"/>
  <c r="L49" i="38"/>
  <c r="S87" i="38" l="1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T85" i="38"/>
  <c r="S83" i="38"/>
  <c r="S88" i="38" s="1"/>
  <c r="R83" i="38"/>
  <c r="R88" i="38" s="1"/>
  <c r="Q83" i="38"/>
  <c r="Q88" i="38" s="1"/>
  <c r="P83" i="38"/>
  <c r="P88" i="38" s="1"/>
  <c r="O83" i="38"/>
  <c r="O88" i="38" s="1"/>
  <c r="N83" i="38"/>
  <c r="N88" i="38" s="1"/>
  <c r="M83" i="38"/>
  <c r="M88" i="38" s="1"/>
  <c r="L83" i="38"/>
  <c r="L88" i="38" s="1"/>
  <c r="K83" i="38"/>
  <c r="K88" i="38" s="1"/>
  <c r="J83" i="38"/>
  <c r="J88" i="38" s="1"/>
  <c r="I83" i="38"/>
  <c r="I88" i="38" s="1"/>
  <c r="H83" i="38"/>
  <c r="H88" i="38" s="1"/>
  <c r="G83" i="38"/>
  <c r="G88" i="38" s="1"/>
  <c r="F83" i="38"/>
  <c r="F88" i="38" s="1"/>
  <c r="E83" i="38"/>
  <c r="E88" i="38" s="1"/>
  <c r="D83" i="38"/>
  <c r="D88" i="38" s="1"/>
  <c r="C83" i="38"/>
  <c r="C88" i="38" s="1"/>
  <c r="B83" i="38"/>
  <c r="B88" i="38" s="1"/>
  <c r="T82" i="38"/>
  <c r="T81" i="38"/>
  <c r="T80" i="38"/>
  <c r="T79" i="38"/>
  <c r="T78" i="38"/>
  <c r="T77" i="38"/>
  <c r="T76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5" i="38"/>
  <c r="G70" i="38" s="1"/>
  <c r="F65" i="38"/>
  <c r="F70" i="38" s="1"/>
  <c r="E65" i="38"/>
  <c r="E70" i="38" s="1"/>
  <c r="D65" i="38"/>
  <c r="D70" i="38" s="1"/>
  <c r="C65" i="38"/>
  <c r="B65" i="38"/>
  <c r="H64" i="38"/>
  <c r="H63" i="38"/>
  <c r="H62" i="38"/>
  <c r="H61" i="38"/>
  <c r="H60" i="38"/>
  <c r="H59" i="38"/>
  <c r="H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K32" i="38"/>
  <c r="J32" i="38" s="1"/>
  <c r="E32" i="38"/>
  <c r="D32" i="38" s="1"/>
  <c r="M29" i="38"/>
  <c r="L29" i="38"/>
  <c r="K29" i="38"/>
  <c r="J29" i="38"/>
  <c r="I29" i="38"/>
  <c r="G29" i="38"/>
  <c r="F29" i="38"/>
  <c r="E29" i="38"/>
  <c r="D29" i="38"/>
  <c r="C29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G28" i="38"/>
  <c r="F28" i="38"/>
  <c r="E28" i="38"/>
  <c r="D28" i="38"/>
  <c r="C28" i="38"/>
  <c r="U27" i="38"/>
  <c r="T27" i="38"/>
  <c r="S27" i="38"/>
  <c r="R27" i="38"/>
  <c r="Q27" i="38"/>
  <c r="P27" i="38"/>
  <c r="O27" i="38"/>
  <c r="N27" i="38"/>
  <c r="M27" i="38"/>
  <c r="M30" i="38" s="1"/>
  <c r="L27" i="38"/>
  <c r="L30" i="38" s="1"/>
  <c r="K27" i="38"/>
  <c r="K30" i="38" s="1"/>
  <c r="J27" i="38"/>
  <c r="J30" i="38" s="1"/>
  <c r="I27" i="38"/>
  <c r="G27" i="38"/>
  <c r="G30" i="38" s="1"/>
  <c r="F27" i="38"/>
  <c r="F30" i="38" s="1"/>
  <c r="E27" i="38"/>
  <c r="E30" i="38" s="1"/>
  <c r="D27" i="38"/>
  <c r="D30" i="38" s="1"/>
  <c r="C27" i="38"/>
  <c r="C30" i="38" s="1"/>
  <c r="V26" i="38"/>
  <c r="U24" i="38"/>
  <c r="U29" i="38" s="1"/>
  <c r="T24" i="38"/>
  <c r="T29" i="38" s="1"/>
  <c r="S24" i="38"/>
  <c r="S29" i="38" s="1"/>
  <c r="R24" i="38"/>
  <c r="R29" i="38" s="1"/>
  <c r="Q24" i="38"/>
  <c r="Q29" i="38" s="1"/>
  <c r="P24" i="38"/>
  <c r="P29" i="38" s="1"/>
  <c r="O24" i="38"/>
  <c r="O29" i="38" s="1"/>
  <c r="N24" i="38"/>
  <c r="N29" i="38" s="1"/>
  <c r="M24" i="38"/>
  <c r="L24" i="38"/>
  <c r="K24" i="38"/>
  <c r="J24" i="38"/>
  <c r="I24" i="38"/>
  <c r="H24" i="38"/>
  <c r="G24" i="38"/>
  <c r="F24" i="38"/>
  <c r="E24" i="38"/>
  <c r="D24" i="38"/>
  <c r="C24" i="38"/>
  <c r="B24" i="38"/>
  <c r="V23" i="38"/>
  <c r="V22" i="38"/>
  <c r="V21" i="38"/>
  <c r="V20" i="38"/>
  <c r="V19" i="38"/>
  <c r="V18" i="38"/>
  <c r="V17" i="38"/>
  <c r="M31" i="38" l="1"/>
  <c r="E31" i="38"/>
  <c r="D31" i="38"/>
  <c r="L31" i="38"/>
  <c r="I30" i="38"/>
  <c r="I31" i="38" s="1"/>
  <c r="C31" i="38"/>
  <c r="R46" i="38"/>
  <c r="R47" i="38" s="1"/>
  <c r="I46" i="38"/>
  <c r="I47" i="38" s="1"/>
  <c r="B51" i="38"/>
  <c r="J31" i="38"/>
  <c r="K31" i="38"/>
  <c r="G31" i="38"/>
  <c r="T83" i="38"/>
  <c r="F31" i="38"/>
  <c r="H65" i="38"/>
  <c r="V24" i="38"/>
  <c r="F49" i="37"/>
  <c r="E49" i="37"/>
  <c r="D49" i="37"/>
  <c r="C49" i="37"/>
  <c r="B49" i="37"/>
  <c r="R49" i="38" l="1"/>
  <c r="I49" i="38"/>
  <c r="T86" i="38"/>
  <c r="T84" i="38"/>
  <c r="W27" i="38"/>
  <c r="V25" i="38"/>
  <c r="H68" i="38"/>
  <c r="H66" i="38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3" i="36"/>
  <c r="B4" i="36" s="1"/>
  <c r="B9" i="36" l="1"/>
  <c r="B10" i="36" s="1"/>
  <c r="E6" i="35"/>
  <c r="E5" i="35"/>
  <c r="E4" i="35"/>
  <c r="E3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3" i="2"/>
  <c r="V14" i="2"/>
  <c r="V15" i="2"/>
  <c r="V16" i="2"/>
  <c r="V17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<sst xmlns="http://schemas.openxmlformats.org/spreadsheetml/2006/main" count="3275" uniqueCount="123">
  <si>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</si>
  <si>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</si>
  <si>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</si>
  <si>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</si>
  <si>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</si>
  <si>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</si>
  <si>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</si>
  <si>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</si>
  <si>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</si>
  <si>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</si>
  <si>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</si>
  <si>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</si>
  <si>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</si>
  <si>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</si>
  <si>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</si>
  <si>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</si>
  <si>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</si>
  <si>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</si>
  <si>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</si>
  <si>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</si>
  <si>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</si>
  <si>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</si>
  <si>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</si>
  <si>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</si>
  <si>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</si>
  <si>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</si>
  <si>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</si>
  <si>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</si>
  <si>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</si>
  <si>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</si>
  <si>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</si>
  <si>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</si>
  <si>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</si>
  <si>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</si>
  <si>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</si>
  <si>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</si>
  <si>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</si>
  <si>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</si>
  <si>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</si>
  <si>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</si>
  <si>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</si>
  <si>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</si>
  <si>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</si>
  <si>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</si>
  <si>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</si>
  <si>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</si>
  <si>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</si>
  <si>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</si>
  <si>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</si>
  <si>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</si>
  <si>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</si>
  <si>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</si>
  <si>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</si>
  <si>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</si>
  <si>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</si>
  <si>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</si>
  <si>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</si>
  <si>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</si>
  <si>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</si>
  <si>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</si>
  <si>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</si>
  <si>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</si>
  <si>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</si>
  <si>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</si>
  <si>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</si>
  <si>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</si>
  <si>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</si>
  <si>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</si>
  <si>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</si>
  <si>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</si>
  <si>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</si>
  <si>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</si>
  <si>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</si>
  <si>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</si>
  <si>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</si>
  <si>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</si>
  <si>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</si>
  <si>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</si>
  <si>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</si>
  <si>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</si>
  <si>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</si>
  <si>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</si>
  <si>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</si>
  <si>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</si>
  <si>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</si>
  <si>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</si>
  <si>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</si>
  <si>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</si>
  <si>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</si>
  <si>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</si>
  <si>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</si>
  <si>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</si>
  <si>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</si>
  <si>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</si>
  <si>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</si>
  <si>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</si>
  <si>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</si>
  <si>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</si>
  <si>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</si>
  <si>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</si>
  <si>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</si>
  <si>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</si>
  <si>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</si>
  <si>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</si>
  <si>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</si>
  <si>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</si>
  <si>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</si>
  <si>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</si>
  <si>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</si>
  <si>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</si>
  <si>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</si>
  <si>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</si>
  <si>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</si>
  <si>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SEMANA 28</t>
  </si>
  <si>
    <t>GRANJA</t>
  </si>
  <si>
    <t>SEMANA 29</t>
  </si>
  <si>
    <t>SEMANA 30</t>
  </si>
  <si>
    <t>SEMANA 31</t>
  </si>
  <si>
    <t>SEMANA 32</t>
  </si>
  <si>
    <t>SEMANA 33</t>
  </si>
  <si>
    <t>22 AL 28 DE OCT</t>
  </si>
  <si>
    <t>F 1 - F 4 - Machos</t>
  </si>
  <si>
    <r>
      <t xml:space="preserve">CASETA B (12)                                                 </t>
    </r>
    <r>
      <rPr>
        <sz val="17"/>
        <color theme="1"/>
        <rFont val="Arial"/>
        <family val="2"/>
      </rPr>
      <t>TOLVA PRINCIPAL - 80 KGS                                               TOLVA AUXILIAR - 40 KGS</t>
    </r>
    <r>
      <rPr>
        <b/>
        <sz val="17"/>
        <color theme="1"/>
        <rFont val="Arial"/>
        <family val="2"/>
      </rPr>
      <t xml:space="preserve">                                                                                      CASETA C (12)                                                     </t>
    </r>
    <r>
      <rPr>
        <sz val="17"/>
        <color theme="1"/>
        <rFont val="Arial"/>
        <family val="2"/>
      </rPr>
      <t>TOLVA PRINCIPAL - 80 KGS                                 TOLVA AUXILIAR - 40,3 KGS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</si>
</sst>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49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name val="Arial"/>
      <family val="2"/>
    </font>
    <font>
      <b/>
      <sz val="17"/>
      <color theme="1"/>
      <name val="Calibri"/>
      <family val="2"/>
      <scheme val="minor"/>
    </font>
    <font>
      <b/>
      <sz val="17"/>
      <name val="Arial"/>
      <family val="2"/>
    </font>
    <font>
      <b/>
      <u/>
      <sz val="17"/>
      <name val="Arial"/>
      <family val="2"/>
    </font>
    <font>
      <sz val="17"/>
      <color theme="1"/>
      <name val="Arial"/>
      <family val="2"/>
    </font>
    <font>
      <b/>
      <sz val="17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37" fillId="0" borderId="0" applyFont="0" applyFill="0" applyBorder="0" applyAlignment="0" applyProtection="0"/>
  </cellStyleXfs>
  <cellXfs count="6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29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" fontId="30" fillId="0" borderId="7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1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1" fillId="3" borderId="13" xfId="1" applyNumberFormat="1" applyFont="1" applyFill="1" applyBorder="1" applyAlignment="1">
      <alignment horizontal="center" vertical="center"/>
    </xf>
    <xf numFmtId="2" fontId="31" fillId="0" borderId="13" xfId="1" applyNumberFormat="1" applyFont="1" applyFill="1" applyBorder="1" applyAlignment="1">
      <alignment horizontal="center" vertical="center"/>
    </xf>
    <xf numFmtId="1" fontId="31" fillId="3" borderId="13" xfId="1" applyNumberFormat="1" applyFont="1" applyFill="1" applyBorder="1" applyAlignment="1">
      <alignment horizontal="center" vertical="center"/>
    </xf>
    <xf numFmtId="164" fontId="31" fillId="0" borderId="13" xfId="1" applyNumberFormat="1" applyFont="1" applyFill="1" applyBorder="1" applyAlignment="1">
      <alignment horizontal="center" vertical="center"/>
    </xf>
    <xf numFmtId="1" fontId="31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29" fillId="8" borderId="57" xfId="3" applyFont="1" applyFill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1" fontId="31" fillId="0" borderId="14" xfId="1" applyNumberFormat="1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3" fillId="8" borderId="35" xfId="3" applyFont="1" applyFill="1" applyBorder="1" applyAlignment="1">
      <alignment horizontal="center" vertical="center"/>
    </xf>
    <xf numFmtId="0" fontId="33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4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35" fillId="0" borderId="6" xfId="1" applyFont="1" applyBorder="1" applyAlignment="1">
      <alignment horizontal="center" vertical="center"/>
    </xf>
    <xf numFmtId="1" fontId="35" fillId="0" borderId="7" xfId="1" applyNumberFormat="1" applyFont="1" applyBorder="1" applyAlignment="1">
      <alignment horizontal="center" vertical="center"/>
    </xf>
    <xf numFmtId="1" fontId="35" fillId="0" borderId="6" xfId="1" applyNumberFormat="1" applyFont="1" applyBorder="1" applyAlignment="1">
      <alignment horizontal="center" vertical="center"/>
    </xf>
    <xf numFmtId="1" fontId="35" fillId="0" borderId="9" xfId="1" applyNumberFormat="1" applyFont="1" applyBorder="1" applyAlignment="1">
      <alignment horizontal="center" vertical="center"/>
    </xf>
    <xf numFmtId="1" fontId="36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/>
    </xf>
    <xf numFmtId="2" fontId="38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8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10" fontId="38" fillId="0" borderId="7" xfId="4" applyNumberFormat="1" applyFont="1" applyFill="1" applyBorder="1" applyAlignment="1">
      <alignment horizontal="center" vertical="center"/>
    </xf>
    <xf numFmtId="2" fontId="38" fillId="3" borderId="7" xfId="0" applyNumberFormat="1" applyFont="1" applyFill="1" applyBorder="1" applyAlignment="1">
      <alignment horizontal="center" vertical="center"/>
    </xf>
    <xf numFmtId="9" fontId="38" fillId="0" borderId="7" xfId="4" applyNumberFormat="1" applyFont="1" applyBorder="1" applyAlignment="1">
      <alignment horizontal="center" vertical="center"/>
    </xf>
    <xf numFmtId="166" fontId="38" fillId="0" borderId="37" xfId="0" applyNumberFormat="1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166" fontId="38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center" vertical="center"/>
    </xf>
    <xf numFmtId="1" fontId="39" fillId="2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164" fontId="11" fillId="0" borderId="49" xfId="0" applyNumberFormat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2" fontId="34" fillId="5" borderId="49" xfId="0" applyNumberFormat="1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6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36" fillId="7" borderId="4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34" fillId="5" borderId="9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1" fontId="36" fillId="6" borderId="9" xfId="0" applyNumberFormat="1" applyFont="1" applyFill="1" applyBorder="1" applyAlignment="1">
      <alignment horizontal="center" vertical="center"/>
    </xf>
    <xf numFmtId="0" fontId="11" fillId="6" borderId="16" xfId="0" applyNumberFormat="1" applyFont="1" applyFill="1" applyBorder="1" applyAlignment="1">
      <alignment horizontal="center" vertical="center"/>
    </xf>
    <xf numFmtId="0" fontId="36" fillId="6" borderId="9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6" fillId="7" borderId="9" xfId="0" applyNumberFormat="1" applyFont="1" applyFill="1" applyBorder="1" applyAlignment="1">
      <alignment horizontal="center" vertical="center"/>
    </xf>
    <xf numFmtId="2" fontId="36" fillId="0" borderId="9" xfId="0" applyNumberFormat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2" fillId="2" borderId="24" xfId="0" applyFont="1" applyFill="1" applyBorder="1" applyAlignment="1">
      <alignment horizontal="center" vertical="center"/>
    </xf>
    <xf numFmtId="0" fontId="42" fillId="2" borderId="25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3" fillId="8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vertical="center"/>
    </xf>
    <xf numFmtId="0" fontId="43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horizontal="center" vertical="center"/>
    </xf>
    <xf numFmtId="0" fontId="45" fillId="9" borderId="2" xfId="0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45" fillId="3" borderId="33" xfId="0" applyFont="1" applyFill="1" applyBorder="1" applyAlignment="1">
      <alignment horizontal="center" vertical="center"/>
    </xf>
    <xf numFmtId="0" fontId="45" fillId="3" borderId="19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5" fillId="3" borderId="20" xfId="0" quotePrefix="1" applyFont="1" applyFill="1" applyBorder="1" applyAlignment="1">
      <alignment horizontal="center" vertical="center"/>
    </xf>
    <xf numFmtId="0" fontId="45" fillId="3" borderId="41" xfId="0" quotePrefix="1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164" fontId="43" fillId="0" borderId="6" xfId="0" applyNumberFormat="1" applyFont="1" applyFill="1" applyBorder="1" applyAlignment="1">
      <alignment horizontal="center" vertical="center"/>
    </xf>
    <xf numFmtId="164" fontId="43" fillId="0" borderId="16" xfId="0" applyNumberFormat="1" applyFont="1" applyFill="1" applyBorder="1" applyAlignment="1">
      <alignment horizontal="center" vertical="center"/>
    </xf>
    <xf numFmtId="164" fontId="43" fillId="0" borderId="10" xfId="0" applyNumberFormat="1" applyFont="1" applyFill="1" applyBorder="1" applyAlignment="1">
      <alignment horizontal="center" vertical="center"/>
    </xf>
    <xf numFmtId="164" fontId="43" fillId="0" borderId="7" xfId="0" applyNumberFormat="1" applyFont="1" applyFill="1" applyBorder="1" applyAlignment="1">
      <alignment horizontal="center" vertical="center"/>
    </xf>
    <xf numFmtId="164" fontId="43" fillId="0" borderId="7" xfId="0" applyNumberFormat="1" applyFont="1" applyBorder="1" applyAlignment="1">
      <alignment horizontal="center" vertical="center"/>
    </xf>
    <xf numFmtId="164" fontId="43" fillId="0" borderId="9" xfId="0" applyNumberFormat="1" applyFont="1" applyBorder="1" applyAlignment="1">
      <alignment horizontal="center" vertical="center"/>
    </xf>
    <xf numFmtId="164" fontId="43" fillId="0" borderId="49" xfId="0" applyNumberFormat="1" applyFont="1" applyFill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164" fontId="43" fillId="0" borderId="12" xfId="0" applyNumberFormat="1" applyFont="1" applyFill="1" applyBorder="1" applyAlignment="1">
      <alignment horizontal="center" vertical="center"/>
    </xf>
    <xf numFmtId="164" fontId="45" fillId="0" borderId="56" xfId="0" applyNumberFormat="1" applyFont="1" applyFill="1" applyBorder="1" applyAlignment="1">
      <alignment horizontal="center" vertical="center"/>
    </xf>
    <xf numFmtId="164" fontId="43" fillId="0" borderId="56" xfId="0" applyNumberFormat="1" applyFont="1" applyFill="1" applyBorder="1" applyAlignment="1">
      <alignment horizontal="center" vertical="center"/>
    </xf>
    <xf numFmtId="164" fontId="45" fillId="0" borderId="15" xfId="0" applyNumberFormat="1" applyFont="1" applyFill="1" applyBorder="1" applyAlignment="1">
      <alignment horizontal="center" vertical="center"/>
    </xf>
    <xf numFmtId="164" fontId="43" fillId="0" borderId="26" xfId="0" applyNumberFormat="1" applyFont="1" applyFill="1" applyBorder="1" applyAlignment="1">
      <alignment horizontal="center" vertical="center"/>
    </xf>
    <xf numFmtId="164" fontId="43" fillId="0" borderId="37" xfId="0" applyNumberFormat="1" applyFont="1" applyFill="1" applyBorder="1" applyAlignment="1">
      <alignment horizontal="center" vertical="center"/>
    </xf>
    <xf numFmtId="164" fontId="45" fillId="0" borderId="36" xfId="0" applyNumberFormat="1" applyFont="1" applyFill="1" applyBorder="1" applyAlignment="1">
      <alignment horizontal="center" vertical="center"/>
    </xf>
    <xf numFmtId="164" fontId="43" fillId="0" borderId="37" xfId="0" applyNumberFormat="1" applyFont="1" applyBorder="1" applyAlignment="1">
      <alignment horizontal="center" vertical="center"/>
    </xf>
    <xf numFmtId="164" fontId="43" fillId="0" borderId="38" xfId="0" applyNumberFormat="1" applyFont="1" applyBorder="1" applyAlignment="1">
      <alignment horizontal="center" vertical="center"/>
    </xf>
    <xf numFmtId="164" fontId="43" fillId="0" borderId="51" xfId="0" applyNumberFormat="1" applyFont="1" applyFill="1" applyBorder="1" applyAlignment="1">
      <alignment horizontal="center" vertical="center"/>
    </xf>
    <xf numFmtId="0" fontId="45" fillId="10" borderId="30" xfId="0" applyFont="1" applyFill="1" applyBorder="1" applyAlignment="1">
      <alignment horizontal="center" vertical="center"/>
    </xf>
    <xf numFmtId="164" fontId="45" fillId="0" borderId="39" xfId="0" applyNumberFormat="1" applyFont="1" applyFill="1" applyBorder="1" applyAlignment="1">
      <alignment horizontal="center" vertical="center"/>
    </xf>
    <xf numFmtId="164" fontId="45" fillId="0" borderId="40" xfId="0" applyNumberFormat="1" applyFont="1" applyFill="1" applyBorder="1" applyAlignment="1">
      <alignment horizontal="center" vertical="center"/>
    </xf>
    <xf numFmtId="164" fontId="45" fillId="0" borderId="32" xfId="0" applyNumberFormat="1" applyFont="1" applyFill="1" applyBorder="1" applyAlignment="1">
      <alignment horizontal="center" vertical="center"/>
    </xf>
    <xf numFmtId="164" fontId="45" fillId="0" borderId="17" xfId="0" applyNumberFormat="1" applyFont="1" applyFill="1" applyBorder="1" applyAlignment="1">
      <alignment horizontal="center" vertical="center"/>
    </xf>
    <xf numFmtId="164" fontId="45" fillId="0" borderId="47" xfId="0" applyNumberFormat="1" applyFont="1" applyFill="1" applyBorder="1" applyAlignment="1">
      <alignment horizontal="center" vertical="center"/>
    </xf>
    <xf numFmtId="1" fontId="43" fillId="0" borderId="0" xfId="0" applyNumberFormat="1" applyFont="1" applyFill="1" applyBorder="1" applyAlignment="1">
      <alignment horizontal="center" vertical="center"/>
    </xf>
    <xf numFmtId="1" fontId="43" fillId="0" borderId="27" xfId="0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64" fontId="45" fillId="0" borderId="50" xfId="0" applyNumberFormat="1" applyFont="1" applyFill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5" fillId="3" borderId="34" xfId="0" applyFont="1" applyFill="1" applyBorder="1" applyAlignment="1">
      <alignment horizontal="center" vertical="center"/>
    </xf>
    <xf numFmtId="0" fontId="45" fillId="3" borderId="29" xfId="0" applyFont="1" applyFill="1" applyBorder="1" applyAlignment="1">
      <alignment horizontal="center" vertical="center"/>
    </xf>
    <xf numFmtId="0" fontId="45" fillId="3" borderId="35" xfId="0" applyFont="1" applyFill="1" applyBorder="1" applyAlignment="1">
      <alignment horizontal="center" vertical="center"/>
    </xf>
    <xf numFmtId="0" fontId="45" fillId="3" borderId="42" xfId="0" applyFont="1" applyFill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164" fontId="43" fillId="0" borderId="36" xfId="0" applyNumberFormat="1" applyFont="1" applyFill="1" applyBorder="1" applyAlignment="1">
      <alignment horizontal="center" vertical="center"/>
    </xf>
    <xf numFmtId="164" fontId="43" fillId="2" borderId="23" xfId="0" applyNumberFormat="1" applyFont="1" applyFill="1" applyBorder="1" applyAlignment="1">
      <alignment horizontal="center" vertical="center"/>
    </xf>
    <xf numFmtId="1" fontId="43" fillId="2" borderId="0" xfId="0" applyNumberFormat="1" applyFont="1" applyFill="1" applyBorder="1" applyAlignment="1">
      <alignment horizontal="center" vertical="center"/>
    </xf>
    <xf numFmtId="164" fontId="45" fillId="2" borderId="23" xfId="0" applyNumberFormat="1" applyFont="1" applyFill="1" applyBorder="1" applyAlignment="1">
      <alignment horizontal="center" vertical="center"/>
    </xf>
    <xf numFmtId="0" fontId="45" fillId="9" borderId="48" xfId="0" applyFont="1" applyFill="1" applyBorder="1" applyAlignment="1">
      <alignment horizontal="center" vertical="center"/>
    </xf>
    <xf numFmtId="0" fontId="45" fillId="8" borderId="0" xfId="0" applyFont="1" applyFill="1" applyBorder="1" applyAlignment="1">
      <alignment horizontal="center" vertical="center"/>
    </xf>
    <xf numFmtId="0" fontId="45" fillId="9" borderId="47" xfId="0" applyFont="1" applyFill="1" applyBorder="1" applyAlignment="1">
      <alignment horizontal="center" vertical="center"/>
    </xf>
    <xf numFmtId="0" fontId="45" fillId="0" borderId="49" xfId="0" applyFont="1" applyFill="1" applyBorder="1" applyAlignment="1">
      <alignment horizontal="center" vertical="center"/>
    </xf>
    <xf numFmtId="0" fontId="45" fillId="0" borderId="49" xfId="0" applyFont="1" applyBorder="1" applyAlignment="1">
      <alignment horizontal="center" vertical="center"/>
    </xf>
    <xf numFmtId="164" fontId="43" fillId="2" borderId="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164" fontId="43" fillId="0" borderId="16" xfId="0" applyNumberFormat="1" applyFont="1" applyBorder="1" applyAlignment="1">
      <alignment horizontal="center" vertical="center"/>
    </xf>
    <xf numFmtId="0" fontId="45" fillId="0" borderId="52" xfId="0" applyFont="1" applyBorder="1" applyAlignment="1">
      <alignment horizontal="center" vertical="center"/>
    </xf>
    <xf numFmtId="164" fontId="45" fillId="0" borderId="37" xfId="0" applyNumberFormat="1" applyFont="1" applyFill="1" applyBorder="1" applyAlignment="1">
      <alignment horizontal="center" vertical="center"/>
    </xf>
    <xf numFmtId="164" fontId="43" fillId="0" borderId="26" xfId="0" applyNumberFormat="1" applyFont="1" applyBorder="1" applyAlignment="1">
      <alignment horizontal="center" vertical="center"/>
    </xf>
    <xf numFmtId="0" fontId="45" fillId="10" borderId="17" xfId="0" applyFont="1" applyFill="1" applyBorder="1" applyAlignment="1">
      <alignment horizontal="center" vertical="center"/>
    </xf>
    <xf numFmtId="164" fontId="45" fillId="0" borderId="53" xfId="0" applyNumberFormat="1" applyFont="1" applyFill="1" applyBorder="1" applyAlignment="1">
      <alignment horizontal="center" vertical="center"/>
    </xf>
    <xf numFmtId="164" fontId="45" fillId="0" borderId="54" xfId="0" applyNumberFormat="1" applyFont="1" applyFill="1" applyBorder="1" applyAlignment="1">
      <alignment horizontal="center" vertical="center"/>
    </xf>
    <xf numFmtId="164" fontId="45" fillId="0" borderId="0" xfId="0" applyNumberFormat="1" applyFont="1" applyFill="1" applyBorder="1" applyAlignment="1">
      <alignment horizontal="center" vertical="center"/>
    </xf>
    <xf numFmtId="0" fontId="45" fillId="11" borderId="17" xfId="0" applyFont="1" applyFill="1" applyBorder="1" applyAlignment="1">
      <alignment horizontal="center" vertical="center"/>
    </xf>
    <xf numFmtId="164" fontId="45" fillId="0" borderId="43" xfId="0" applyNumberFormat="1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45" xfId="0" applyFont="1" applyBorder="1" applyAlignment="1">
      <alignment horizontal="center" vertical="center"/>
    </xf>
    <xf numFmtId="1" fontId="45" fillId="0" borderId="45" xfId="0" applyNumberFormat="1" applyFont="1" applyFill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45" fillId="8" borderId="30" xfId="0" applyFont="1" applyFill="1" applyBorder="1" applyAlignment="1">
      <alignment horizontal="center" vertical="center"/>
    </xf>
    <xf numFmtId="0" fontId="45" fillId="8" borderId="31" xfId="0" applyFont="1" applyFill="1" applyBorder="1" applyAlignment="1">
      <alignment horizontal="center" vertical="center"/>
    </xf>
    <xf numFmtId="0" fontId="45" fillId="8" borderId="32" xfId="0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45" xfId="0" applyFont="1" applyBorder="1" applyAlignment="1">
      <alignment horizontal="center" vertical="center" wrapText="1"/>
    </xf>
    <xf numFmtId="0" fontId="44" fillId="0" borderId="46" xfId="0" applyFont="1" applyBorder="1" applyAlignment="1">
      <alignment horizontal="center" vertical="center" wrapText="1"/>
    </xf>
    <xf numFmtId="0" fontId="45" fillId="2" borderId="0" xfId="0" applyFont="1" applyFill="1" applyBorder="1" applyAlignment="1">
      <alignment vertical="center"/>
    </xf>
    <xf numFmtId="0" fontId="45" fillId="2" borderId="1" xfId="0" applyFont="1" applyFill="1" applyBorder="1" applyAlignment="1">
      <alignment horizontal="center" vertical="center"/>
    </xf>
    <xf numFmtId="0" fontId="48" fillId="0" borderId="23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 vertical="center"/>
    </xf>
    <xf numFmtId="0" fontId="42" fillId="2" borderId="28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45" fillId="2" borderId="24" xfId="0" applyFont="1" applyFill="1" applyBorder="1" applyAlignment="1">
      <alignment horizontal="center" vertical="center"/>
    </xf>
    <xf numFmtId="0" fontId="45" fillId="2" borderId="25" xfId="0" applyFont="1" applyFill="1" applyBorder="1" applyAlignment="1">
      <alignment horizontal="center" vertical="center"/>
    </xf>
    <xf numFmtId="0" fontId="45" fillId="2" borderId="26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45" fillId="2" borderId="29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/>
    <cellStyle name="Normal 10 2" xfId="2"/>
    <cellStyle name="Normal 21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63499</xdr:rowOff>
    </xdr:from>
    <xdr:to>
      <xdr:col>0</xdr:col>
      <xdr:colOff>2460624</xdr:colOff>
      <xdr:row>2</xdr:row>
      <xdr:rowOff>269874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xmlns="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9" y="63499"/>
          <a:ext cx="23018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564" t="s">
        <v>5</v>
      </c>
      <c r="L11" s="56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53</v>
      </c>
      <c r="C15" s="560"/>
      <c r="D15" s="560"/>
      <c r="E15" s="560"/>
      <c r="F15" s="560"/>
      <c r="G15" s="560"/>
      <c r="H15" s="560"/>
      <c r="I15" s="560"/>
      <c r="J15" s="560"/>
      <c r="K15" s="561"/>
      <c r="L15" s="554" t="s">
        <v>9</v>
      </c>
      <c r="M15" s="554"/>
      <c r="N15" s="554"/>
      <c r="O15" s="555"/>
      <c r="P15" s="556" t="s">
        <v>30</v>
      </c>
      <c r="Q15" s="557"/>
      <c r="R15" s="557"/>
      <c r="S15" s="558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2" t="s">
        <v>26</v>
      </c>
      <c r="C36" s="565"/>
      <c r="D36" s="565"/>
      <c r="E36" s="565"/>
      <c r="F36" s="565"/>
      <c r="G36" s="565"/>
      <c r="H36" s="102"/>
      <c r="I36" s="55" t="s">
        <v>27</v>
      </c>
      <c r="J36" s="110"/>
      <c r="K36" s="551" t="s">
        <v>26</v>
      </c>
      <c r="L36" s="551"/>
      <c r="M36" s="551"/>
      <c r="N36" s="551"/>
      <c r="O36" s="55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0" t="s">
        <v>8</v>
      </c>
      <c r="C55" s="551"/>
      <c r="D55" s="551"/>
      <c r="E55" s="551"/>
      <c r="F55" s="55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564" t="s">
        <v>62</v>
      </c>
      <c r="L11" s="564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54" t="s">
        <v>9</v>
      </c>
      <c r="N15" s="554"/>
      <c r="O15" s="554"/>
      <c r="P15" s="554"/>
      <c r="Q15" s="554"/>
      <c r="R15" s="555"/>
      <c r="S15" s="556" t="s">
        <v>30</v>
      </c>
      <c r="T15" s="557"/>
      <c r="U15" s="557"/>
      <c r="V15" s="557"/>
      <c r="W15" s="557"/>
      <c r="X15" s="55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15:E15"/>
    <mergeCell ref="M15:R15"/>
    <mergeCell ref="S15:X15"/>
    <mergeCell ref="B36:H36"/>
    <mergeCell ref="L36:P36"/>
    <mergeCell ref="J54:K54"/>
    <mergeCell ref="B55:G55"/>
    <mergeCell ref="F15:L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564" t="s">
        <v>62</v>
      </c>
      <c r="L11" s="564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54" t="s">
        <v>9</v>
      </c>
      <c r="N15" s="554"/>
      <c r="O15" s="554"/>
      <c r="P15" s="554"/>
      <c r="Q15" s="554"/>
      <c r="R15" s="555"/>
      <c r="S15" s="556" t="s">
        <v>30</v>
      </c>
      <c r="T15" s="557"/>
      <c r="U15" s="557"/>
      <c r="V15" s="557"/>
      <c r="W15" s="557"/>
      <c r="X15" s="55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564" t="s">
        <v>63</v>
      </c>
      <c r="L11" s="564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54" t="s">
        <v>9</v>
      </c>
      <c r="N15" s="554"/>
      <c r="O15" s="554"/>
      <c r="P15" s="554"/>
      <c r="Q15" s="554"/>
      <c r="R15" s="555"/>
      <c r="S15" s="556" t="s">
        <v>30</v>
      </c>
      <c r="T15" s="557"/>
      <c r="U15" s="557"/>
      <c r="V15" s="557"/>
      <c r="W15" s="557"/>
      <c r="X15" s="55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564" t="s">
        <v>63</v>
      </c>
      <c r="L11" s="564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54" t="s">
        <v>9</v>
      </c>
      <c r="N15" s="554"/>
      <c r="O15" s="554"/>
      <c r="P15" s="554"/>
      <c r="Q15" s="554"/>
      <c r="R15" s="555"/>
      <c r="S15" s="556" t="s">
        <v>30</v>
      </c>
      <c r="T15" s="557"/>
      <c r="U15" s="557"/>
      <c r="V15" s="557"/>
      <c r="W15" s="557"/>
      <c r="X15" s="55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564" t="s">
        <v>63</v>
      </c>
      <c r="L11" s="564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54" t="s">
        <v>9</v>
      </c>
      <c r="N15" s="554"/>
      <c r="O15" s="554"/>
      <c r="P15" s="554"/>
      <c r="Q15" s="554"/>
      <c r="R15" s="555"/>
      <c r="S15" s="556" t="s">
        <v>30</v>
      </c>
      <c r="T15" s="557"/>
      <c r="U15" s="557"/>
      <c r="V15" s="557"/>
      <c r="W15" s="557"/>
      <c r="X15" s="55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564" t="s">
        <v>64</v>
      </c>
      <c r="L11" s="564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54" t="s">
        <v>9</v>
      </c>
      <c r="N15" s="554"/>
      <c r="O15" s="554"/>
      <c r="P15" s="554"/>
      <c r="Q15" s="554"/>
      <c r="R15" s="555"/>
      <c r="S15" s="556" t="s">
        <v>30</v>
      </c>
      <c r="T15" s="557"/>
      <c r="U15" s="557"/>
      <c r="V15" s="557"/>
      <c r="W15" s="557"/>
      <c r="X15" s="55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564" t="s">
        <v>65</v>
      </c>
      <c r="L11" s="564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54" t="s">
        <v>9</v>
      </c>
      <c r="N15" s="554"/>
      <c r="O15" s="554"/>
      <c r="P15" s="554"/>
      <c r="Q15" s="554"/>
      <c r="R15" s="555"/>
      <c r="S15" s="556" t="s">
        <v>30</v>
      </c>
      <c r="T15" s="557"/>
      <c r="U15" s="557"/>
      <c r="V15" s="557"/>
      <c r="W15" s="557"/>
      <c r="X15" s="55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564" t="s">
        <v>66</v>
      </c>
      <c r="L11" s="564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54" t="s">
        <v>9</v>
      </c>
      <c r="N15" s="554"/>
      <c r="O15" s="554"/>
      <c r="P15" s="554"/>
      <c r="Q15" s="554"/>
      <c r="R15" s="555"/>
      <c r="S15" s="556" t="s">
        <v>30</v>
      </c>
      <c r="T15" s="557"/>
      <c r="U15" s="557"/>
      <c r="V15" s="557"/>
      <c r="W15" s="557"/>
      <c r="X15" s="55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564" t="s">
        <v>67</v>
      </c>
      <c r="L11" s="564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54" t="s">
        <v>9</v>
      </c>
      <c r="N15" s="554"/>
      <c r="O15" s="554"/>
      <c r="P15" s="554"/>
      <c r="Q15" s="554"/>
      <c r="R15" s="555"/>
      <c r="S15" s="556" t="s">
        <v>30</v>
      </c>
      <c r="T15" s="557"/>
      <c r="U15" s="557"/>
      <c r="V15" s="557"/>
      <c r="W15" s="557"/>
      <c r="X15" s="55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564" t="s">
        <v>68</v>
      </c>
      <c r="L11" s="564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66" t="s">
        <v>9</v>
      </c>
      <c r="N15" s="554"/>
      <c r="O15" s="554"/>
      <c r="P15" s="554"/>
      <c r="Q15" s="555"/>
      <c r="R15" s="567" t="s">
        <v>30</v>
      </c>
      <c r="S15" s="568"/>
      <c r="T15" s="568"/>
      <c r="U15" s="568"/>
      <c r="V15" s="569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M15:Q15"/>
    <mergeCell ref="R15:V15"/>
    <mergeCell ref="A3:C3"/>
    <mergeCell ref="E9:G9"/>
    <mergeCell ref="R9:S9"/>
    <mergeCell ref="K11:L11"/>
    <mergeCell ref="B15:E15"/>
    <mergeCell ref="F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564" t="s">
        <v>55</v>
      </c>
      <c r="L11" s="564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53</v>
      </c>
      <c r="C15" s="560"/>
      <c r="D15" s="560"/>
      <c r="E15" s="560"/>
      <c r="F15" s="560"/>
      <c r="G15" s="560"/>
      <c r="H15" s="560"/>
      <c r="I15" s="560"/>
      <c r="J15" s="561"/>
      <c r="K15" s="566" t="s">
        <v>9</v>
      </c>
      <c r="L15" s="554"/>
      <c r="M15" s="554"/>
      <c r="N15" s="554"/>
      <c r="O15" s="555"/>
      <c r="P15" s="556" t="s">
        <v>30</v>
      </c>
      <c r="Q15" s="557"/>
      <c r="R15" s="557"/>
      <c r="S15" s="55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2" t="s">
        <v>26</v>
      </c>
      <c r="C36" s="565"/>
      <c r="D36" s="565"/>
      <c r="E36" s="565"/>
      <c r="F36" s="565"/>
      <c r="G36" s="565"/>
      <c r="H36" s="102"/>
      <c r="I36" s="55" t="s">
        <v>27</v>
      </c>
      <c r="J36" s="110"/>
      <c r="K36" s="551" t="s">
        <v>26</v>
      </c>
      <c r="L36" s="551"/>
      <c r="M36" s="551"/>
      <c r="N36" s="551"/>
      <c r="O36" s="55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0" t="s">
        <v>8</v>
      </c>
      <c r="C55" s="551"/>
      <c r="D55" s="551"/>
      <c r="E55" s="551"/>
      <c r="F55" s="55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564" t="s">
        <v>69</v>
      </c>
      <c r="L11" s="564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66" t="s">
        <v>9</v>
      </c>
      <c r="N15" s="554"/>
      <c r="O15" s="554"/>
      <c r="P15" s="554"/>
      <c r="Q15" s="555"/>
      <c r="R15" s="567" t="s">
        <v>30</v>
      </c>
      <c r="S15" s="568"/>
      <c r="T15" s="568"/>
      <c r="U15" s="568"/>
      <c r="V15" s="569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564" t="s">
        <v>70</v>
      </c>
      <c r="L11" s="564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66" t="s">
        <v>9</v>
      </c>
      <c r="N15" s="554"/>
      <c r="O15" s="554"/>
      <c r="P15" s="554"/>
      <c r="Q15" s="555"/>
      <c r="R15" s="567" t="s">
        <v>30</v>
      </c>
      <c r="S15" s="568"/>
      <c r="T15" s="568"/>
      <c r="U15" s="568"/>
      <c r="V15" s="569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564" t="s">
        <v>71</v>
      </c>
      <c r="L11" s="564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66" t="s">
        <v>9</v>
      </c>
      <c r="N15" s="554"/>
      <c r="O15" s="554"/>
      <c r="P15" s="554"/>
      <c r="Q15" s="555"/>
      <c r="R15" s="567" t="s">
        <v>30</v>
      </c>
      <c r="S15" s="568"/>
      <c r="T15" s="568"/>
      <c r="U15" s="568"/>
      <c r="V15" s="569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564" t="s">
        <v>72</v>
      </c>
      <c r="L11" s="564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1"/>
      <c r="M15" s="566" t="s">
        <v>9</v>
      </c>
      <c r="N15" s="554"/>
      <c r="O15" s="554"/>
      <c r="P15" s="554"/>
      <c r="Q15" s="555"/>
      <c r="R15" s="567" t="s">
        <v>30</v>
      </c>
      <c r="S15" s="568"/>
      <c r="T15" s="568"/>
      <c r="U15" s="568"/>
      <c r="V15" s="569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564" t="s">
        <v>77</v>
      </c>
      <c r="L11" s="564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0"/>
      <c r="F15" s="561"/>
      <c r="G15" s="559" t="s">
        <v>53</v>
      </c>
      <c r="H15" s="560"/>
      <c r="I15" s="560"/>
      <c r="J15" s="560"/>
      <c r="K15" s="561"/>
      <c r="L15" s="566" t="s">
        <v>9</v>
      </c>
      <c r="M15" s="554"/>
      <c r="N15" s="554"/>
      <c r="O15" s="555"/>
      <c r="P15" s="554" t="s">
        <v>9</v>
      </c>
      <c r="Q15" s="554"/>
      <c r="R15" s="554"/>
      <c r="S15" s="555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J54:K54"/>
    <mergeCell ref="B55:G55"/>
    <mergeCell ref="B15:F15"/>
    <mergeCell ref="G15:K15"/>
    <mergeCell ref="L15:O15"/>
    <mergeCell ref="A3:C3"/>
    <mergeCell ref="E9:G9"/>
    <mergeCell ref="R9:S9"/>
    <mergeCell ref="K11:L11"/>
    <mergeCell ref="B36:H36"/>
    <mergeCell ref="L36:P36"/>
    <mergeCell ref="P15:S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564" t="s">
        <v>77</v>
      </c>
      <c r="L11" s="564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1" t="s">
        <v>7</v>
      </c>
      <c r="B15" s="572" t="s">
        <v>8</v>
      </c>
      <c r="C15" s="573"/>
      <c r="D15" s="573"/>
      <c r="E15" s="573"/>
      <c r="F15" s="573"/>
      <c r="G15" s="574"/>
      <c r="H15" s="575" t="s">
        <v>53</v>
      </c>
      <c r="I15" s="576"/>
      <c r="J15" s="576"/>
      <c r="K15" s="576"/>
      <c r="L15" s="576"/>
      <c r="M15" s="577"/>
      <c r="N15" s="570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ht="39.950000000000003" customHeight="1" x14ac:dyDescent="0.25">
      <c r="A16" s="233" t="s">
        <v>12</v>
      </c>
      <c r="B16" s="234" t="s">
        <v>79</v>
      </c>
      <c r="C16" s="235">
        <v>1</v>
      </c>
      <c r="D16" s="235">
        <v>2</v>
      </c>
      <c r="E16" s="235">
        <v>3</v>
      </c>
      <c r="F16" s="235">
        <v>4</v>
      </c>
      <c r="G16" s="235">
        <v>5</v>
      </c>
      <c r="H16" s="234" t="s">
        <v>79</v>
      </c>
      <c r="I16" s="235">
        <v>1</v>
      </c>
      <c r="J16" s="235">
        <v>2</v>
      </c>
      <c r="K16" s="235">
        <v>3</v>
      </c>
      <c r="L16" s="235">
        <v>4</v>
      </c>
      <c r="M16" s="270">
        <v>5</v>
      </c>
      <c r="N16" s="81">
        <v>11</v>
      </c>
      <c r="O16" s="21" t="s">
        <v>75</v>
      </c>
      <c r="P16" s="21">
        <v>13</v>
      </c>
      <c r="Q16" s="22">
        <v>14</v>
      </c>
      <c r="R16" s="14">
        <v>15</v>
      </c>
      <c r="S16" s="21" t="s">
        <v>76</v>
      </c>
      <c r="T16" s="21">
        <v>17</v>
      </c>
      <c r="U16" s="22">
        <v>18</v>
      </c>
      <c r="V16" s="236"/>
      <c r="X16" s="20"/>
      <c r="Y16" s="20"/>
    </row>
    <row r="17" spans="1:42" ht="39.950000000000003" customHeight="1" x14ac:dyDescent="0.25">
      <c r="A17" s="237" t="s">
        <v>13</v>
      </c>
      <c r="B17" s="238"/>
      <c r="C17" s="239">
        <v>89.195499999999996</v>
      </c>
      <c r="D17" s="239">
        <v>89.195499999999996</v>
      </c>
      <c r="E17" s="239">
        <v>20.61</v>
      </c>
      <c r="F17" s="239">
        <v>89.31</v>
      </c>
      <c r="G17" s="239">
        <v>89.31</v>
      </c>
      <c r="H17" s="238"/>
      <c r="I17" s="239">
        <v>88.508499999999998</v>
      </c>
      <c r="J17" s="239">
        <v>88.508499999999998</v>
      </c>
      <c r="K17" s="239">
        <v>20.61</v>
      </c>
      <c r="L17" s="239">
        <v>88.623000000000005</v>
      </c>
      <c r="M17" s="271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240">
        <f>SUM(B17:U17)</f>
        <v>1399.9915000000001</v>
      </c>
      <c r="X17" s="2"/>
      <c r="Y17" s="20"/>
    </row>
    <row r="18" spans="1:42" ht="39.950000000000003" customHeight="1" x14ac:dyDescent="0.25">
      <c r="A18" s="241" t="s">
        <v>14</v>
      </c>
      <c r="B18" s="238"/>
      <c r="C18" s="239">
        <v>89.195499999999996</v>
      </c>
      <c r="D18" s="239">
        <v>89.195499999999996</v>
      </c>
      <c r="E18" s="239">
        <v>20.61</v>
      </c>
      <c r="F18" s="239">
        <v>89.31</v>
      </c>
      <c r="G18" s="239">
        <v>89.31</v>
      </c>
      <c r="H18" s="238"/>
      <c r="I18" s="239">
        <v>88.508499999999998</v>
      </c>
      <c r="J18" s="239">
        <v>88.508499999999998</v>
      </c>
      <c r="K18" s="239">
        <v>20.61</v>
      </c>
      <c r="L18" s="239">
        <v>88.623000000000005</v>
      </c>
      <c r="M18" s="271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240">
        <f t="shared" ref="V18:V23" si="0">SUM(B18:U18)</f>
        <v>1399.9915000000001</v>
      </c>
      <c r="X18" s="2"/>
      <c r="Y18" s="20"/>
      <c r="Z18" s="242"/>
    </row>
    <row r="19" spans="1:42" ht="39.950000000000003" customHeight="1" x14ac:dyDescent="0.25">
      <c r="A19" s="237" t="s">
        <v>15</v>
      </c>
      <c r="B19" s="238"/>
      <c r="C19" s="239">
        <v>95.739099999999993</v>
      </c>
      <c r="D19" s="239">
        <v>95.739099999999993</v>
      </c>
      <c r="E19" s="239">
        <v>22.374000000000002</v>
      </c>
      <c r="F19" s="239">
        <v>95.861999999999981</v>
      </c>
      <c r="G19" s="239">
        <v>93.132000000000005</v>
      </c>
      <c r="H19" s="238"/>
      <c r="I19" s="239">
        <v>91.213999999999984</v>
      </c>
      <c r="J19" s="239">
        <v>90.131799999999998</v>
      </c>
      <c r="K19" s="239">
        <v>20.988</v>
      </c>
      <c r="L19" s="239">
        <v>89.1648</v>
      </c>
      <c r="M19" s="271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240">
        <f t="shared" si="0"/>
        <v>1451.7207999999998</v>
      </c>
      <c r="X19" s="2"/>
      <c r="Y19" s="20"/>
      <c r="Z19" s="242"/>
    </row>
    <row r="20" spans="1:42" ht="39.75" customHeight="1" x14ac:dyDescent="0.25">
      <c r="A20" s="241" t="s">
        <v>16</v>
      </c>
      <c r="B20" s="238"/>
      <c r="C20" s="239">
        <v>95.739099999999993</v>
      </c>
      <c r="D20" s="239">
        <v>95.739099999999993</v>
      </c>
      <c r="E20" s="239">
        <v>22.374000000000002</v>
      </c>
      <c r="F20" s="239">
        <v>95.861999999999981</v>
      </c>
      <c r="G20" s="239">
        <v>93.132000000000005</v>
      </c>
      <c r="H20" s="238"/>
      <c r="I20" s="239">
        <v>91.213999999999984</v>
      </c>
      <c r="J20" s="239">
        <v>90.131799999999998</v>
      </c>
      <c r="K20" s="239">
        <v>20.988</v>
      </c>
      <c r="L20" s="239">
        <v>89.1648</v>
      </c>
      <c r="M20" s="271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240">
        <f t="shared" si="0"/>
        <v>1451.7207999999998</v>
      </c>
      <c r="X20" s="2"/>
      <c r="Y20" s="20"/>
      <c r="Z20" s="242"/>
    </row>
    <row r="21" spans="1:42" ht="39.950000000000003" customHeight="1" x14ac:dyDescent="0.25">
      <c r="A21" s="237" t="s">
        <v>17</v>
      </c>
      <c r="B21" s="238"/>
      <c r="C21" s="239">
        <v>95.739099999999993</v>
      </c>
      <c r="D21" s="239">
        <v>95.739099999999993</v>
      </c>
      <c r="E21" s="239">
        <v>22.374000000000002</v>
      </c>
      <c r="F21" s="239">
        <v>95.861999999999981</v>
      </c>
      <c r="G21" s="239">
        <v>93.132000000000005</v>
      </c>
      <c r="H21" s="238"/>
      <c r="I21" s="239">
        <v>91.213999999999984</v>
      </c>
      <c r="J21" s="239">
        <v>90.131799999999998</v>
      </c>
      <c r="K21" s="239">
        <v>20.988</v>
      </c>
      <c r="L21" s="239">
        <v>89.1648</v>
      </c>
      <c r="M21" s="271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240">
        <f t="shared" si="0"/>
        <v>1451.7207999999998</v>
      </c>
      <c r="X21" s="2"/>
      <c r="Y21" s="20"/>
      <c r="Z21" s="242"/>
    </row>
    <row r="22" spans="1:42" ht="39.950000000000003" customHeight="1" x14ac:dyDescent="0.25">
      <c r="A22" s="241" t="s">
        <v>18</v>
      </c>
      <c r="B22" s="238"/>
      <c r="C22" s="239">
        <v>95.739099999999993</v>
      </c>
      <c r="D22" s="239">
        <v>95.739099999999993</v>
      </c>
      <c r="E22" s="239">
        <v>22.374000000000002</v>
      </c>
      <c r="F22" s="239">
        <v>95.861999999999981</v>
      </c>
      <c r="G22" s="239">
        <v>93.132000000000005</v>
      </c>
      <c r="H22" s="238">
        <v>343.8</v>
      </c>
      <c r="I22" s="239">
        <v>9.3469999999999995</v>
      </c>
      <c r="J22" s="239">
        <v>8.746399999999996</v>
      </c>
      <c r="K22" s="239">
        <v>2.1060000000000003</v>
      </c>
      <c r="L22" s="239">
        <v>7.7520000000000016</v>
      </c>
      <c r="M22" s="271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240">
        <f t="shared" si="0"/>
        <v>1451.5909999999997</v>
      </c>
      <c r="X22" s="2"/>
      <c r="Y22" s="20"/>
      <c r="Z22" s="242"/>
    </row>
    <row r="23" spans="1:42" ht="39.950000000000003" customHeight="1" x14ac:dyDescent="0.25">
      <c r="A23" s="237" t="s">
        <v>19</v>
      </c>
      <c r="B23" s="238">
        <v>369.3</v>
      </c>
      <c r="C23" s="239">
        <v>8.2835999999999981</v>
      </c>
      <c r="D23" s="239">
        <v>8.0459999999999976</v>
      </c>
      <c r="E23" s="239">
        <v>2.2196000000000007</v>
      </c>
      <c r="F23" s="239">
        <v>8.1205000000000052</v>
      </c>
      <c r="G23" s="239">
        <v>6.3714000000000048</v>
      </c>
      <c r="H23" s="238">
        <v>343.8</v>
      </c>
      <c r="I23" s="239">
        <v>9.3469999999999995</v>
      </c>
      <c r="J23" s="239">
        <v>8.746399999999996</v>
      </c>
      <c r="K23" s="239">
        <v>2.1060000000000003</v>
      </c>
      <c r="L23" s="239">
        <v>7.7520000000000016</v>
      </c>
      <c r="M23" s="271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240">
        <f t="shared" si="0"/>
        <v>1451.0858999999998</v>
      </c>
      <c r="X23" s="2"/>
      <c r="Y23" s="20"/>
      <c r="Z23" s="242"/>
    </row>
    <row r="24" spans="1:42" ht="39.950000000000003" customHeight="1" thickBot="1" x14ac:dyDescent="0.3">
      <c r="A24" s="241" t="s">
        <v>11</v>
      </c>
      <c r="B24" s="243">
        <f>SUM(B17:B23)</f>
        <v>369.3</v>
      </c>
      <c r="C24" s="244">
        <f t="shared" ref="C24:U24" si="1">SUM(C17:C23)</f>
        <v>569.63099999999997</v>
      </c>
      <c r="D24" s="244">
        <f t="shared" si="1"/>
        <v>569.39340000000004</v>
      </c>
      <c r="E24" s="244">
        <f t="shared" si="1"/>
        <v>132.93560000000002</v>
      </c>
      <c r="F24" s="244">
        <f t="shared" si="1"/>
        <v>570.18849999999986</v>
      </c>
      <c r="G24" s="244">
        <f t="shared" si="1"/>
        <v>557.51940000000002</v>
      </c>
      <c r="H24" s="243">
        <f t="shared" si="1"/>
        <v>687.6</v>
      </c>
      <c r="I24" s="244">
        <f t="shared" si="1"/>
        <v>469.35299999999995</v>
      </c>
      <c r="J24" s="244">
        <f t="shared" si="1"/>
        <v>464.90519999999998</v>
      </c>
      <c r="K24" s="244">
        <f t="shared" si="1"/>
        <v>108.39599999999999</v>
      </c>
      <c r="L24" s="244">
        <f t="shared" si="1"/>
        <v>460.24440000000004</v>
      </c>
      <c r="M24" s="272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240">
        <f>SUM(B24:U24)</f>
        <v>10057.8223</v>
      </c>
      <c r="X24" s="2"/>
      <c r="Y24" s="242"/>
      <c r="Z24" s="242"/>
    </row>
    <row r="25" spans="1:42" ht="41.45" customHeight="1" x14ac:dyDescent="0.25">
      <c r="A25" s="245" t="s">
        <v>20</v>
      </c>
      <c r="B25" s="246"/>
      <c r="C25" s="247">
        <v>122.8</v>
      </c>
      <c r="D25" s="247">
        <v>122.8</v>
      </c>
      <c r="E25" s="247">
        <v>124.4</v>
      </c>
      <c r="F25" s="247">
        <v>122.9</v>
      </c>
      <c r="G25" s="247">
        <v>119.4</v>
      </c>
      <c r="H25" s="246"/>
      <c r="I25" s="247">
        <v>118</v>
      </c>
      <c r="J25" s="247">
        <v>116.6</v>
      </c>
      <c r="K25" s="247">
        <v>116.7</v>
      </c>
      <c r="L25" s="247">
        <v>115.2</v>
      </c>
      <c r="M25" s="273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248">
        <f>+((V24/V26)/7)*1000</f>
        <v>117.65736629076785</v>
      </c>
      <c r="Y25" s="242"/>
      <c r="Z25" s="242"/>
    </row>
    <row r="26" spans="1:42" s="2" customFormat="1" ht="36.75" customHeight="1" x14ac:dyDescent="0.25">
      <c r="A26" s="249" t="s">
        <v>21</v>
      </c>
      <c r="B26" s="250"/>
      <c r="C26" s="251">
        <v>767</v>
      </c>
      <c r="D26" s="251">
        <v>745</v>
      </c>
      <c r="E26" s="251">
        <v>179</v>
      </c>
      <c r="F26" s="251">
        <v>745</v>
      </c>
      <c r="G26" s="251">
        <v>861</v>
      </c>
      <c r="H26" s="252"/>
      <c r="I26" s="251">
        <v>719</v>
      </c>
      <c r="J26" s="251">
        <v>754</v>
      </c>
      <c r="K26" s="251">
        <v>180</v>
      </c>
      <c r="L26" s="251">
        <v>760</v>
      </c>
      <c r="M26" s="27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253">
        <f>SUM(C26:U26)</f>
        <v>12212</v>
      </c>
      <c r="Y26" s="20"/>
      <c r="Z26" s="20"/>
    </row>
    <row r="27" spans="1:42" s="2" customFormat="1" ht="33" customHeight="1" x14ac:dyDescent="0.25">
      <c r="A27" s="254" t="s">
        <v>22</v>
      </c>
      <c r="B27" s="255"/>
      <c r="C27" s="239">
        <f>(C26*C25/1000)*6</f>
        <v>565.12559999999996</v>
      </c>
      <c r="D27" s="239">
        <f t="shared" ref="D27:G27" si="2">(D26*D25/1000)*6</f>
        <v>548.91600000000005</v>
      </c>
      <c r="E27" s="239">
        <f t="shared" si="2"/>
        <v>133.60560000000001</v>
      </c>
      <c r="F27" s="239">
        <f t="shared" si="2"/>
        <v>549.36300000000006</v>
      </c>
      <c r="G27" s="239">
        <f t="shared" si="2"/>
        <v>616.82040000000006</v>
      </c>
      <c r="H27" s="255"/>
      <c r="I27" s="239">
        <f>(I26*I25/1000)*6</f>
        <v>509.05200000000002</v>
      </c>
      <c r="J27" s="239">
        <f>(J26*J25/1000)*6</f>
        <v>527.49839999999995</v>
      </c>
      <c r="K27" s="239">
        <f>(K26*K25/1000)*6</f>
        <v>126.036</v>
      </c>
      <c r="L27" s="239">
        <f>(L26*L25/1000)*6</f>
        <v>525.31200000000001</v>
      </c>
      <c r="M27" s="271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256" t="s">
        <v>23</v>
      </c>
      <c r="B28" s="257"/>
      <c r="C28" s="258">
        <f>+(C25-$C$32)*C26/1000</f>
        <v>8.2835999999999981</v>
      </c>
      <c r="D28" s="258">
        <f t="shared" ref="D28:G28" si="4">+(D25-$C$32)*D26/1000</f>
        <v>8.0459999999999976</v>
      </c>
      <c r="E28" s="258">
        <f t="shared" si="4"/>
        <v>2.2196000000000007</v>
      </c>
      <c r="F28" s="258">
        <f t="shared" si="4"/>
        <v>8.1205000000000052</v>
      </c>
      <c r="G28" s="258">
        <f t="shared" si="4"/>
        <v>6.3714000000000048</v>
      </c>
      <c r="H28" s="257"/>
      <c r="I28" s="258">
        <f>+(I25-$I$32)*I26/1000</f>
        <v>9.3469999999999995</v>
      </c>
      <c r="J28" s="258">
        <f t="shared" ref="J28:M28" si="5">+(J25-$I$32)*J26/1000</f>
        <v>8.746399999999996</v>
      </c>
      <c r="K28" s="258">
        <f t="shared" si="5"/>
        <v>2.1060000000000003</v>
      </c>
      <c r="L28" s="258">
        <f t="shared" si="5"/>
        <v>7.7520000000000016</v>
      </c>
      <c r="M28" s="275">
        <f t="shared" si="5"/>
        <v>8.7822000000000031</v>
      </c>
      <c r="N28" s="259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260"/>
    </row>
    <row r="29" spans="1:42" ht="33.75" customHeight="1" thickBot="1" x14ac:dyDescent="0.3">
      <c r="A29" s="256" t="s">
        <v>24</v>
      </c>
      <c r="B29" s="261"/>
      <c r="C29" s="262">
        <f t="shared" ref="C29:G29" si="7">+C26*(1.16666666666667)</f>
        <v>894.83333333333599</v>
      </c>
      <c r="D29" s="262">
        <f t="shared" si="7"/>
        <v>869.16666666666924</v>
      </c>
      <c r="E29" s="262">
        <f t="shared" si="7"/>
        <v>208.83333333333394</v>
      </c>
      <c r="F29" s="262">
        <f t="shared" si="7"/>
        <v>869.16666666666924</v>
      </c>
      <c r="G29" s="262">
        <f t="shared" si="7"/>
        <v>1004.500000000003</v>
      </c>
      <c r="H29" s="261"/>
      <c r="I29" s="262">
        <f>+I26*(1.16666666666667)</f>
        <v>838.83333333333576</v>
      </c>
      <c r="J29" s="262">
        <f>+J26*(1.16666666666667)</f>
        <v>879.66666666666924</v>
      </c>
      <c r="K29" s="262">
        <f>+K26*(1.16666666666667)</f>
        <v>210.00000000000063</v>
      </c>
      <c r="L29" s="262">
        <f>+L26*(1.16666666666667)</f>
        <v>886.66666666666924</v>
      </c>
      <c r="M29" s="276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260"/>
    </row>
    <row r="30" spans="1:42" ht="33.75" customHeight="1" x14ac:dyDescent="0.25">
      <c r="A30" s="52"/>
      <c r="B30" s="255"/>
      <c r="C30" s="263">
        <f>(C27/6)</f>
        <v>94.187599999999989</v>
      </c>
      <c r="D30" s="263">
        <f t="shared" ref="D30:G30" si="9">+(D27/6)</f>
        <v>91.486000000000004</v>
      </c>
      <c r="E30" s="263">
        <f t="shared" si="9"/>
        <v>22.267600000000002</v>
      </c>
      <c r="F30" s="263">
        <f t="shared" si="9"/>
        <v>91.560500000000005</v>
      </c>
      <c r="G30" s="263">
        <f t="shared" si="9"/>
        <v>102.80340000000001</v>
      </c>
      <c r="H30" s="255"/>
      <c r="I30" s="263">
        <f>+(I27/6)</f>
        <v>84.841999999999999</v>
      </c>
      <c r="J30" s="263">
        <f>+(J27/6)</f>
        <v>87.916399999999996</v>
      </c>
      <c r="K30" s="263">
        <f>+(K27/6)</f>
        <v>21.006</v>
      </c>
      <c r="L30" s="263">
        <f>+(L27/6)</f>
        <v>87.552000000000007</v>
      </c>
      <c r="M30" s="277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255"/>
      <c r="C31" s="263">
        <f>+((C27-C24)/4)+C30</f>
        <v>93.061249999999987</v>
      </c>
      <c r="D31" s="263">
        <f t="shared" ref="D31:G31" si="10">+((D27-D24)/4)+D30</f>
        <v>86.366650000000007</v>
      </c>
      <c r="E31" s="263">
        <f t="shared" si="10"/>
        <v>22.435099999999998</v>
      </c>
      <c r="F31" s="263">
        <f t="shared" si="10"/>
        <v>86.354125000000053</v>
      </c>
      <c r="G31" s="263">
        <f t="shared" si="10"/>
        <v>117.62865000000002</v>
      </c>
      <c r="H31" s="255"/>
      <c r="I31" s="263">
        <f>+((I27-I24)/4)+I30</f>
        <v>94.766750000000016</v>
      </c>
      <c r="J31" s="263">
        <f>+((J27-J24)/4)+J30</f>
        <v>103.56469999999999</v>
      </c>
      <c r="K31" s="263">
        <f>+((K27-K24)/4)+K30</f>
        <v>25.416000000000004</v>
      </c>
      <c r="L31" s="263">
        <f>+((L27-L24)/4)+L30</f>
        <v>103.8189</v>
      </c>
      <c r="M31" s="277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264"/>
      <c r="C32" s="265">
        <v>112</v>
      </c>
      <c r="D32" s="266">
        <f>+C32*E32/1000</f>
        <v>369.26400000000001</v>
      </c>
      <c r="E32" s="267">
        <f>+SUM(C26:G26)</f>
        <v>3297</v>
      </c>
      <c r="F32" s="268"/>
      <c r="G32" s="268"/>
      <c r="H32" s="264"/>
      <c r="I32" s="265">
        <v>105</v>
      </c>
      <c r="J32" s="266">
        <f>+I32*K32/1000</f>
        <v>343.77</v>
      </c>
      <c r="K32" s="267">
        <f>+SUM(I26:M26)</f>
        <v>3274</v>
      </c>
      <c r="L32" s="269"/>
      <c r="M32" s="278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79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28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J54:K54"/>
    <mergeCell ref="B55:G55"/>
    <mergeCell ref="B15:G15"/>
    <mergeCell ref="H15:M15"/>
    <mergeCell ref="L36:R36"/>
    <mergeCell ref="A3:C3"/>
    <mergeCell ref="E9:G9"/>
    <mergeCell ref="R9:S9"/>
    <mergeCell ref="K11:L11"/>
    <mergeCell ref="R15:U15"/>
    <mergeCell ref="N15:Q1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564" t="s">
        <v>80</v>
      </c>
      <c r="L11" s="564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70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0">
        <v>6.3714000000000048</v>
      </c>
      <c r="H17" s="299">
        <v>343.8</v>
      </c>
      <c r="I17" s="300">
        <v>9.3469999999999995</v>
      </c>
      <c r="J17" s="300">
        <v>8.746399999999996</v>
      </c>
      <c r="K17" s="300">
        <v>2.1060000000000003</v>
      </c>
      <c r="L17" s="300">
        <v>7.7520000000000016</v>
      </c>
      <c r="M17" s="301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02">
        <f>SUM(B17:U17)</f>
        <v>1451.0858999999998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379.15499999999997</v>
      </c>
      <c r="C18" s="300">
        <v>6.5194999999999999</v>
      </c>
      <c r="D18" s="300">
        <v>6.3324999999999996</v>
      </c>
      <c r="E18" s="300">
        <v>1.7004999999999999</v>
      </c>
      <c r="F18" s="300">
        <v>6.3324999999999996</v>
      </c>
      <c r="G18" s="300">
        <v>5.1660000000000004</v>
      </c>
      <c r="H18" s="299">
        <v>360.03</v>
      </c>
      <c r="I18" s="300">
        <v>7.19</v>
      </c>
      <c r="J18" s="300">
        <v>6.4089999999999998</v>
      </c>
      <c r="K18" s="300">
        <v>1.611</v>
      </c>
      <c r="L18" s="300">
        <v>6.08</v>
      </c>
      <c r="M18" s="301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02">
        <f t="shared" ref="V18:V23" si="0">SUM(B18:U18)</f>
        <v>1461.1946999999998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379.15499999999997</v>
      </c>
      <c r="C19" s="300">
        <v>6.5194999999999999</v>
      </c>
      <c r="D19" s="300">
        <v>6.3324999999999996</v>
      </c>
      <c r="E19" s="300">
        <v>1.7004999999999999</v>
      </c>
      <c r="F19" s="300">
        <v>6.3324999999999996</v>
      </c>
      <c r="G19" s="300">
        <v>5.1660000000000004</v>
      </c>
      <c r="H19" s="299">
        <v>360.03</v>
      </c>
      <c r="I19" s="300">
        <v>7.19</v>
      </c>
      <c r="J19" s="300">
        <v>6.4089999999999998</v>
      </c>
      <c r="K19" s="300">
        <v>1.611</v>
      </c>
      <c r="L19" s="300">
        <v>6.08</v>
      </c>
      <c r="M19" s="301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02">
        <f t="shared" si="0"/>
        <v>1475.3694199999998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379.15499999999997</v>
      </c>
      <c r="C20" s="300">
        <v>6.5194999999999999</v>
      </c>
      <c r="D20" s="300">
        <v>6.3324999999999996</v>
      </c>
      <c r="E20" s="300">
        <v>1.7004999999999999</v>
      </c>
      <c r="F20" s="300">
        <v>6.3324999999999996</v>
      </c>
      <c r="G20" s="300">
        <v>5.1660000000000004</v>
      </c>
      <c r="H20" s="299">
        <v>360.03</v>
      </c>
      <c r="I20" s="300">
        <v>7.19</v>
      </c>
      <c r="J20" s="300">
        <v>6.4089999999999998</v>
      </c>
      <c r="K20" s="300">
        <v>1.611</v>
      </c>
      <c r="L20" s="300">
        <v>6.08</v>
      </c>
      <c r="M20" s="301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02">
        <f t="shared" si="0"/>
        <v>1475.3694199999998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379.15499999999997</v>
      </c>
      <c r="C21" s="300">
        <v>6.5194999999999999</v>
      </c>
      <c r="D21" s="300">
        <v>6.3324999999999996</v>
      </c>
      <c r="E21" s="300">
        <v>1.7004999999999999</v>
      </c>
      <c r="F21" s="300">
        <v>6.3324999999999996</v>
      </c>
      <c r="G21" s="300">
        <v>5.1660000000000004</v>
      </c>
      <c r="H21" s="299">
        <v>360.03</v>
      </c>
      <c r="I21" s="300">
        <v>7.19</v>
      </c>
      <c r="J21" s="300">
        <v>6.4089999999999998</v>
      </c>
      <c r="K21" s="300">
        <v>1.611</v>
      </c>
      <c r="L21" s="300">
        <v>6.08</v>
      </c>
      <c r="M21" s="301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02">
        <f t="shared" si="0"/>
        <v>1475.3694199999998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379.15499999999997</v>
      </c>
      <c r="C22" s="300">
        <v>6.5194999999999999</v>
      </c>
      <c r="D22" s="300">
        <v>6.3324999999999996</v>
      </c>
      <c r="E22" s="300">
        <v>1.7004999999999999</v>
      </c>
      <c r="F22" s="300">
        <v>6.3324999999999996</v>
      </c>
      <c r="G22" s="300">
        <v>5.1660000000000004</v>
      </c>
      <c r="H22" s="299">
        <v>360.03</v>
      </c>
      <c r="I22" s="300">
        <v>7.19</v>
      </c>
      <c r="J22" s="300">
        <v>6.4089999999999998</v>
      </c>
      <c r="K22" s="300">
        <v>1.611</v>
      </c>
      <c r="L22" s="300">
        <v>6.08</v>
      </c>
      <c r="M22" s="301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02">
        <f t="shared" si="0"/>
        <v>1475.3694199999998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379.15499999999997</v>
      </c>
      <c r="C23" s="300">
        <v>6.5194999999999999</v>
      </c>
      <c r="D23" s="300">
        <v>6.3324999999999996</v>
      </c>
      <c r="E23" s="300">
        <v>1.7004999999999999</v>
      </c>
      <c r="F23" s="300">
        <v>6.3324999999999996</v>
      </c>
      <c r="G23" s="300">
        <v>5.1660000000000004</v>
      </c>
      <c r="H23" s="299">
        <v>360.03</v>
      </c>
      <c r="I23" s="300">
        <v>7.19</v>
      </c>
      <c r="J23" s="300">
        <v>6.4089999999999998</v>
      </c>
      <c r="K23" s="300">
        <v>1.611</v>
      </c>
      <c r="L23" s="300">
        <v>6.08</v>
      </c>
      <c r="M23" s="301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02">
        <f t="shared" si="0"/>
        <v>1475.3694199999998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2644.2299999999996</v>
      </c>
      <c r="C24" s="306">
        <f t="shared" ref="C24:U24" si="1">SUM(C17:C23)</f>
        <v>47.400599999999997</v>
      </c>
      <c r="D24" s="306">
        <f t="shared" si="1"/>
        <v>46.040999999999997</v>
      </c>
      <c r="E24" s="306">
        <f t="shared" si="1"/>
        <v>12.422599999999999</v>
      </c>
      <c r="F24" s="306">
        <f t="shared" si="1"/>
        <v>46.115499999999997</v>
      </c>
      <c r="G24" s="306">
        <f t="shared" si="1"/>
        <v>37.367400000000004</v>
      </c>
      <c r="H24" s="305">
        <f t="shared" si="1"/>
        <v>2503.9799999999996</v>
      </c>
      <c r="I24" s="306">
        <f t="shared" si="1"/>
        <v>52.486999999999995</v>
      </c>
      <c r="J24" s="306">
        <f t="shared" si="1"/>
        <v>47.200399999999995</v>
      </c>
      <c r="K24" s="306">
        <f t="shared" si="1"/>
        <v>11.772000000000002</v>
      </c>
      <c r="L24" s="306">
        <f t="shared" si="1"/>
        <v>44.231999999999992</v>
      </c>
      <c r="M24" s="307">
        <f t="shared" si="1"/>
        <v>47.527199999999993</v>
      </c>
      <c r="N24" s="308">
        <f t="shared" si="1"/>
        <v>763.476</v>
      </c>
      <c r="O24" s="309">
        <f t="shared" si="1"/>
        <v>156.24000000000007</v>
      </c>
      <c r="P24" s="309">
        <f t="shared" si="1"/>
        <v>743.86900000000003</v>
      </c>
      <c r="Q24" s="310">
        <f t="shared" si="1"/>
        <v>737.61799999999994</v>
      </c>
      <c r="R24" s="311">
        <f t="shared" si="1"/>
        <v>743.45249999999999</v>
      </c>
      <c r="S24" s="309">
        <f t="shared" si="1"/>
        <v>156.24000000000007</v>
      </c>
      <c r="T24" s="309">
        <f t="shared" si="1"/>
        <v>731.31450000000007</v>
      </c>
      <c r="U24" s="310">
        <f t="shared" si="1"/>
        <v>716.14200000000005</v>
      </c>
      <c r="V24" s="302">
        <f>SUM(B24:U24)</f>
        <v>10289.127699999997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123.5</v>
      </c>
      <c r="D25" s="314">
        <v>123.5</v>
      </c>
      <c r="E25" s="314">
        <v>124.5</v>
      </c>
      <c r="F25" s="314">
        <v>123.5</v>
      </c>
      <c r="G25" s="314">
        <v>121</v>
      </c>
      <c r="H25" s="313"/>
      <c r="I25" s="314">
        <v>120</v>
      </c>
      <c r="J25" s="314">
        <v>118.5</v>
      </c>
      <c r="K25" s="314">
        <v>119</v>
      </c>
      <c r="L25" s="314">
        <v>118</v>
      </c>
      <c r="M25" s="315">
        <v>117.5</v>
      </c>
      <c r="N25" s="316">
        <v>122</v>
      </c>
      <c r="O25" s="317">
        <v>124</v>
      </c>
      <c r="P25" s="317">
        <v>119</v>
      </c>
      <c r="Q25" s="318">
        <v>118</v>
      </c>
      <c r="R25" s="319">
        <v>122.5</v>
      </c>
      <c r="S25" s="317">
        <v>124</v>
      </c>
      <c r="T25" s="317">
        <v>120.5</v>
      </c>
      <c r="U25" s="318">
        <v>118</v>
      </c>
      <c r="V25" s="320">
        <f>+((V24/V26)/7)*1000</f>
        <v>120.37305590977687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745</v>
      </c>
      <c r="E26" s="323">
        <v>179</v>
      </c>
      <c r="F26" s="323">
        <v>745</v>
      </c>
      <c r="G26" s="323">
        <v>861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26">
        <f>SUM(C26:U26)</f>
        <v>12211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568.34699999999998</v>
      </c>
      <c r="D27" s="300">
        <f t="shared" ref="D27:G27" si="2">(D26*D25/1000)*6</f>
        <v>552.04499999999996</v>
      </c>
      <c r="E27" s="300">
        <f t="shared" si="2"/>
        <v>133.71299999999999</v>
      </c>
      <c r="F27" s="300">
        <f t="shared" si="2"/>
        <v>552.04499999999996</v>
      </c>
      <c r="G27" s="300">
        <f t="shared" si="2"/>
        <v>625.08600000000001</v>
      </c>
      <c r="H27" s="328"/>
      <c r="I27" s="300">
        <f>(I26*I25/1000)*6</f>
        <v>517.68000000000006</v>
      </c>
      <c r="J27" s="300">
        <f>(J26*J25/1000)*6</f>
        <v>536.09400000000005</v>
      </c>
      <c r="K27" s="300">
        <f>(K26*K25/1000)*6</f>
        <v>127.80599999999998</v>
      </c>
      <c r="L27" s="300">
        <f>(L26*L25/1000)*6</f>
        <v>538.08000000000004</v>
      </c>
      <c r="M27" s="301">
        <f>(M26*M25/1000)*6</f>
        <v>607.005</v>
      </c>
      <c r="N27" s="302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6.5194999999999999</v>
      </c>
      <c r="D28" s="330">
        <f t="shared" ref="D28:G28" si="4">+(D25-$C$32)*D26/1000</f>
        <v>6.3324999999999996</v>
      </c>
      <c r="E28" s="330">
        <f t="shared" si="4"/>
        <v>1.7004999999999999</v>
      </c>
      <c r="F28" s="330">
        <f t="shared" si="4"/>
        <v>6.3324999999999996</v>
      </c>
      <c r="G28" s="330">
        <f t="shared" si="4"/>
        <v>5.1660000000000004</v>
      </c>
      <c r="H28" s="329"/>
      <c r="I28" s="330">
        <f>+(I25-$I$32)*I26/1000</f>
        <v>7.19</v>
      </c>
      <c r="J28" s="330">
        <f t="shared" ref="J28:M28" si="5">+(J25-$I$32)*J26/1000</f>
        <v>6.4089999999999998</v>
      </c>
      <c r="K28" s="330">
        <f t="shared" si="5"/>
        <v>1.611</v>
      </c>
      <c r="L28" s="330">
        <f t="shared" si="5"/>
        <v>6.08</v>
      </c>
      <c r="M28" s="331">
        <f t="shared" si="5"/>
        <v>6.4574999999999996</v>
      </c>
      <c r="N28" s="259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869.16666666666924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1004.500000000003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94.724499999999992</v>
      </c>
      <c r="D30" s="335">
        <f t="shared" ref="D30:G30" si="9">+(D27/6)</f>
        <v>92.007499999999993</v>
      </c>
      <c r="E30" s="335">
        <f t="shared" si="9"/>
        <v>22.285499999999999</v>
      </c>
      <c r="F30" s="335">
        <f t="shared" si="9"/>
        <v>92.007499999999993</v>
      </c>
      <c r="G30" s="335">
        <f t="shared" si="9"/>
        <v>104.181</v>
      </c>
      <c r="H30" s="328"/>
      <c r="I30" s="335">
        <f>+(I27/6)</f>
        <v>86.280000000000015</v>
      </c>
      <c r="J30" s="335">
        <f>+(J27/6)</f>
        <v>89.349000000000004</v>
      </c>
      <c r="K30" s="335">
        <f>+(K27/6)</f>
        <v>21.300999999999998</v>
      </c>
      <c r="L30" s="335">
        <f>+(L27/6)</f>
        <v>89.68</v>
      </c>
      <c r="M30" s="336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224.96109999999999</v>
      </c>
      <c r="D31" s="335">
        <f t="shared" ref="D31:G31" si="10">+((D27-D24)/4)+D30</f>
        <v>218.50849999999997</v>
      </c>
      <c r="E31" s="335">
        <f t="shared" si="10"/>
        <v>52.608099999999993</v>
      </c>
      <c r="F31" s="335">
        <f t="shared" si="10"/>
        <v>218.48987499999998</v>
      </c>
      <c r="G31" s="335">
        <f t="shared" si="10"/>
        <v>251.11065000000002</v>
      </c>
      <c r="H31" s="328"/>
      <c r="I31" s="335">
        <f>+((I27-I24)/4)+I30</f>
        <v>202.57825000000003</v>
      </c>
      <c r="J31" s="335">
        <f>+((J27-J24)/4)+J30</f>
        <v>211.57240000000002</v>
      </c>
      <c r="K31" s="335">
        <f>+((K27-K24)/4)+K30</f>
        <v>50.309499999999993</v>
      </c>
      <c r="L31" s="335">
        <f>+((L27-L24)/4)+L30</f>
        <v>213.14200000000002</v>
      </c>
      <c r="M31" s="336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115</v>
      </c>
      <c r="D32" s="339">
        <f>+C32*E32/1000</f>
        <v>379.15499999999997</v>
      </c>
      <c r="E32" s="340">
        <f>+SUM(C26:G26)</f>
        <v>3297</v>
      </c>
      <c r="F32" s="341"/>
      <c r="G32" s="341"/>
      <c r="H32" s="337"/>
      <c r="I32" s="338">
        <v>110</v>
      </c>
      <c r="J32" s="339">
        <f>+I32*K32/1000</f>
        <v>360.03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4"/>
      <c r="D73" s="284"/>
      <c r="E73" s="284"/>
      <c r="F73" s="118"/>
      <c r="G73" s="198"/>
      <c r="H73" s="284"/>
      <c r="I73" s="284"/>
      <c r="J73" s="284"/>
      <c r="K73" s="118"/>
      <c r="L73" s="198"/>
      <c r="M73" s="284"/>
      <c r="N73" s="284"/>
      <c r="O73" s="118"/>
      <c r="P73" s="198"/>
      <c r="Q73" s="284"/>
      <c r="R73" s="284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279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280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564" t="s">
        <v>81</v>
      </c>
      <c r="L11" s="564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70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379.15499999999997</v>
      </c>
      <c r="C17" s="300">
        <v>6.5194999999999999</v>
      </c>
      <c r="D17" s="300">
        <v>6.3324999999999996</v>
      </c>
      <c r="E17" s="300">
        <v>1.7004999999999999</v>
      </c>
      <c r="F17" s="300">
        <v>6.3324999999999996</v>
      </c>
      <c r="G17" s="300">
        <v>5.1660000000000004</v>
      </c>
      <c r="H17" s="299">
        <v>360.03</v>
      </c>
      <c r="I17" s="300">
        <v>7.19</v>
      </c>
      <c r="J17" s="300">
        <v>6.4089999999999998</v>
      </c>
      <c r="K17" s="300">
        <v>1.611</v>
      </c>
      <c r="L17" s="300">
        <v>6.08</v>
      </c>
      <c r="M17" s="301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02">
        <f>SUM(B17:U17)</f>
        <v>1475.3694199999998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382.2</v>
      </c>
      <c r="C18" s="300">
        <v>7.67</v>
      </c>
      <c r="D18" s="300">
        <v>7.8120000000000003</v>
      </c>
      <c r="E18" s="300">
        <v>1.9690000000000001</v>
      </c>
      <c r="F18" s="300">
        <v>7.45</v>
      </c>
      <c r="G18" s="300">
        <v>6.02</v>
      </c>
      <c r="H18" s="299">
        <v>366.6</v>
      </c>
      <c r="I18" s="300">
        <v>7.5495000000000001</v>
      </c>
      <c r="J18" s="300">
        <v>6.7859999999999996</v>
      </c>
      <c r="K18" s="300">
        <v>1.79</v>
      </c>
      <c r="L18" s="300">
        <v>6.46</v>
      </c>
      <c r="M18" s="301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02">
        <f t="shared" ref="V18:V23" si="0">SUM(B18:U18)</f>
        <v>1491.1499200000001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382.2</v>
      </c>
      <c r="C19" s="300">
        <v>7.67</v>
      </c>
      <c r="D19" s="300">
        <v>7.8120000000000003</v>
      </c>
      <c r="E19" s="300">
        <v>1.9690000000000001</v>
      </c>
      <c r="F19" s="300">
        <v>7.45</v>
      </c>
      <c r="G19" s="300">
        <v>6.02</v>
      </c>
      <c r="H19" s="299">
        <v>366.6</v>
      </c>
      <c r="I19" s="300">
        <v>7.5495000000000001</v>
      </c>
      <c r="J19" s="300">
        <v>6.7859999999999996</v>
      </c>
      <c r="K19" s="300">
        <v>1.79</v>
      </c>
      <c r="L19" s="300">
        <v>6.46</v>
      </c>
      <c r="M19" s="301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02">
        <f t="shared" si="0"/>
        <v>1505.5707319999997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382.2</v>
      </c>
      <c r="C20" s="300">
        <v>7.67</v>
      </c>
      <c r="D20" s="300">
        <v>7.8120000000000003</v>
      </c>
      <c r="E20" s="300">
        <v>1.9690000000000001</v>
      </c>
      <c r="F20" s="300">
        <v>7.45</v>
      </c>
      <c r="G20" s="300">
        <v>6.02</v>
      </c>
      <c r="H20" s="299">
        <v>366.6</v>
      </c>
      <c r="I20" s="300">
        <v>7.5495000000000001</v>
      </c>
      <c r="J20" s="300">
        <v>6.7859999999999996</v>
      </c>
      <c r="K20" s="300">
        <v>1.79</v>
      </c>
      <c r="L20" s="300">
        <v>6.46</v>
      </c>
      <c r="M20" s="301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02">
        <f t="shared" si="0"/>
        <v>1505.5707319999997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382.2</v>
      </c>
      <c r="C21" s="300">
        <v>7.67</v>
      </c>
      <c r="D21" s="300">
        <v>7.8120000000000003</v>
      </c>
      <c r="E21" s="300">
        <v>1.9690000000000001</v>
      </c>
      <c r="F21" s="300">
        <v>7.45</v>
      </c>
      <c r="G21" s="300">
        <v>8.17</v>
      </c>
      <c r="H21" s="299">
        <v>366.6</v>
      </c>
      <c r="I21" s="300">
        <v>7.5495000000000001</v>
      </c>
      <c r="J21" s="300">
        <v>6.7859999999999996</v>
      </c>
      <c r="K21" s="300">
        <v>1.79</v>
      </c>
      <c r="L21" s="300">
        <v>6.46</v>
      </c>
      <c r="M21" s="301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02">
        <f t="shared" si="0"/>
        <v>1510.0712619999997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382.2</v>
      </c>
      <c r="C22" s="300">
        <v>7.67</v>
      </c>
      <c r="D22" s="300">
        <v>7.8120000000000003</v>
      </c>
      <c r="E22" s="300">
        <v>1.9690000000000001</v>
      </c>
      <c r="F22" s="300">
        <v>9.1635000000000097</v>
      </c>
      <c r="G22" s="300">
        <v>8.17</v>
      </c>
      <c r="H22" s="299">
        <v>366.6</v>
      </c>
      <c r="I22" s="300">
        <v>9.3469999999999995</v>
      </c>
      <c r="J22" s="300">
        <v>8.746399999999996</v>
      </c>
      <c r="K22" s="300">
        <v>1.79</v>
      </c>
      <c r="L22" s="300">
        <v>8.5120000000000022</v>
      </c>
      <c r="M22" s="301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02">
        <f t="shared" si="0"/>
        <v>1527.160582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382.2</v>
      </c>
      <c r="C23" s="300">
        <v>9.4341000000000097</v>
      </c>
      <c r="D23" s="300">
        <v>9.5232000000000081</v>
      </c>
      <c r="E23" s="300">
        <v>2.3627999999999978</v>
      </c>
      <c r="F23" s="300">
        <v>9.1635000000000097</v>
      </c>
      <c r="G23" s="300">
        <v>10.664000000000005</v>
      </c>
      <c r="H23" s="299">
        <v>366.6</v>
      </c>
      <c r="I23" s="300">
        <v>9.3469999999999995</v>
      </c>
      <c r="J23" s="300">
        <v>11.083800000000004</v>
      </c>
      <c r="K23" s="300">
        <v>2.255399999999999</v>
      </c>
      <c r="L23" s="300">
        <v>8.5120000000000022</v>
      </c>
      <c r="M23" s="301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02">
        <f t="shared" si="0"/>
        <v>1543.933252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2672.355</v>
      </c>
      <c r="C24" s="306">
        <f t="shared" ref="C24:U24" si="1">SUM(C17:C23)</f>
        <v>54.30360000000001</v>
      </c>
      <c r="D24" s="306">
        <f t="shared" si="1"/>
        <v>54.915700000000008</v>
      </c>
      <c r="E24" s="306">
        <f t="shared" si="1"/>
        <v>13.908299999999999</v>
      </c>
      <c r="F24" s="306">
        <f t="shared" si="1"/>
        <v>54.45950000000002</v>
      </c>
      <c r="G24" s="306">
        <f t="shared" si="1"/>
        <v>50.230000000000004</v>
      </c>
      <c r="H24" s="305">
        <f t="shared" si="1"/>
        <v>2559.6299999999997</v>
      </c>
      <c r="I24" s="306">
        <f t="shared" si="1"/>
        <v>56.082000000000008</v>
      </c>
      <c r="J24" s="306">
        <f t="shared" si="1"/>
        <v>53.383200000000002</v>
      </c>
      <c r="K24" s="306">
        <f t="shared" si="1"/>
        <v>12.816399999999998</v>
      </c>
      <c r="L24" s="306">
        <f t="shared" si="1"/>
        <v>48.944000000000003</v>
      </c>
      <c r="M24" s="307">
        <f t="shared" si="1"/>
        <v>54.983460000000008</v>
      </c>
      <c r="N24" s="308">
        <f t="shared" si="1"/>
        <v>779.72014799999999</v>
      </c>
      <c r="O24" s="309">
        <f t="shared" si="1"/>
        <v>159.37111999999999</v>
      </c>
      <c r="P24" s="309">
        <f t="shared" si="1"/>
        <v>764.11509600000011</v>
      </c>
      <c r="Q24" s="310">
        <f t="shared" si="1"/>
        <v>759.99658000000022</v>
      </c>
      <c r="R24" s="311">
        <f t="shared" si="1"/>
        <v>764.45123999999998</v>
      </c>
      <c r="S24" s="309">
        <f t="shared" si="1"/>
        <v>159.13099999999997</v>
      </c>
      <c r="T24" s="309">
        <f t="shared" si="1"/>
        <v>748.16053599999998</v>
      </c>
      <c r="U24" s="310">
        <f t="shared" si="1"/>
        <v>737.86901999999998</v>
      </c>
      <c r="V24" s="302">
        <f>SUM(B24:U24)</f>
        <v>10558.8259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128.30000000000001</v>
      </c>
      <c r="D25" s="314">
        <v>128.80000000000001</v>
      </c>
      <c r="E25" s="314">
        <v>129.19999999999999</v>
      </c>
      <c r="F25" s="314">
        <v>128.30000000000001</v>
      </c>
      <c r="G25" s="314">
        <v>128.4</v>
      </c>
      <c r="H25" s="313"/>
      <c r="I25" s="314">
        <v>125</v>
      </c>
      <c r="J25" s="314">
        <v>126.7</v>
      </c>
      <c r="K25" s="314">
        <v>124.6</v>
      </c>
      <c r="L25" s="314">
        <v>123.2</v>
      </c>
      <c r="M25" s="315">
        <v>125.4</v>
      </c>
      <c r="N25" s="316">
        <v>126.9</v>
      </c>
      <c r="O25" s="317">
        <v>129.19999999999999</v>
      </c>
      <c r="P25" s="317">
        <v>124.6</v>
      </c>
      <c r="Q25" s="318">
        <v>123.2</v>
      </c>
      <c r="R25" s="319">
        <v>127.4</v>
      </c>
      <c r="S25" s="317">
        <v>127</v>
      </c>
      <c r="T25" s="317">
        <v>125.6</v>
      </c>
      <c r="U25" s="318">
        <v>123.2</v>
      </c>
      <c r="V25" s="320">
        <f>+((V24/V26)/7)*1000</f>
        <v>123.57887104702604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179</v>
      </c>
      <c r="F26" s="323">
        <v>745</v>
      </c>
      <c r="G26" s="323">
        <v>860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590.4366</v>
      </c>
      <c r="D27" s="300">
        <f t="shared" ref="D27:G27" si="2">(D26*D25/1000)*6</f>
        <v>574.96320000000003</v>
      </c>
      <c r="E27" s="300">
        <f t="shared" si="2"/>
        <v>138.76079999999999</v>
      </c>
      <c r="F27" s="300">
        <f t="shared" si="2"/>
        <v>573.50100000000009</v>
      </c>
      <c r="G27" s="300">
        <f t="shared" si="2"/>
        <v>662.5440000000001</v>
      </c>
      <c r="H27" s="328"/>
      <c r="I27" s="300">
        <f>(I26*I25/1000)*6</f>
        <v>539.25</v>
      </c>
      <c r="J27" s="300">
        <f>(J26*J25/1000)*6</f>
        <v>573.19080000000008</v>
      </c>
      <c r="K27" s="300">
        <f>(K26*K25/1000)*6</f>
        <v>133.82039999999998</v>
      </c>
      <c r="L27" s="300">
        <f>(L26*L25/1000)*6</f>
        <v>561.79200000000003</v>
      </c>
      <c r="M27" s="301">
        <f>(M26*M25/1000)*6</f>
        <v>647.81640000000004</v>
      </c>
      <c r="N27" s="302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9.4341000000000097</v>
      </c>
      <c r="D28" s="330">
        <f t="shared" ref="D28:G28" si="4">+(D25-$C$32)*D26/1000</f>
        <v>9.5232000000000081</v>
      </c>
      <c r="E28" s="330">
        <f t="shared" si="4"/>
        <v>2.3627999999999978</v>
      </c>
      <c r="F28" s="330">
        <f t="shared" si="4"/>
        <v>9.1635000000000097</v>
      </c>
      <c r="G28" s="330">
        <f t="shared" si="4"/>
        <v>10.664000000000005</v>
      </c>
      <c r="H28" s="329"/>
      <c r="I28" s="330">
        <f>+(I25-$I$32)*I26/1000</f>
        <v>9.3469999999999995</v>
      </c>
      <c r="J28" s="330">
        <f t="shared" ref="J28:M28" si="5">+(J25-$I$32)*J26/1000</f>
        <v>11.083800000000004</v>
      </c>
      <c r="K28" s="330">
        <f t="shared" si="5"/>
        <v>2.255399999999999</v>
      </c>
      <c r="L28" s="330">
        <f t="shared" si="5"/>
        <v>8.5120000000000022</v>
      </c>
      <c r="M28" s="331">
        <f t="shared" si="5"/>
        <v>11.537400000000005</v>
      </c>
      <c r="N28" s="259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344"/>
    </row>
    <row r="30" spans="1:42" s="304" customFormat="1" ht="33.75" customHeight="1" x14ac:dyDescent="0.25">
      <c r="A30" s="52"/>
      <c r="B30" s="328"/>
      <c r="C30" s="335">
        <f>(C27/6)</f>
        <v>98.406099999999995</v>
      </c>
      <c r="D30" s="335">
        <f t="shared" ref="D30:G30" si="9">+(D27/6)</f>
        <v>95.827200000000005</v>
      </c>
      <c r="E30" s="335">
        <f t="shared" si="9"/>
        <v>23.126799999999999</v>
      </c>
      <c r="F30" s="335">
        <f t="shared" si="9"/>
        <v>95.583500000000015</v>
      </c>
      <c r="G30" s="335">
        <f t="shared" si="9"/>
        <v>110.42400000000002</v>
      </c>
      <c r="H30" s="328"/>
      <c r="I30" s="335">
        <f>+(I27/6)</f>
        <v>89.875</v>
      </c>
      <c r="J30" s="335">
        <f>+(J27/6)</f>
        <v>95.531800000000018</v>
      </c>
      <c r="K30" s="335">
        <f>+(K27/6)</f>
        <v>22.303399999999996</v>
      </c>
      <c r="L30" s="335">
        <f>+(L27/6)</f>
        <v>93.632000000000005</v>
      </c>
      <c r="M30" s="336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232.43934999999999</v>
      </c>
      <c r="D31" s="335">
        <f t="shared" ref="D31:G31" si="10">+((D27-D24)/4)+D30</f>
        <v>225.83907500000001</v>
      </c>
      <c r="E31" s="335">
        <f t="shared" si="10"/>
        <v>54.339924999999994</v>
      </c>
      <c r="F31" s="335">
        <f t="shared" si="10"/>
        <v>225.34387500000003</v>
      </c>
      <c r="G31" s="335">
        <f t="shared" si="10"/>
        <v>263.50250000000005</v>
      </c>
      <c r="H31" s="328"/>
      <c r="I31" s="335">
        <f>+((I27-I24)/4)+I30</f>
        <v>210.667</v>
      </c>
      <c r="J31" s="335">
        <f>+((J27-J24)/4)+J30</f>
        <v>225.48370000000006</v>
      </c>
      <c r="K31" s="335">
        <f>+((K27-K24)/4)+K30</f>
        <v>52.554399999999987</v>
      </c>
      <c r="L31" s="335">
        <f>+((L27-L24)/4)+L30</f>
        <v>221.84400000000002</v>
      </c>
      <c r="M31" s="336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116</v>
      </c>
      <c r="D32" s="339">
        <f>+C32*E32/1000</f>
        <v>382.22</v>
      </c>
      <c r="E32" s="340">
        <f>+SUM(C26:G26)</f>
        <v>3295</v>
      </c>
      <c r="F32" s="341"/>
      <c r="G32" s="341"/>
      <c r="H32" s="337"/>
      <c r="I32" s="338">
        <v>112</v>
      </c>
      <c r="J32" s="339">
        <f>+I32*K32/1000</f>
        <v>366.57600000000002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8"/>
      <c r="D73" s="288"/>
      <c r="E73" s="288"/>
      <c r="F73" s="118"/>
      <c r="G73" s="198"/>
      <c r="H73" s="288"/>
      <c r="I73" s="288"/>
      <c r="J73" s="288"/>
      <c r="K73" s="118"/>
      <c r="L73" s="198"/>
      <c r="M73" s="288"/>
      <c r="N73" s="288"/>
      <c r="O73" s="118"/>
      <c r="P73" s="198"/>
      <c r="Q73" s="288"/>
      <c r="R73" s="28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279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280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6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1</v>
      </c>
      <c r="F11" s="1"/>
      <c r="G11" s="1"/>
      <c r="H11" s="1"/>
      <c r="I11" s="1"/>
      <c r="J11" s="1"/>
      <c r="K11" s="564" t="s">
        <v>112</v>
      </c>
      <c r="L11" s="564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70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382.2</v>
      </c>
      <c r="C17" s="300">
        <v>9.4341000000000097</v>
      </c>
      <c r="D17" s="300">
        <v>9.5232000000000081</v>
      </c>
      <c r="E17" s="300">
        <v>2.3627999999999978</v>
      </c>
      <c r="F17" s="300">
        <v>9.1635000000000097</v>
      </c>
      <c r="G17" s="300">
        <v>10.664000000000005</v>
      </c>
      <c r="H17" s="299">
        <v>366.6</v>
      </c>
      <c r="I17" s="300">
        <v>9.3469999999999995</v>
      </c>
      <c r="J17" s="300">
        <v>11.083800000000004</v>
      </c>
      <c r="K17" s="300">
        <v>2.255399999999999</v>
      </c>
      <c r="L17" s="300">
        <v>10.867999999999999</v>
      </c>
      <c r="M17" s="301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02">
        <f>SUM(B17:U17)</f>
        <v>1554.9290640000002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401.6</v>
      </c>
      <c r="C18" s="300">
        <v>4.8321000000000085</v>
      </c>
      <c r="D18" s="300">
        <v>6.9936000000000043</v>
      </c>
      <c r="E18" s="300">
        <v>1.274399999999998</v>
      </c>
      <c r="F18" s="300">
        <v>6.6959999999999997</v>
      </c>
      <c r="G18" s="300">
        <v>8.4280000000000097</v>
      </c>
      <c r="H18" s="299">
        <v>392.6</v>
      </c>
      <c r="I18" s="300">
        <v>5.7519999999999998</v>
      </c>
      <c r="J18" s="300">
        <v>5.0451000000000024</v>
      </c>
      <c r="K18" s="300">
        <v>0.82339999999999891</v>
      </c>
      <c r="L18" s="300">
        <v>4.7879999999999985</v>
      </c>
      <c r="M18" s="301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02">
        <f t="shared" ref="V18:V23" si="0">SUM(B18:U18)</f>
        <v>1569.2302000000002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401.6</v>
      </c>
      <c r="C19" s="300">
        <v>6.9029999999999996</v>
      </c>
      <c r="D19" s="300">
        <v>6.9936000000000043</v>
      </c>
      <c r="E19" s="300">
        <v>1.274399999999998</v>
      </c>
      <c r="F19" s="300">
        <v>6.6959999999999997</v>
      </c>
      <c r="G19" s="300">
        <v>8.4280000000000097</v>
      </c>
      <c r="H19" s="299">
        <v>392.6</v>
      </c>
      <c r="I19" s="300">
        <v>5.7519999999999998</v>
      </c>
      <c r="J19" s="300">
        <v>7.7559000000000085</v>
      </c>
      <c r="K19" s="300">
        <v>0.82339999999999891</v>
      </c>
      <c r="L19" s="300">
        <v>7.5240000000000045</v>
      </c>
      <c r="M19" s="301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02">
        <f t="shared" si="0"/>
        <v>1586.1184000000001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401.6</v>
      </c>
      <c r="C20" s="300">
        <v>6.9029999999999996</v>
      </c>
      <c r="D20" s="300">
        <v>6.9936000000000043</v>
      </c>
      <c r="E20" s="300">
        <v>1.274399999999998</v>
      </c>
      <c r="F20" s="300">
        <v>9.0767999999999915</v>
      </c>
      <c r="G20" s="300">
        <v>8.4280000000000097</v>
      </c>
      <c r="H20" s="299">
        <v>392.6</v>
      </c>
      <c r="I20" s="300">
        <v>8.2684999999999995</v>
      </c>
      <c r="J20" s="300">
        <v>7.7559000000000085</v>
      </c>
      <c r="K20" s="300">
        <v>1.3603999999999989</v>
      </c>
      <c r="L20" s="300">
        <v>7.5240000000000045</v>
      </c>
      <c r="M20" s="301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02">
        <f t="shared" si="0"/>
        <v>1608.6202000000003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401.6</v>
      </c>
      <c r="C21" s="300">
        <v>9.3573999999999913</v>
      </c>
      <c r="D21" s="300">
        <v>9.3000000000000007</v>
      </c>
      <c r="E21" s="300">
        <v>1.7523000000000011</v>
      </c>
      <c r="F21" s="300">
        <v>9.0767999999999915</v>
      </c>
      <c r="G21" s="300">
        <v>11.781999999999991</v>
      </c>
      <c r="H21" s="299">
        <v>392.6</v>
      </c>
      <c r="I21" s="300">
        <v>8.2684999999999995</v>
      </c>
      <c r="J21" s="300">
        <v>10.843200000000005</v>
      </c>
      <c r="K21" s="300">
        <v>1.3603999999999989</v>
      </c>
      <c r="L21" s="300">
        <v>10.64</v>
      </c>
      <c r="M21" s="301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02">
        <f t="shared" si="0"/>
        <v>1630.4588000000003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414.8</v>
      </c>
      <c r="C22" s="300">
        <v>6.2893999999999917</v>
      </c>
      <c r="D22" s="300">
        <v>9.0023999999999962</v>
      </c>
      <c r="E22" s="300">
        <v>1.0443000000000011</v>
      </c>
      <c r="F22" s="300">
        <v>8.4072000000000084</v>
      </c>
      <c r="G22" s="300">
        <v>8.3419999999999916</v>
      </c>
      <c r="H22" s="299">
        <v>409</v>
      </c>
      <c r="I22" s="300">
        <v>7.4776000000000042</v>
      </c>
      <c r="J22" s="300">
        <v>10.466700000000005</v>
      </c>
      <c r="K22" s="300">
        <v>0.46539999999999898</v>
      </c>
      <c r="L22" s="300">
        <v>6.84</v>
      </c>
      <c r="M22" s="301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02">
        <f t="shared" si="0"/>
        <v>1652.5277000000006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414.8</v>
      </c>
      <c r="C23" s="300">
        <v>6.2893999999999917</v>
      </c>
      <c r="D23" s="300">
        <v>9.0023999999999962</v>
      </c>
      <c r="E23" s="300">
        <v>1.0443000000000011</v>
      </c>
      <c r="F23" s="300">
        <v>8.4072000000000084</v>
      </c>
      <c r="G23" s="300">
        <v>8.3419999999999916</v>
      </c>
      <c r="H23" s="299">
        <v>409</v>
      </c>
      <c r="I23" s="300">
        <v>7.4776000000000042</v>
      </c>
      <c r="J23" s="300">
        <v>10.466700000000005</v>
      </c>
      <c r="K23" s="300">
        <v>0.46539999999999898</v>
      </c>
      <c r="L23" s="300">
        <v>6.84</v>
      </c>
      <c r="M23" s="301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02">
        <f t="shared" si="0"/>
        <v>1664.4648000000002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2818.2000000000003</v>
      </c>
      <c r="C24" s="306">
        <f t="shared" ref="C24:U24" si="1">SUM(C17:C23)</f>
        <v>50.008399999999995</v>
      </c>
      <c r="D24" s="306">
        <f t="shared" si="1"/>
        <v>57.808800000000005</v>
      </c>
      <c r="E24" s="306">
        <f t="shared" si="1"/>
        <v>10.026899999999996</v>
      </c>
      <c r="F24" s="306">
        <f t="shared" si="1"/>
        <v>57.523500000000013</v>
      </c>
      <c r="G24" s="306">
        <f t="shared" si="1"/>
        <v>64.414000000000016</v>
      </c>
      <c r="H24" s="305">
        <f t="shared" si="1"/>
        <v>2755</v>
      </c>
      <c r="I24" s="306">
        <f t="shared" si="1"/>
        <v>52.343200000000003</v>
      </c>
      <c r="J24" s="306">
        <f t="shared" si="1"/>
        <v>63.417300000000033</v>
      </c>
      <c r="K24" s="306">
        <f t="shared" si="1"/>
        <v>7.5537999999999919</v>
      </c>
      <c r="L24" s="306">
        <f t="shared" si="1"/>
        <v>55.024000000000015</v>
      </c>
      <c r="M24" s="307">
        <f t="shared" si="1"/>
        <v>75.854100000000003</v>
      </c>
      <c r="N24" s="308">
        <f t="shared" si="1"/>
        <v>823.34599999999989</v>
      </c>
      <c r="O24" s="309">
        <f t="shared" si="1"/>
        <v>163.82079999999999</v>
      </c>
      <c r="P24" s="309">
        <f t="shared" si="1"/>
        <v>813.62859999999989</v>
      </c>
      <c r="Q24" s="310">
        <f t="shared" si="1"/>
        <v>820.66700000000014</v>
      </c>
      <c r="R24" s="311">
        <f t="shared" si="1"/>
        <v>807.23746400000005</v>
      </c>
      <c r="S24" s="309">
        <f t="shared" si="1"/>
        <v>164.3578</v>
      </c>
      <c r="T24" s="309">
        <f t="shared" si="1"/>
        <v>805.78980000000013</v>
      </c>
      <c r="U24" s="310">
        <f t="shared" si="1"/>
        <v>800.32770000000005</v>
      </c>
      <c r="V24" s="302">
        <f>SUM(B24:U24)</f>
        <v>11266.349164000001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134.19999999999999</v>
      </c>
      <c r="D25" s="314">
        <v>138.1</v>
      </c>
      <c r="E25" s="314">
        <v>131.9</v>
      </c>
      <c r="F25" s="314">
        <v>137.30000000000001</v>
      </c>
      <c r="G25" s="314">
        <v>135.69999999999999</v>
      </c>
      <c r="H25" s="313"/>
      <c r="I25" s="314">
        <v>135.4</v>
      </c>
      <c r="J25" s="314">
        <v>138.9</v>
      </c>
      <c r="K25" s="314">
        <v>127.6</v>
      </c>
      <c r="L25" s="314">
        <v>134</v>
      </c>
      <c r="M25" s="315">
        <v>138.1</v>
      </c>
      <c r="N25" s="316">
        <v>136.69999999999999</v>
      </c>
      <c r="O25" s="317">
        <v>131.9</v>
      </c>
      <c r="P25" s="317">
        <v>135</v>
      </c>
      <c r="Q25" s="318">
        <v>138.6</v>
      </c>
      <c r="R25" s="319">
        <v>137.19999999999999</v>
      </c>
      <c r="S25" s="317">
        <v>134.9</v>
      </c>
      <c r="T25" s="317">
        <v>136</v>
      </c>
      <c r="U25" s="318">
        <v>138.6</v>
      </c>
      <c r="V25" s="320">
        <f>+((V24/V26)/7)*1000</f>
        <v>131.91365068437014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177</v>
      </c>
      <c r="F26" s="323">
        <v>744</v>
      </c>
      <c r="G26" s="323">
        <v>860</v>
      </c>
      <c r="H26" s="324"/>
      <c r="I26" s="323">
        <v>719</v>
      </c>
      <c r="J26" s="323">
        <v>753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617.58839999999998</v>
      </c>
      <c r="D27" s="300">
        <f t="shared" ref="D27:G27" si="2">(D26*D25/1000)*6</f>
        <v>616.47839999999997</v>
      </c>
      <c r="E27" s="300">
        <f t="shared" si="2"/>
        <v>140.0778</v>
      </c>
      <c r="F27" s="300">
        <f t="shared" si="2"/>
        <v>612.9072000000001</v>
      </c>
      <c r="G27" s="300">
        <f t="shared" si="2"/>
        <v>700.21199999999988</v>
      </c>
      <c r="H27" s="328"/>
      <c r="I27" s="300">
        <f>(I26*I25/1000)*6</f>
        <v>584.11560000000009</v>
      </c>
      <c r="J27" s="300">
        <f>(J26*J25/1000)*6</f>
        <v>627.55020000000002</v>
      </c>
      <c r="K27" s="300">
        <f>(K26*K25/1000)*6</f>
        <v>137.04239999999999</v>
      </c>
      <c r="L27" s="300">
        <f>(L26*L25/1000)*6</f>
        <v>611.04</v>
      </c>
      <c r="M27" s="301">
        <f>(M26*M25/1000)*6</f>
        <v>713.42459999999994</v>
      </c>
      <c r="N27" s="302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6.2893999999999917</v>
      </c>
      <c r="D28" s="330">
        <f t="shared" ref="D28:G28" si="4">+(D25-$C$32)*D26/1000</f>
        <v>9.0023999999999962</v>
      </c>
      <c r="E28" s="330">
        <f t="shared" si="4"/>
        <v>1.0443000000000011</v>
      </c>
      <c r="F28" s="330">
        <f t="shared" si="4"/>
        <v>8.4072000000000084</v>
      </c>
      <c r="G28" s="330">
        <f t="shared" si="4"/>
        <v>8.3419999999999916</v>
      </c>
      <c r="H28" s="329"/>
      <c r="I28" s="330">
        <f>+(I25-$I$32)*I26/1000</f>
        <v>7.4776000000000042</v>
      </c>
      <c r="J28" s="330">
        <f t="shared" ref="J28:M28" si="5">+(J25-$I$32)*J26/1000</f>
        <v>10.466700000000005</v>
      </c>
      <c r="K28" s="330">
        <f t="shared" si="5"/>
        <v>0.46539999999999898</v>
      </c>
      <c r="L28" s="330">
        <f t="shared" si="5"/>
        <v>6.84</v>
      </c>
      <c r="M28" s="331">
        <f t="shared" si="5"/>
        <v>11.279099999999994</v>
      </c>
      <c r="N28" s="259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206.5000000000006</v>
      </c>
      <c r="F29" s="333">
        <f t="shared" si="7"/>
        <v>868.0000000000025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878.50000000000261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344"/>
    </row>
    <row r="30" spans="1:42" s="304" customFormat="1" ht="33.75" customHeight="1" x14ac:dyDescent="0.25">
      <c r="A30" s="52"/>
      <c r="B30" s="328"/>
      <c r="C30" s="335">
        <f>(C27/6)</f>
        <v>102.9314</v>
      </c>
      <c r="D30" s="335">
        <f t="shared" ref="D30:G30" si="9">+(D27/6)</f>
        <v>102.74639999999999</v>
      </c>
      <c r="E30" s="335">
        <f t="shared" si="9"/>
        <v>23.346299999999999</v>
      </c>
      <c r="F30" s="335">
        <f t="shared" si="9"/>
        <v>102.15120000000002</v>
      </c>
      <c r="G30" s="335">
        <f t="shared" si="9"/>
        <v>116.70199999999998</v>
      </c>
      <c r="H30" s="328"/>
      <c r="I30" s="335">
        <f>+(I27/6)</f>
        <v>97.35260000000001</v>
      </c>
      <c r="J30" s="335">
        <f>+(J27/6)</f>
        <v>104.5917</v>
      </c>
      <c r="K30" s="335">
        <f>+(K27/6)</f>
        <v>22.840399999999999</v>
      </c>
      <c r="L30" s="335">
        <f>+(L27/6)</f>
        <v>101.83999999999999</v>
      </c>
      <c r="M30" s="336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244.82639999999998</v>
      </c>
      <c r="D31" s="335">
        <f t="shared" ref="D31:G31" si="10">+((D27-D24)/4)+D30</f>
        <v>242.41379999999998</v>
      </c>
      <c r="E31" s="335">
        <f t="shared" si="10"/>
        <v>55.859025000000003</v>
      </c>
      <c r="F31" s="335">
        <f t="shared" si="10"/>
        <v>240.99712500000004</v>
      </c>
      <c r="G31" s="335">
        <f t="shared" si="10"/>
        <v>275.65149999999994</v>
      </c>
      <c r="H31" s="328"/>
      <c r="I31" s="335">
        <f>+((I27-I24)/4)+I30</f>
        <v>230.29570000000001</v>
      </c>
      <c r="J31" s="335">
        <f>+((J27-J24)/4)+J30</f>
        <v>245.62492499999999</v>
      </c>
      <c r="K31" s="335">
        <f>+((K27-K24)/4)+K30</f>
        <v>55.212549999999993</v>
      </c>
      <c r="L31" s="335">
        <f>+((L27-L24)/4)+L30</f>
        <v>240.84399999999999</v>
      </c>
      <c r="M31" s="336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126</v>
      </c>
      <c r="D32" s="339">
        <f>+C32*E32/1000</f>
        <v>414.79199999999997</v>
      </c>
      <c r="E32" s="340">
        <f>+SUM(C26:G26)</f>
        <v>3292</v>
      </c>
      <c r="F32" s="341"/>
      <c r="G32" s="341"/>
      <c r="H32" s="337"/>
      <c r="I32" s="338">
        <v>125</v>
      </c>
      <c r="J32" s="339">
        <f>+I32*K32/1000</f>
        <v>409</v>
      </c>
      <c r="K32" s="340">
        <f>+SUM(I26:M26)</f>
        <v>3272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3"/>
      <c r="D73" s="383"/>
      <c r="E73" s="383"/>
      <c r="F73" s="118"/>
      <c r="G73" s="198"/>
      <c r="H73" s="383"/>
      <c r="I73" s="383"/>
      <c r="J73" s="383"/>
      <c r="K73" s="118"/>
      <c r="L73" s="198"/>
      <c r="M73" s="383"/>
      <c r="N73" s="383"/>
      <c r="O73" s="118"/>
      <c r="P73" s="198"/>
      <c r="Q73" s="383"/>
      <c r="R73" s="38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279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280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29" zoomScaleNormal="30" workbookViewId="0">
      <selection activeCell="J54" sqref="J54:K5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2"/>
      <c r="Z3" s="2"/>
      <c r="AA3" s="2"/>
      <c r="AB3" s="2"/>
      <c r="AC3" s="2"/>
      <c r="AD3" s="3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4" t="s">
        <v>1</v>
      </c>
      <c r="B9" s="384"/>
      <c r="C9" s="384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4"/>
      <c r="B10" s="384"/>
      <c r="C10" s="3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4" t="s">
        <v>4</v>
      </c>
      <c r="B11" s="384"/>
      <c r="C11" s="384"/>
      <c r="D11" s="1"/>
      <c r="E11" s="385">
        <v>1</v>
      </c>
      <c r="F11" s="1"/>
      <c r="G11" s="1"/>
      <c r="H11" s="1"/>
      <c r="I11" s="1"/>
      <c r="J11" s="1"/>
      <c r="K11" s="564" t="s">
        <v>113</v>
      </c>
      <c r="L11" s="564"/>
      <c r="M11" s="386"/>
      <c r="N11" s="3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4"/>
      <c r="B12" s="384"/>
      <c r="C12" s="384"/>
      <c r="D12" s="1"/>
      <c r="E12" s="5"/>
      <c r="F12" s="1"/>
      <c r="G12" s="1"/>
      <c r="H12" s="1"/>
      <c r="I12" s="1"/>
      <c r="J12" s="1"/>
      <c r="K12" s="386"/>
      <c r="L12" s="386"/>
      <c r="M12" s="386"/>
      <c r="N12" s="3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4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1"/>
      <c r="X13" s="1"/>
      <c r="Y13" s="1"/>
    </row>
    <row r="14" spans="1:30" s="3" customFormat="1" ht="27" thickBot="1" x14ac:dyDescent="0.3">
      <c r="A14" s="38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85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420.4</v>
      </c>
      <c r="C17" s="300">
        <v>8.9738999999999898</v>
      </c>
      <c r="D17" s="300">
        <v>9.0023999999999962</v>
      </c>
      <c r="E17" s="300">
        <v>1.0443000000000011</v>
      </c>
      <c r="F17" s="300">
        <v>11.680799999999993</v>
      </c>
      <c r="G17" s="300">
        <v>12.125999999999994</v>
      </c>
      <c r="H17" s="299">
        <v>428</v>
      </c>
      <c r="I17" s="300">
        <v>10.641200000000008</v>
      </c>
      <c r="J17" s="300">
        <v>14.307</v>
      </c>
      <c r="K17" s="300">
        <v>1.091899999999999</v>
      </c>
      <c r="L17" s="300">
        <v>10.335999999999997</v>
      </c>
      <c r="M17" s="301">
        <v>15.75630000000001</v>
      </c>
      <c r="N17" s="23">
        <v>121.93639999999998</v>
      </c>
      <c r="O17" s="24">
        <v>23.607499999999998</v>
      </c>
      <c r="P17" s="24">
        <v>124.0155</v>
      </c>
      <c r="Q17" s="25">
        <v>123.76979999999999</v>
      </c>
      <c r="R17" s="23">
        <v>122.45240000000001</v>
      </c>
      <c r="S17" s="24">
        <v>23.877299999999998</v>
      </c>
      <c r="T17" s="24">
        <v>121.673</v>
      </c>
      <c r="U17" s="25">
        <v>120.1662</v>
      </c>
      <c r="V17" s="302">
        <f>SUM(B17:U17)</f>
        <v>1724.8579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420.4</v>
      </c>
      <c r="C18" s="300">
        <v>10.48049999999999</v>
      </c>
      <c r="D18" s="300">
        <v>10.416</v>
      </c>
      <c r="E18" s="300">
        <v>1.2075000000000009</v>
      </c>
      <c r="F18" s="300">
        <v>10.165399999999993</v>
      </c>
      <c r="G18" s="300">
        <v>10.393899999999997</v>
      </c>
      <c r="H18" s="299">
        <v>428</v>
      </c>
      <c r="I18" s="300">
        <v>6.3096000000000085</v>
      </c>
      <c r="J18" s="300">
        <v>9.7889999999999997</v>
      </c>
      <c r="K18" s="300">
        <v>0.70799999999999996</v>
      </c>
      <c r="L18" s="300">
        <v>5.7683999999999962</v>
      </c>
      <c r="M18" s="301">
        <v>10.59030000000001</v>
      </c>
      <c r="N18" s="23">
        <v>125.6828</v>
      </c>
      <c r="O18" s="24">
        <v>23.607499999999998</v>
      </c>
      <c r="P18" s="24">
        <v>124.0155</v>
      </c>
      <c r="Q18" s="25">
        <v>123.76979999999999</v>
      </c>
      <c r="R18" s="23">
        <v>122.45240000000001</v>
      </c>
      <c r="S18" s="24">
        <v>24.4968</v>
      </c>
      <c r="T18" s="24">
        <v>121.673</v>
      </c>
      <c r="U18" s="25">
        <v>120.1662</v>
      </c>
      <c r="V18" s="302">
        <f t="shared" ref="V18:V23" si="0">SUM(B18:U18)</f>
        <v>1710.0925999999999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420.4</v>
      </c>
      <c r="C19" s="300">
        <v>10.48049999999999</v>
      </c>
      <c r="D19" s="300">
        <v>10.416</v>
      </c>
      <c r="E19" s="300">
        <v>1.2075000000000009</v>
      </c>
      <c r="F19" s="300">
        <v>10.165399999999993</v>
      </c>
      <c r="G19" s="300">
        <v>10.393899999999997</v>
      </c>
      <c r="H19" s="299">
        <v>428</v>
      </c>
      <c r="I19" s="300">
        <v>6.3096000000000085</v>
      </c>
      <c r="J19" s="300">
        <v>9.7889999999999997</v>
      </c>
      <c r="K19" s="300">
        <v>0.70799999999999996</v>
      </c>
      <c r="L19" s="300">
        <v>9.7152000000000083</v>
      </c>
      <c r="M19" s="301">
        <v>15.584099999999994</v>
      </c>
      <c r="N19" s="23">
        <v>125.6828</v>
      </c>
      <c r="O19" s="24">
        <v>24.22</v>
      </c>
      <c r="P19" s="24">
        <v>124.0155</v>
      </c>
      <c r="Q19" s="25">
        <v>128.4134</v>
      </c>
      <c r="R19" s="23">
        <v>122.45240000000001</v>
      </c>
      <c r="S19" s="24">
        <v>24.4968</v>
      </c>
      <c r="T19" s="24">
        <v>125.9164</v>
      </c>
      <c r="U19" s="25">
        <v>124.67460000000001</v>
      </c>
      <c r="V19" s="302">
        <f t="shared" si="0"/>
        <v>1733.0410999999997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420.4</v>
      </c>
      <c r="C20" s="300">
        <v>10.48049999999999</v>
      </c>
      <c r="D20" s="300">
        <v>10.416</v>
      </c>
      <c r="E20" s="300">
        <v>1.2075000000000009</v>
      </c>
      <c r="F20" s="300">
        <v>10.165399999999993</v>
      </c>
      <c r="G20" s="300">
        <v>10.393899999999997</v>
      </c>
      <c r="H20" s="299">
        <v>428</v>
      </c>
      <c r="I20" s="300">
        <v>6.3096000000000085</v>
      </c>
      <c r="J20" s="300">
        <v>9.7889999999999997</v>
      </c>
      <c r="K20" s="300">
        <v>0.70799999999999996</v>
      </c>
      <c r="L20" s="300">
        <v>9.7152000000000083</v>
      </c>
      <c r="M20" s="301">
        <v>15.584099999999994</v>
      </c>
      <c r="N20" s="23">
        <v>125.6828</v>
      </c>
      <c r="O20" s="24">
        <v>24.22</v>
      </c>
      <c r="P20" s="24">
        <v>124.0155</v>
      </c>
      <c r="Q20" s="25">
        <v>128.4134</v>
      </c>
      <c r="R20" s="23">
        <v>122.45240000000001</v>
      </c>
      <c r="S20" s="24">
        <v>24.4968</v>
      </c>
      <c r="T20" s="24">
        <v>125.9164</v>
      </c>
      <c r="U20" s="25">
        <v>124.67460000000001</v>
      </c>
      <c r="V20" s="302">
        <f t="shared" si="0"/>
        <v>1733.0410999999997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443.5</v>
      </c>
      <c r="C21" s="300">
        <v>5.1254999999999908</v>
      </c>
      <c r="D21" s="300">
        <v>5.2080000000000002</v>
      </c>
      <c r="E21" s="300">
        <v>0.59500000000000097</v>
      </c>
      <c r="F21" s="300">
        <v>8.3103999999999925</v>
      </c>
      <c r="G21" s="300">
        <v>8.5041000000000047</v>
      </c>
      <c r="H21" s="299">
        <v>441</v>
      </c>
      <c r="I21" s="300">
        <v>6.883199999999996</v>
      </c>
      <c r="J21" s="300">
        <v>10.9185</v>
      </c>
      <c r="K21" s="300">
        <v>0</v>
      </c>
      <c r="L21" s="300">
        <v>10.929600000000004</v>
      </c>
      <c r="M21" s="301">
        <v>17.478300000000011</v>
      </c>
      <c r="N21" s="23">
        <v>129.786</v>
      </c>
      <c r="O21" s="24">
        <v>24.22</v>
      </c>
      <c r="P21" s="24">
        <v>128.3716</v>
      </c>
      <c r="Q21" s="25">
        <v>133.41420000000002</v>
      </c>
      <c r="R21" s="23">
        <v>126.43600000000001</v>
      </c>
      <c r="S21" s="24">
        <v>24.4968</v>
      </c>
      <c r="T21" s="24">
        <v>130.59279999999998</v>
      </c>
      <c r="U21" s="25">
        <v>129.18299999999999</v>
      </c>
      <c r="V21" s="302">
        <f t="shared" si="0"/>
        <v>1784.9529999999997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443.5</v>
      </c>
      <c r="C22" s="300">
        <v>8.5679999999999907</v>
      </c>
      <c r="D22" s="300">
        <v>8.4816000000000038</v>
      </c>
      <c r="E22" s="300">
        <v>0.59500000000000097</v>
      </c>
      <c r="F22" s="300">
        <v>8.3103999999999925</v>
      </c>
      <c r="G22" s="300">
        <v>12.970899999999997</v>
      </c>
      <c r="H22" s="299">
        <v>441</v>
      </c>
      <c r="I22" s="300">
        <v>10.755000000000001</v>
      </c>
      <c r="J22" s="300">
        <v>15.511799999999996</v>
      </c>
      <c r="K22" s="300">
        <v>0.79649999999999999</v>
      </c>
      <c r="L22" s="300">
        <v>15.5595</v>
      </c>
      <c r="M22" s="301">
        <v>23.333099999999995</v>
      </c>
      <c r="N22" s="23">
        <v>129.786</v>
      </c>
      <c r="O22" s="24">
        <v>24.902500000000003</v>
      </c>
      <c r="P22" s="24">
        <v>133.17220000000003</v>
      </c>
      <c r="Q22" s="25">
        <v>138.86150000000001</v>
      </c>
      <c r="R22" s="23">
        <v>130.8526</v>
      </c>
      <c r="S22" s="24">
        <v>25.187100000000004</v>
      </c>
      <c r="T22" s="24">
        <v>130.59279999999998</v>
      </c>
      <c r="U22" s="25">
        <v>134.8185</v>
      </c>
      <c r="V22" s="302">
        <f t="shared" si="0"/>
        <v>1837.5549999999998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443.5</v>
      </c>
      <c r="C23" s="300">
        <v>12.316499999999996</v>
      </c>
      <c r="D23" s="300">
        <v>12.052799999999992</v>
      </c>
      <c r="E23" s="300">
        <v>0.59500000000000097</v>
      </c>
      <c r="F23" s="300">
        <v>11.946199999999996</v>
      </c>
      <c r="G23" s="300">
        <v>17.953100000000006</v>
      </c>
      <c r="H23" s="299">
        <v>441</v>
      </c>
      <c r="I23" s="300">
        <v>10.755000000000001</v>
      </c>
      <c r="J23" s="300">
        <v>15.511799999999996</v>
      </c>
      <c r="K23" s="300">
        <v>0.79649999999999999</v>
      </c>
      <c r="L23" s="300">
        <v>15.5595</v>
      </c>
      <c r="M23" s="301">
        <v>23.333099999999995</v>
      </c>
      <c r="N23" s="23">
        <v>134.33519999999999</v>
      </c>
      <c r="O23" s="24">
        <v>24.902500000000003</v>
      </c>
      <c r="P23" s="24">
        <v>133.17220000000003</v>
      </c>
      <c r="Q23" s="25">
        <v>138.86150000000001</v>
      </c>
      <c r="R23" s="23">
        <v>135.6156</v>
      </c>
      <c r="S23" s="24">
        <v>25.187100000000004</v>
      </c>
      <c r="T23" s="24">
        <v>130.59279999999998</v>
      </c>
      <c r="U23" s="25">
        <v>134.8185</v>
      </c>
      <c r="V23" s="302">
        <f t="shared" si="0"/>
        <v>1862.8049000000001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3012.1</v>
      </c>
      <c r="C24" s="306">
        <f t="shared" ref="C24:U24" si="1">SUM(C17:C23)</f>
        <v>66.425399999999939</v>
      </c>
      <c r="D24" s="306">
        <f t="shared" si="1"/>
        <v>65.992799999999988</v>
      </c>
      <c r="E24" s="306">
        <f t="shared" si="1"/>
        <v>6.4518000000000058</v>
      </c>
      <c r="F24" s="306">
        <f t="shared" si="1"/>
        <v>70.743999999999957</v>
      </c>
      <c r="G24" s="306">
        <f t="shared" si="1"/>
        <v>82.735799999999998</v>
      </c>
      <c r="H24" s="305">
        <f t="shared" si="1"/>
        <v>3035</v>
      </c>
      <c r="I24" s="306">
        <f t="shared" si="1"/>
        <v>57.963200000000036</v>
      </c>
      <c r="J24" s="306">
        <f t="shared" si="1"/>
        <v>85.616099999999989</v>
      </c>
      <c r="K24" s="306">
        <f t="shared" si="1"/>
        <v>4.8088999999999986</v>
      </c>
      <c r="L24" s="306">
        <f t="shared" si="1"/>
        <v>77.583400000000012</v>
      </c>
      <c r="M24" s="307">
        <f t="shared" si="1"/>
        <v>121.65930000000003</v>
      </c>
      <c r="N24" s="392">
        <f t="shared" si="1"/>
        <v>892.89200000000005</v>
      </c>
      <c r="O24" s="393">
        <f t="shared" si="1"/>
        <v>169.68</v>
      </c>
      <c r="P24" s="393">
        <f t="shared" si="1"/>
        <v>890.77800000000002</v>
      </c>
      <c r="Q24" s="394">
        <f t="shared" si="1"/>
        <v>915.50360000000001</v>
      </c>
      <c r="R24" s="392">
        <f t="shared" si="1"/>
        <v>882.71380000000011</v>
      </c>
      <c r="S24" s="393">
        <f t="shared" si="1"/>
        <v>172.23870000000005</v>
      </c>
      <c r="T24" s="393">
        <f t="shared" si="1"/>
        <v>886.95720000000006</v>
      </c>
      <c r="U24" s="394">
        <f t="shared" si="1"/>
        <v>888.50159999999994</v>
      </c>
      <c r="V24" s="302">
        <f>SUM(B24:U24)</f>
        <v>12386.345600000001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151.1</v>
      </c>
      <c r="D25" s="314">
        <v>151.19999999999999</v>
      </c>
      <c r="E25" s="314">
        <v>138.4</v>
      </c>
      <c r="F25" s="314">
        <v>151.1</v>
      </c>
      <c r="G25" s="314">
        <v>155.9</v>
      </c>
      <c r="H25" s="313"/>
      <c r="I25" s="314">
        <v>150</v>
      </c>
      <c r="J25" s="314">
        <v>155.6</v>
      </c>
      <c r="K25" s="314">
        <v>139.5</v>
      </c>
      <c r="L25" s="314">
        <v>155.5</v>
      </c>
      <c r="M25" s="315">
        <v>162.1</v>
      </c>
      <c r="N25" s="388">
        <v>150.6</v>
      </c>
      <c r="O25" s="389">
        <v>142.30000000000001</v>
      </c>
      <c r="P25" s="389">
        <v>149.80000000000001</v>
      </c>
      <c r="Q25" s="390">
        <v>155.5</v>
      </c>
      <c r="R25" s="391">
        <v>156.6</v>
      </c>
      <c r="S25" s="389">
        <v>142.30000000000001</v>
      </c>
      <c r="T25" s="389">
        <v>150.80000000000001</v>
      </c>
      <c r="U25" s="390">
        <v>155.5</v>
      </c>
      <c r="V25" s="320">
        <f>+((V24/V26)/7)*1000</f>
        <v>145.31312662044371</v>
      </c>
    </row>
    <row r="26" spans="1:42" s="52" customFormat="1" ht="36.75" customHeight="1" x14ac:dyDescent="0.25">
      <c r="A26" s="321" t="s">
        <v>21</v>
      </c>
      <c r="B26" s="322"/>
      <c r="C26" s="323">
        <v>765</v>
      </c>
      <c r="D26" s="323">
        <v>744</v>
      </c>
      <c r="E26" s="323">
        <v>175</v>
      </c>
      <c r="F26" s="323">
        <v>742</v>
      </c>
      <c r="G26" s="323">
        <v>859</v>
      </c>
      <c r="H26" s="324"/>
      <c r="I26" s="323">
        <v>717</v>
      </c>
      <c r="J26" s="323">
        <v>753</v>
      </c>
      <c r="K26" s="323">
        <v>177</v>
      </c>
      <c r="L26" s="323">
        <v>759</v>
      </c>
      <c r="M26" s="325">
        <v>861</v>
      </c>
      <c r="N26" s="86">
        <v>892</v>
      </c>
      <c r="O26" s="35">
        <v>175</v>
      </c>
      <c r="P26" s="35">
        <v>889</v>
      </c>
      <c r="Q26" s="36">
        <v>893</v>
      </c>
      <c r="R26" s="34">
        <v>866</v>
      </c>
      <c r="S26" s="35">
        <v>177</v>
      </c>
      <c r="T26" s="35">
        <v>866</v>
      </c>
      <c r="U26" s="36">
        <v>867</v>
      </c>
      <c r="V26" s="326">
        <f>SUM(C26:U26)</f>
        <v>12177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693.54899999999998</v>
      </c>
      <c r="D27" s="300">
        <f t="shared" ref="D27:G27" si="2">(D26*D25/1000)*6</f>
        <v>674.95679999999993</v>
      </c>
      <c r="E27" s="300">
        <f t="shared" si="2"/>
        <v>145.32</v>
      </c>
      <c r="F27" s="300">
        <f t="shared" si="2"/>
        <v>672.69719999999995</v>
      </c>
      <c r="G27" s="300">
        <f t="shared" si="2"/>
        <v>803.50860000000011</v>
      </c>
      <c r="H27" s="328"/>
      <c r="I27" s="300">
        <f>(I26*I25/1000)*6</f>
        <v>645.29999999999995</v>
      </c>
      <c r="J27" s="300">
        <f>(J26*J25/1000)*6</f>
        <v>703.00080000000003</v>
      </c>
      <c r="K27" s="300">
        <f>(K26*K25/1000)*6</f>
        <v>148.149</v>
      </c>
      <c r="L27" s="300">
        <f>(L26*L25/1000)*6</f>
        <v>708.14700000000005</v>
      </c>
      <c r="M27" s="301">
        <f>(M26*M25/1000)*6</f>
        <v>837.40860000000009</v>
      </c>
      <c r="N27" s="302">
        <f>((N26*N25)*7/1000)/7</f>
        <v>134.33519999999999</v>
      </c>
      <c r="O27" s="204">
        <f t="shared" ref="O27:U27" si="3">((O26*O25)*7/1000)/7</f>
        <v>24.902500000000003</v>
      </c>
      <c r="P27" s="204">
        <f t="shared" si="3"/>
        <v>133.17220000000003</v>
      </c>
      <c r="Q27" s="205">
        <f t="shared" si="3"/>
        <v>138.86150000000001</v>
      </c>
      <c r="R27" s="203">
        <f t="shared" si="3"/>
        <v>135.6156</v>
      </c>
      <c r="S27" s="204">
        <f t="shared" si="3"/>
        <v>25.187100000000004</v>
      </c>
      <c r="T27" s="204">
        <f t="shared" si="3"/>
        <v>130.59279999999998</v>
      </c>
      <c r="U27" s="205">
        <f t="shared" si="3"/>
        <v>134.8185</v>
      </c>
      <c r="V27" s="88"/>
      <c r="W27" s="52">
        <f>((V24*1000)/V26)/7</f>
        <v>145.31312662044371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12.316499999999996</v>
      </c>
      <c r="D28" s="330">
        <f t="shared" ref="D28:G28" si="4">+(D25-$C$32)*D26/1000</f>
        <v>12.052799999999992</v>
      </c>
      <c r="E28" s="330">
        <f t="shared" si="4"/>
        <v>0.59500000000000097</v>
      </c>
      <c r="F28" s="330">
        <f t="shared" si="4"/>
        <v>11.946199999999996</v>
      </c>
      <c r="G28" s="330">
        <f t="shared" si="4"/>
        <v>17.953100000000006</v>
      </c>
      <c r="H28" s="329"/>
      <c r="I28" s="330">
        <f>+(I25-$I$32)*I26/1000</f>
        <v>10.755000000000001</v>
      </c>
      <c r="J28" s="330">
        <f t="shared" ref="J28:M28" si="5">+(J25-$I$32)*J26/1000</f>
        <v>15.511799999999996</v>
      </c>
      <c r="K28" s="330">
        <f t="shared" si="5"/>
        <v>0.79649999999999999</v>
      </c>
      <c r="L28" s="330">
        <f t="shared" si="5"/>
        <v>15.5595</v>
      </c>
      <c r="M28" s="331">
        <f t="shared" si="5"/>
        <v>23.333099999999995</v>
      </c>
      <c r="N28" s="259">
        <f t="shared" ref="N28:U28" si="6">((N26*N25)*7)/1000</f>
        <v>940.3463999999999</v>
      </c>
      <c r="O28" s="45">
        <f t="shared" si="6"/>
        <v>174.31750000000002</v>
      </c>
      <c r="P28" s="45">
        <f t="shared" si="6"/>
        <v>932.20540000000017</v>
      </c>
      <c r="Q28" s="46">
        <f t="shared" si="6"/>
        <v>972.03049999999996</v>
      </c>
      <c r="R28" s="44">
        <f t="shared" si="6"/>
        <v>949.30920000000003</v>
      </c>
      <c r="S28" s="45">
        <f t="shared" si="6"/>
        <v>176.30970000000002</v>
      </c>
      <c r="T28" s="45">
        <f t="shared" si="6"/>
        <v>914.14959999999996</v>
      </c>
      <c r="U28" s="46">
        <f t="shared" si="6"/>
        <v>943.72950000000003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892.50000000000261</v>
      </c>
      <c r="D29" s="333">
        <f t="shared" si="7"/>
        <v>868.0000000000025</v>
      </c>
      <c r="E29" s="333">
        <f t="shared" si="7"/>
        <v>204.16666666666725</v>
      </c>
      <c r="F29" s="333">
        <f t="shared" si="7"/>
        <v>865.66666666666924</v>
      </c>
      <c r="G29" s="333">
        <f t="shared" si="7"/>
        <v>1002.1666666666696</v>
      </c>
      <c r="H29" s="332"/>
      <c r="I29" s="333">
        <f>+I26*(1.16666666666667)</f>
        <v>836.50000000000239</v>
      </c>
      <c r="J29" s="333">
        <f>+J26*(1.16666666666667)</f>
        <v>878.50000000000261</v>
      </c>
      <c r="K29" s="333">
        <f>+K26*(1.16666666666667)</f>
        <v>206.5000000000006</v>
      </c>
      <c r="L29" s="333">
        <f>+L26*(1.16666666666667)</f>
        <v>885.50000000000261</v>
      </c>
      <c r="M29" s="334">
        <f>+M26*(1.16666666666667)</f>
        <v>1004.500000000003</v>
      </c>
      <c r="N29" s="89">
        <f t="shared" ref="N29:U29" si="8">+(N24/N26)/7*1000</f>
        <v>143.00000000000003</v>
      </c>
      <c r="O29" s="49">
        <f t="shared" si="8"/>
        <v>138.51428571428573</v>
      </c>
      <c r="P29" s="49">
        <f t="shared" si="8"/>
        <v>143.14285714285717</v>
      </c>
      <c r="Q29" s="50">
        <f t="shared" si="8"/>
        <v>146.45714285714286</v>
      </c>
      <c r="R29" s="48">
        <f t="shared" si="8"/>
        <v>145.61428571428573</v>
      </c>
      <c r="S29" s="49">
        <f t="shared" si="8"/>
        <v>139.01428571428576</v>
      </c>
      <c r="T29" s="49">
        <f t="shared" si="8"/>
        <v>146.31428571428569</v>
      </c>
      <c r="U29" s="50">
        <f t="shared" si="8"/>
        <v>146.4</v>
      </c>
      <c r="V29" s="344"/>
    </row>
    <row r="30" spans="1:42" s="304" customFormat="1" ht="33.75" customHeight="1" x14ac:dyDescent="0.25">
      <c r="A30" s="52"/>
      <c r="B30" s="328"/>
      <c r="C30" s="335">
        <f>(C27/6)</f>
        <v>115.5915</v>
      </c>
      <c r="D30" s="335">
        <f t="shared" ref="D30:G30" si="9">+(D27/6)</f>
        <v>112.49279999999999</v>
      </c>
      <c r="E30" s="335">
        <f t="shared" si="9"/>
        <v>24.22</v>
      </c>
      <c r="F30" s="335">
        <f t="shared" si="9"/>
        <v>112.11619999999999</v>
      </c>
      <c r="G30" s="335">
        <f t="shared" si="9"/>
        <v>133.91810000000001</v>
      </c>
      <c r="H30" s="328"/>
      <c r="I30" s="335">
        <f>+(I27/6)</f>
        <v>107.55</v>
      </c>
      <c r="J30" s="335">
        <f>+(J27/6)</f>
        <v>117.16680000000001</v>
      </c>
      <c r="K30" s="335">
        <f>+(K27/6)</f>
        <v>24.691500000000001</v>
      </c>
      <c r="L30" s="335">
        <f>+(L27/6)</f>
        <v>118.0245</v>
      </c>
      <c r="M30" s="336">
        <f>+(M27/6)</f>
        <v>139.56810000000002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272.37239999999997</v>
      </c>
      <c r="D31" s="335">
        <f t="shared" ref="D31:G31" si="10">+((D27-D24)/4)+D30</f>
        <v>264.73379999999997</v>
      </c>
      <c r="E31" s="335">
        <f t="shared" si="10"/>
        <v>58.937049999999999</v>
      </c>
      <c r="F31" s="335">
        <f t="shared" si="10"/>
        <v>262.60450000000003</v>
      </c>
      <c r="G31" s="335">
        <f t="shared" si="10"/>
        <v>314.11130000000003</v>
      </c>
      <c r="H31" s="328"/>
      <c r="I31" s="335">
        <f>+((I27-I24)/4)+I30</f>
        <v>254.38419999999996</v>
      </c>
      <c r="J31" s="335">
        <f>+((J27-J24)/4)+J30</f>
        <v>271.51297500000004</v>
      </c>
      <c r="K31" s="335">
        <f>+((K27-K24)/4)+K30</f>
        <v>60.526525000000007</v>
      </c>
      <c r="L31" s="335">
        <f>+((L27-L24)/4)+L30</f>
        <v>275.66540000000003</v>
      </c>
      <c r="M31" s="336">
        <f>+((M27-M24)/4)+M30</f>
        <v>318.50542500000006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135</v>
      </c>
      <c r="D32" s="339">
        <f>+C32*E32/1000</f>
        <v>443.47500000000002</v>
      </c>
      <c r="E32" s="340">
        <f>+SUM(C26:G26)</f>
        <v>3285</v>
      </c>
      <c r="F32" s="341"/>
      <c r="G32" s="341"/>
      <c r="H32" s="337"/>
      <c r="I32" s="338">
        <v>135</v>
      </c>
      <c r="J32" s="339">
        <f>+I32*K32/1000</f>
        <v>441.04500000000002</v>
      </c>
      <c r="K32" s="340">
        <f>+SUM(I26:M26)</f>
        <v>3267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115.84709999999998</v>
      </c>
      <c r="C39" s="82">
        <v>114.88750000000002</v>
      </c>
      <c r="D39" s="82">
        <v>23.176800000000004</v>
      </c>
      <c r="E39" s="82">
        <v>111.83129999999997</v>
      </c>
      <c r="F39" s="82">
        <v>112.13278309999998</v>
      </c>
      <c r="G39" s="82"/>
      <c r="H39" s="82"/>
      <c r="I39" s="104">
        <f t="shared" ref="I39:I46" si="11">SUM(B39:H39)</f>
        <v>477.8754831</v>
      </c>
      <c r="J39" s="2"/>
      <c r="K39" s="94" t="s">
        <v>13</v>
      </c>
      <c r="L39" s="82">
        <v>10.4</v>
      </c>
      <c r="M39" s="82">
        <v>10.3</v>
      </c>
      <c r="N39" s="82">
        <v>2.1</v>
      </c>
      <c r="O39" s="82">
        <v>10.199999999999999</v>
      </c>
      <c r="P39" s="82">
        <v>10.1</v>
      </c>
      <c r="Q39" s="82"/>
      <c r="R39" s="104">
        <f t="shared" ref="R39:R46" si="12">SUM(L39:Q39)</f>
        <v>43.1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115.84709999999998</v>
      </c>
      <c r="C40" s="82">
        <v>114.88750000000002</v>
      </c>
      <c r="D40" s="82">
        <v>23.176800000000004</v>
      </c>
      <c r="E40" s="82">
        <v>111.83129999999997</v>
      </c>
      <c r="F40" s="82">
        <v>112.13278309999998</v>
      </c>
      <c r="G40" s="82"/>
      <c r="H40" s="82"/>
      <c r="I40" s="104">
        <f t="shared" si="11"/>
        <v>477.8754831</v>
      </c>
      <c r="J40" s="2"/>
      <c r="K40" s="95" t="s">
        <v>14</v>
      </c>
      <c r="L40" s="82">
        <v>10.3</v>
      </c>
      <c r="M40" s="82">
        <v>10.3</v>
      </c>
      <c r="N40" s="82">
        <v>1.7</v>
      </c>
      <c r="O40" s="82">
        <v>10.3</v>
      </c>
      <c r="P40" s="82">
        <v>10.1</v>
      </c>
      <c r="Q40" s="82"/>
      <c r="R40" s="104">
        <f t="shared" si="12"/>
        <v>42.7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2">
        <v>115.84709999999998</v>
      </c>
      <c r="C41" s="82">
        <v>117.33749999999999</v>
      </c>
      <c r="D41" s="82">
        <v>23.176800000000004</v>
      </c>
      <c r="E41" s="82">
        <v>114.5376</v>
      </c>
      <c r="F41" s="82">
        <v>112.13278309999998</v>
      </c>
      <c r="G41" s="24"/>
      <c r="H41" s="24"/>
      <c r="I41" s="104">
        <f t="shared" si="11"/>
        <v>483.03178309999998</v>
      </c>
      <c r="J41" s="2"/>
      <c r="K41" s="94" t="s">
        <v>15</v>
      </c>
      <c r="L41" s="82">
        <v>10.1</v>
      </c>
      <c r="M41" s="82">
        <v>10.3</v>
      </c>
      <c r="N41" s="82">
        <v>1.7</v>
      </c>
      <c r="O41" s="82">
        <v>10.3</v>
      </c>
      <c r="P41" s="82">
        <v>10.1</v>
      </c>
      <c r="Q41" s="24"/>
      <c r="R41" s="104">
        <f t="shared" si="12"/>
        <v>42.5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118.1169</v>
      </c>
      <c r="C42" s="82">
        <v>117.33749999999999</v>
      </c>
      <c r="D42" s="82">
        <v>23.176800000000004</v>
      </c>
      <c r="E42" s="82">
        <v>114.5376</v>
      </c>
      <c r="F42" s="82">
        <v>115.29679999999998</v>
      </c>
      <c r="G42" s="82"/>
      <c r="H42" s="82"/>
      <c r="I42" s="104">
        <f t="shared" si="11"/>
        <v>488.46559999999994</v>
      </c>
      <c r="J42" s="2"/>
      <c r="K42" s="95" t="s">
        <v>16</v>
      </c>
      <c r="L42" s="82">
        <v>10.1</v>
      </c>
      <c r="M42" s="82">
        <v>10.4</v>
      </c>
      <c r="N42" s="82">
        <v>1.8</v>
      </c>
      <c r="O42" s="82">
        <v>10.3</v>
      </c>
      <c r="P42" s="82">
        <v>10.1</v>
      </c>
      <c r="Q42" s="82"/>
      <c r="R42" s="104">
        <f t="shared" si="12"/>
        <v>42.7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118.1169</v>
      </c>
      <c r="C43" s="82">
        <v>117.33749999999999</v>
      </c>
      <c r="D43" s="82">
        <v>23.176800000000004</v>
      </c>
      <c r="E43" s="82">
        <v>114.5376</v>
      </c>
      <c r="F43" s="82">
        <v>115.29679999999998</v>
      </c>
      <c r="G43" s="82"/>
      <c r="H43" s="82"/>
      <c r="I43" s="104">
        <f t="shared" si="11"/>
        <v>488.46559999999994</v>
      </c>
      <c r="J43" s="2"/>
      <c r="K43" s="94" t="s">
        <v>17</v>
      </c>
      <c r="L43" s="82">
        <v>10.1</v>
      </c>
      <c r="M43" s="82">
        <v>10.4</v>
      </c>
      <c r="N43" s="82">
        <v>1.8</v>
      </c>
      <c r="O43" s="82">
        <v>10.3</v>
      </c>
      <c r="P43" s="82">
        <v>10.1</v>
      </c>
      <c r="Q43" s="82"/>
      <c r="R43" s="104">
        <f t="shared" si="12"/>
        <v>42.7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118.1169</v>
      </c>
      <c r="C44" s="82">
        <v>117.33749999999999</v>
      </c>
      <c r="D44" s="82">
        <v>23.611799999999999</v>
      </c>
      <c r="E44" s="82">
        <v>117.59310000000001</v>
      </c>
      <c r="F44" s="82">
        <v>115.29679999999998</v>
      </c>
      <c r="G44" s="82"/>
      <c r="H44" s="82"/>
      <c r="I44" s="104">
        <f t="shared" si="11"/>
        <v>491.95609999999994</v>
      </c>
      <c r="J44" s="2"/>
      <c r="K44" s="95" t="s">
        <v>18</v>
      </c>
      <c r="L44" s="82">
        <v>10.1</v>
      </c>
      <c r="M44" s="82">
        <v>10.4</v>
      </c>
      <c r="N44" s="82">
        <v>1.8</v>
      </c>
      <c r="O44" s="82">
        <v>10.4</v>
      </c>
      <c r="P44" s="82">
        <v>10.199999999999999</v>
      </c>
      <c r="Q44" s="82"/>
      <c r="R44" s="104">
        <f t="shared" si="12"/>
        <v>42.900000000000006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118.1169</v>
      </c>
      <c r="C45" s="82">
        <v>120.04999999999998</v>
      </c>
      <c r="D45" s="82">
        <v>23.611799999999999</v>
      </c>
      <c r="E45" s="82">
        <v>117.59310000000001</v>
      </c>
      <c r="F45" s="82">
        <v>115.29679999999998</v>
      </c>
      <c r="G45" s="82"/>
      <c r="H45" s="82"/>
      <c r="I45" s="104">
        <f t="shared" si="11"/>
        <v>494.66859999999997</v>
      </c>
      <c r="J45" s="2"/>
      <c r="K45" s="94" t="s">
        <v>19</v>
      </c>
      <c r="L45" s="82">
        <v>10.199999999999999</v>
      </c>
      <c r="M45" s="82">
        <v>10.4</v>
      </c>
      <c r="N45" s="82">
        <v>1.8</v>
      </c>
      <c r="O45" s="82">
        <v>10.4</v>
      </c>
      <c r="P45" s="82">
        <v>10.199999999999999</v>
      </c>
      <c r="Q45" s="82"/>
      <c r="R45" s="104">
        <f t="shared" si="12"/>
        <v>43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820.00889999999993</v>
      </c>
      <c r="C46" s="28">
        <f t="shared" si="13"/>
        <v>819.17499999999995</v>
      </c>
      <c r="D46" s="28">
        <f t="shared" si="13"/>
        <v>163.10759999999999</v>
      </c>
      <c r="E46" s="28">
        <f t="shared" si="13"/>
        <v>802.46160000000009</v>
      </c>
      <c r="F46" s="28">
        <f t="shared" si="13"/>
        <v>797.5855492999998</v>
      </c>
      <c r="G46" s="28">
        <f t="shared" si="13"/>
        <v>0</v>
      </c>
      <c r="H46" s="28">
        <f t="shared" si="13"/>
        <v>0</v>
      </c>
      <c r="I46" s="104">
        <f t="shared" si="11"/>
        <v>3402.3386492999998</v>
      </c>
      <c r="K46" s="80" t="s">
        <v>11</v>
      </c>
      <c r="L46" s="84">
        <f t="shared" ref="L46:Q46" si="14">SUM(L39:L45)</f>
        <v>71.300000000000011</v>
      </c>
      <c r="M46" s="28">
        <f t="shared" si="14"/>
        <v>72.5</v>
      </c>
      <c r="N46" s="28">
        <f t="shared" si="14"/>
        <v>12.700000000000001</v>
      </c>
      <c r="O46" s="28">
        <f t="shared" si="14"/>
        <v>72.2</v>
      </c>
      <c r="P46" s="28">
        <f t="shared" si="14"/>
        <v>70.900000000000006</v>
      </c>
      <c r="Q46" s="28">
        <f t="shared" si="14"/>
        <v>0</v>
      </c>
      <c r="R46" s="104">
        <f t="shared" si="12"/>
        <v>299.60000000000002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135.30000000000001</v>
      </c>
      <c r="C47" s="31">
        <v>137.19999999999999</v>
      </c>
      <c r="D47" s="31">
        <v>135.69999999999999</v>
      </c>
      <c r="E47" s="31">
        <v>134.69999999999999</v>
      </c>
      <c r="F47" s="31">
        <v>133.6</v>
      </c>
      <c r="G47" s="31"/>
      <c r="H47" s="31"/>
      <c r="I47" s="105">
        <f>+((I46/I48)/7)*1000</f>
        <v>132.87271144653596</v>
      </c>
      <c r="K47" s="113" t="s">
        <v>20</v>
      </c>
      <c r="L47" s="85">
        <v>139.5</v>
      </c>
      <c r="M47" s="31">
        <v>138</v>
      </c>
      <c r="N47" s="31">
        <v>139.5</v>
      </c>
      <c r="O47" s="31">
        <v>137.5</v>
      </c>
      <c r="P47" s="31">
        <v>137</v>
      </c>
      <c r="Q47" s="31"/>
      <c r="R47" s="105">
        <f>+((R46/R48)/7)*1000</f>
        <v>138.06451612903228</v>
      </c>
      <c r="S47" s="65"/>
      <c r="T47" s="65"/>
    </row>
    <row r="48" spans="1:30" ht="33.75" customHeight="1" x14ac:dyDescent="0.25">
      <c r="A48" s="97" t="s">
        <v>21</v>
      </c>
      <c r="B48" s="86">
        <v>873</v>
      </c>
      <c r="C48" s="35">
        <v>875</v>
      </c>
      <c r="D48" s="35">
        <v>174</v>
      </c>
      <c r="E48" s="35">
        <v>873</v>
      </c>
      <c r="F48" s="35">
        <v>863</v>
      </c>
      <c r="G48" s="35"/>
      <c r="H48" s="35"/>
      <c r="I48" s="106">
        <f>SUM(B48:H48)</f>
        <v>3658</v>
      </c>
      <c r="J48" s="66"/>
      <c r="K48" s="97" t="s">
        <v>21</v>
      </c>
      <c r="L48" s="109">
        <v>73</v>
      </c>
      <c r="M48" s="67">
        <v>75</v>
      </c>
      <c r="N48" s="67">
        <v>13</v>
      </c>
      <c r="O48" s="67">
        <v>75</v>
      </c>
      <c r="P48" s="67">
        <v>74</v>
      </c>
      <c r="Q48" s="67"/>
      <c r="R48" s="115">
        <f>SUM(L48:Q48)</f>
        <v>310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118.1169</v>
      </c>
      <c r="C49" s="39">
        <f t="shared" si="15"/>
        <v>120.04999999999998</v>
      </c>
      <c r="D49" s="39">
        <f t="shared" si="15"/>
        <v>23.611799999999999</v>
      </c>
      <c r="E49" s="39">
        <f t="shared" si="15"/>
        <v>117.59310000000001</v>
      </c>
      <c r="F49" s="39">
        <f t="shared" si="15"/>
        <v>115.29679999999998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132.87271144653596</v>
      </c>
      <c r="K49" s="98" t="s">
        <v>22</v>
      </c>
      <c r="L49" s="87">
        <f>((L48*L47)*7/1000-L39)/6</f>
        <v>10.147416666666667</v>
      </c>
      <c r="M49" s="39">
        <f t="shared" ref="M49:Q49" si="17">((M48*M47)*7/1000-M39)/6</f>
        <v>10.358333333333334</v>
      </c>
      <c r="N49" s="39">
        <f t="shared" si="17"/>
        <v>1.7657499999999999</v>
      </c>
      <c r="O49" s="39">
        <f t="shared" si="17"/>
        <v>10.331249999999999</v>
      </c>
      <c r="P49" s="39">
        <f t="shared" si="17"/>
        <v>10.144333333333332</v>
      </c>
      <c r="Q49" s="39">
        <f t="shared" si="17"/>
        <v>0</v>
      </c>
      <c r="R49" s="116">
        <f>((R46*1000)/R48)/7</f>
        <v>138.06451612903226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826.81830000000002</v>
      </c>
      <c r="C50" s="43">
        <f t="shared" si="18"/>
        <v>840.34999999999991</v>
      </c>
      <c r="D50" s="43">
        <f t="shared" si="18"/>
        <v>165.2826</v>
      </c>
      <c r="E50" s="43">
        <f t="shared" si="18"/>
        <v>823.15170000000001</v>
      </c>
      <c r="F50" s="43">
        <f t="shared" si="18"/>
        <v>807.07759999999985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71.284499999999994</v>
      </c>
      <c r="M50" s="43">
        <f t="shared" si="19"/>
        <v>72.45</v>
      </c>
      <c r="N50" s="43">
        <f t="shared" si="19"/>
        <v>12.6945</v>
      </c>
      <c r="O50" s="43">
        <f t="shared" si="19"/>
        <v>72.1875</v>
      </c>
      <c r="P50" s="43">
        <f t="shared" si="19"/>
        <v>70.965999999999994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134.18571428571428</v>
      </c>
      <c r="C51" s="49">
        <f t="shared" si="20"/>
        <v>133.74285714285713</v>
      </c>
      <c r="D51" s="49">
        <f t="shared" si="20"/>
        <v>133.91428571428571</v>
      </c>
      <c r="E51" s="49">
        <f t="shared" si="20"/>
        <v>131.31428571428575</v>
      </c>
      <c r="F51" s="49">
        <f t="shared" si="20"/>
        <v>132.02872857142853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139.53033268101763</v>
      </c>
      <c r="M51" s="49">
        <f t="shared" si="21"/>
        <v>138.0952380952381</v>
      </c>
      <c r="N51" s="49">
        <f t="shared" si="21"/>
        <v>139.56043956043956</v>
      </c>
      <c r="O51" s="49">
        <f t="shared" si="21"/>
        <v>137.52380952380952</v>
      </c>
      <c r="P51" s="49">
        <f t="shared" si="21"/>
        <v>136.87258687258688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7"/>
      <c r="D73" s="387"/>
      <c r="E73" s="387"/>
      <c r="F73" s="118"/>
      <c r="G73" s="198"/>
      <c r="H73" s="387"/>
      <c r="I73" s="387"/>
      <c r="J73" s="387"/>
      <c r="K73" s="118"/>
      <c r="L73" s="198"/>
      <c r="M73" s="387"/>
      <c r="N73" s="387"/>
      <c r="O73" s="118"/>
      <c r="P73" s="198"/>
      <c r="Q73" s="387"/>
      <c r="R73" s="38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9.4</v>
      </c>
      <c r="C76" s="204">
        <v>8.9</v>
      </c>
      <c r="D76" s="204">
        <v>2.2000000000000002</v>
      </c>
      <c r="E76" s="204">
        <v>9</v>
      </c>
      <c r="F76" s="205">
        <v>10.199999999999999</v>
      </c>
      <c r="G76" s="203">
        <v>8.8000000000000007</v>
      </c>
      <c r="H76" s="204">
        <v>9.3000000000000007</v>
      </c>
      <c r="I76" s="204">
        <v>2.2000000000000002</v>
      </c>
      <c r="J76" s="204">
        <v>9.1999999999999993</v>
      </c>
      <c r="K76" s="205">
        <v>10.4</v>
      </c>
      <c r="L76" s="203">
        <v>11</v>
      </c>
      <c r="M76" s="204">
        <v>2.2000000000000002</v>
      </c>
      <c r="N76" s="204">
        <v>10.8</v>
      </c>
      <c r="O76" s="205">
        <v>10.8</v>
      </c>
      <c r="P76" s="203">
        <v>10.7</v>
      </c>
      <c r="Q76" s="204">
        <v>2.2000000000000002</v>
      </c>
      <c r="R76" s="204">
        <v>10.5</v>
      </c>
      <c r="S76" s="205">
        <v>10.5</v>
      </c>
      <c r="T76" s="219">
        <f t="shared" ref="T76:T83" si="27">SUM(B76:S76)</f>
        <v>148.30000000000001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9.4</v>
      </c>
      <c r="C77" s="204">
        <v>8.9</v>
      </c>
      <c r="D77" s="204">
        <v>2.2000000000000002</v>
      </c>
      <c r="E77" s="204">
        <v>9</v>
      </c>
      <c r="F77" s="205">
        <v>10.199999999999999</v>
      </c>
      <c r="G77" s="203">
        <v>8.8000000000000007</v>
      </c>
      <c r="H77" s="204">
        <v>9.3000000000000007</v>
      </c>
      <c r="I77" s="204">
        <v>2.2000000000000002</v>
      </c>
      <c r="J77" s="204">
        <v>9.1999999999999993</v>
      </c>
      <c r="K77" s="205">
        <v>10.4</v>
      </c>
      <c r="L77" s="203">
        <v>11</v>
      </c>
      <c r="M77" s="204">
        <v>2.2000000000000002</v>
      </c>
      <c r="N77" s="204">
        <v>10.8</v>
      </c>
      <c r="O77" s="205">
        <v>10.8</v>
      </c>
      <c r="P77" s="203">
        <v>10.7</v>
      </c>
      <c r="Q77" s="204">
        <v>2.2000000000000002</v>
      </c>
      <c r="R77" s="204">
        <v>10.5</v>
      </c>
      <c r="S77" s="205">
        <v>10.5</v>
      </c>
      <c r="T77" s="219">
        <f t="shared" si="27"/>
        <v>148.30000000000001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9.4</v>
      </c>
      <c r="C78" s="204">
        <v>9</v>
      </c>
      <c r="D78" s="204">
        <v>2.1</v>
      </c>
      <c r="E78" s="204">
        <v>9</v>
      </c>
      <c r="F78" s="205">
        <v>10.199999999999999</v>
      </c>
      <c r="G78" s="203">
        <v>8.8000000000000007</v>
      </c>
      <c r="H78" s="204">
        <v>9.3000000000000007</v>
      </c>
      <c r="I78" s="204">
        <v>2.1</v>
      </c>
      <c r="J78" s="204">
        <v>9.3000000000000007</v>
      </c>
      <c r="K78" s="205">
        <v>10.4</v>
      </c>
      <c r="L78" s="203">
        <v>11</v>
      </c>
      <c r="M78" s="204">
        <v>2.1</v>
      </c>
      <c r="N78" s="204">
        <v>10.8</v>
      </c>
      <c r="O78" s="205">
        <v>10.8</v>
      </c>
      <c r="P78" s="203">
        <v>10.7</v>
      </c>
      <c r="Q78" s="204">
        <v>2.1</v>
      </c>
      <c r="R78" s="204">
        <v>10.6</v>
      </c>
      <c r="S78" s="205">
        <v>10.6</v>
      </c>
      <c r="T78" s="219">
        <f t="shared" si="27"/>
        <v>148.29999999999998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9</v>
      </c>
      <c r="D79" s="204">
        <v>2.1</v>
      </c>
      <c r="E79" s="204">
        <v>9</v>
      </c>
      <c r="F79" s="205">
        <v>10.3</v>
      </c>
      <c r="G79" s="203">
        <v>8.8000000000000007</v>
      </c>
      <c r="H79" s="204">
        <v>9.3000000000000007</v>
      </c>
      <c r="I79" s="204">
        <v>2.2000000000000002</v>
      </c>
      <c r="J79" s="204">
        <v>9.3000000000000007</v>
      </c>
      <c r="K79" s="205">
        <v>10.4</v>
      </c>
      <c r="L79" s="203">
        <v>11</v>
      </c>
      <c r="M79" s="204">
        <v>2.1</v>
      </c>
      <c r="N79" s="204">
        <v>10.8</v>
      </c>
      <c r="O79" s="205">
        <v>10.8</v>
      </c>
      <c r="P79" s="203">
        <v>10.7</v>
      </c>
      <c r="Q79" s="204">
        <v>2.1</v>
      </c>
      <c r="R79" s="204">
        <v>10.6</v>
      </c>
      <c r="S79" s="205">
        <v>10.6</v>
      </c>
      <c r="T79" s="219">
        <f t="shared" si="27"/>
        <v>148.49999999999997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9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9.3000000000000007</v>
      </c>
      <c r="I80" s="204">
        <v>2.2000000000000002</v>
      </c>
      <c r="J80" s="204">
        <v>9.3000000000000007</v>
      </c>
      <c r="K80" s="205">
        <v>10.5</v>
      </c>
      <c r="L80" s="203">
        <v>11</v>
      </c>
      <c r="M80" s="204">
        <v>2.2000000000000002</v>
      </c>
      <c r="N80" s="204">
        <v>10.8</v>
      </c>
      <c r="O80" s="205">
        <v>10.8</v>
      </c>
      <c r="P80" s="203">
        <v>10.7</v>
      </c>
      <c r="Q80" s="204">
        <v>2.2000000000000002</v>
      </c>
      <c r="R80" s="204">
        <v>10.6</v>
      </c>
      <c r="S80" s="205">
        <v>10.6</v>
      </c>
      <c r="T80" s="219">
        <f t="shared" si="27"/>
        <v>149.1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9.5</v>
      </c>
      <c r="C81" s="204">
        <v>9</v>
      </c>
      <c r="D81" s="204">
        <v>2.2000000000000002</v>
      </c>
      <c r="E81" s="204">
        <v>9.1</v>
      </c>
      <c r="F81" s="205">
        <v>10.3</v>
      </c>
      <c r="G81" s="203">
        <v>8.9</v>
      </c>
      <c r="H81" s="204">
        <v>9.4</v>
      </c>
      <c r="I81" s="204">
        <v>2.2000000000000002</v>
      </c>
      <c r="J81" s="204">
        <v>9.3000000000000007</v>
      </c>
      <c r="K81" s="205">
        <v>10.5</v>
      </c>
      <c r="L81" s="203">
        <v>11</v>
      </c>
      <c r="M81" s="204">
        <v>2.2000000000000002</v>
      </c>
      <c r="N81" s="204">
        <v>10.8</v>
      </c>
      <c r="O81" s="205">
        <v>10.9</v>
      </c>
      <c r="P81" s="203">
        <v>10.8</v>
      </c>
      <c r="Q81" s="204">
        <v>2.2000000000000002</v>
      </c>
      <c r="R81" s="204">
        <v>10.6</v>
      </c>
      <c r="S81" s="205">
        <v>10.6</v>
      </c>
      <c r="T81" s="219">
        <f t="shared" si="27"/>
        <v>149.49999999999997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9.5</v>
      </c>
      <c r="C82" s="204">
        <v>9.1</v>
      </c>
      <c r="D82" s="204">
        <v>2.2000000000000002</v>
      </c>
      <c r="E82" s="204">
        <v>9.1</v>
      </c>
      <c r="F82" s="205">
        <v>10.3</v>
      </c>
      <c r="G82" s="203">
        <v>8.9</v>
      </c>
      <c r="H82" s="204">
        <v>9.4</v>
      </c>
      <c r="I82" s="204">
        <v>2.2000000000000002</v>
      </c>
      <c r="J82" s="204">
        <v>9.4</v>
      </c>
      <c r="K82" s="205">
        <v>10.5</v>
      </c>
      <c r="L82" s="203">
        <v>11.1</v>
      </c>
      <c r="M82" s="204">
        <v>2.2000000000000002</v>
      </c>
      <c r="N82" s="204">
        <v>10.8</v>
      </c>
      <c r="O82" s="205">
        <v>10.9</v>
      </c>
      <c r="P82" s="203">
        <v>10.8</v>
      </c>
      <c r="Q82" s="204">
        <v>2.2000000000000002</v>
      </c>
      <c r="R82" s="204">
        <v>10.6</v>
      </c>
      <c r="S82" s="205">
        <v>10.6</v>
      </c>
      <c r="T82" s="219">
        <f t="shared" si="27"/>
        <v>149.79999999999998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66</v>
      </c>
      <c r="C83" s="28">
        <f>SUM(C76:C82)</f>
        <v>62.9</v>
      </c>
      <c r="D83" s="28">
        <f>SUM(D76:D82)</f>
        <v>15.2</v>
      </c>
      <c r="E83" s="28">
        <f>SUM(E76:E82)</f>
        <v>63.300000000000004</v>
      </c>
      <c r="F83" s="29">
        <f>SUM(F76:F82)</f>
        <v>71.8</v>
      </c>
      <c r="G83" s="27">
        <f t="shared" ref="G83:S83" si="28">SUM(G76:G82)</f>
        <v>61.9</v>
      </c>
      <c r="H83" s="28">
        <f t="shared" si="28"/>
        <v>65.3</v>
      </c>
      <c r="I83" s="28">
        <f t="shared" si="28"/>
        <v>15.299999999999997</v>
      </c>
      <c r="J83" s="28">
        <f t="shared" si="28"/>
        <v>65</v>
      </c>
      <c r="K83" s="29">
        <f t="shared" si="28"/>
        <v>73.099999999999994</v>
      </c>
      <c r="L83" s="27">
        <f t="shared" si="28"/>
        <v>77.099999999999994</v>
      </c>
      <c r="M83" s="28">
        <f t="shared" si="28"/>
        <v>15.2</v>
      </c>
      <c r="N83" s="28">
        <f t="shared" si="28"/>
        <v>75.599999999999994</v>
      </c>
      <c r="O83" s="29">
        <f t="shared" si="28"/>
        <v>75.800000000000011</v>
      </c>
      <c r="P83" s="27">
        <f t="shared" si="28"/>
        <v>75.099999999999994</v>
      </c>
      <c r="Q83" s="28">
        <f t="shared" si="28"/>
        <v>15.2</v>
      </c>
      <c r="R83" s="28">
        <f t="shared" si="28"/>
        <v>74</v>
      </c>
      <c r="S83" s="29">
        <f t="shared" si="28"/>
        <v>74</v>
      </c>
      <c r="T83" s="219">
        <f t="shared" si="27"/>
        <v>1041.8000000000002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145</v>
      </c>
      <c r="C84" s="31">
        <v>145</v>
      </c>
      <c r="D84" s="31">
        <v>145</v>
      </c>
      <c r="E84" s="31">
        <v>143.5</v>
      </c>
      <c r="F84" s="32">
        <v>142.5</v>
      </c>
      <c r="G84" s="30">
        <v>145</v>
      </c>
      <c r="H84" s="31">
        <v>143.5</v>
      </c>
      <c r="I84" s="31">
        <v>145</v>
      </c>
      <c r="J84" s="31">
        <v>143</v>
      </c>
      <c r="K84" s="32">
        <v>143</v>
      </c>
      <c r="L84" s="30">
        <v>145</v>
      </c>
      <c r="M84" s="31">
        <v>145</v>
      </c>
      <c r="N84" s="31">
        <v>142</v>
      </c>
      <c r="O84" s="32">
        <v>142.5</v>
      </c>
      <c r="P84" s="30">
        <v>145</v>
      </c>
      <c r="Q84" s="31">
        <v>145</v>
      </c>
      <c r="R84" s="31">
        <v>143</v>
      </c>
      <c r="S84" s="32">
        <v>143</v>
      </c>
      <c r="T84" s="279">
        <f>+((T83/T85)/7)*1000</f>
        <v>143.65692222835082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9.4349999999999987</v>
      </c>
      <c r="C86" s="39">
        <f t="shared" ref="C86:S86" si="29">(((C85*C84)*7)/1000-C76-C77)/5</f>
        <v>9.0259999999999998</v>
      </c>
      <c r="D86" s="39">
        <f t="shared" si="29"/>
        <v>2.165</v>
      </c>
      <c r="E86" s="39">
        <f t="shared" si="29"/>
        <v>9.0566999999999993</v>
      </c>
      <c r="F86" s="40">
        <f t="shared" si="29"/>
        <v>10.283999999999997</v>
      </c>
      <c r="G86" s="38">
        <f t="shared" si="29"/>
        <v>8.8629999999999995</v>
      </c>
      <c r="H86" s="39">
        <f t="shared" si="29"/>
        <v>9.3385000000000016</v>
      </c>
      <c r="I86" s="39">
        <f t="shared" si="29"/>
        <v>2.165</v>
      </c>
      <c r="J86" s="39">
        <f t="shared" si="29"/>
        <v>9.3329999999999984</v>
      </c>
      <c r="K86" s="40">
        <f t="shared" si="29"/>
        <v>10.454599999999999</v>
      </c>
      <c r="L86" s="38">
        <f t="shared" si="29"/>
        <v>11.028</v>
      </c>
      <c r="M86" s="39">
        <f t="shared" si="29"/>
        <v>2.165</v>
      </c>
      <c r="N86" s="39">
        <f t="shared" si="29"/>
        <v>10.7888</v>
      </c>
      <c r="O86" s="40">
        <f t="shared" si="29"/>
        <v>10.842000000000002</v>
      </c>
      <c r="P86" s="38">
        <f t="shared" si="29"/>
        <v>10.741999999999999</v>
      </c>
      <c r="Q86" s="39">
        <f t="shared" si="29"/>
        <v>2.165</v>
      </c>
      <c r="R86" s="39">
        <f t="shared" si="29"/>
        <v>10.614799999999999</v>
      </c>
      <c r="S86" s="40">
        <f t="shared" si="29"/>
        <v>10.614799999999999</v>
      </c>
      <c r="T86" s="280">
        <f>((T83*1000)/T85)/7</f>
        <v>143.65692222835085</v>
      </c>
      <c r="AD86" s="3"/>
    </row>
    <row r="87" spans="1:41" ht="33.75" customHeight="1" x14ac:dyDescent="0.25">
      <c r="A87" s="99" t="s">
        <v>23</v>
      </c>
      <c r="B87" s="42">
        <f>((B85*B84)*7)/1000</f>
        <v>65.974999999999994</v>
      </c>
      <c r="C87" s="43">
        <f>((C85*C84)*7)/1000</f>
        <v>62.93</v>
      </c>
      <c r="D87" s="43">
        <f>((D85*D84)*7)/1000</f>
        <v>15.225</v>
      </c>
      <c r="E87" s="43">
        <f>((E85*E84)*7)/1000</f>
        <v>63.283499999999997</v>
      </c>
      <c r="F87" s="90">
        <f>((F85*F84)*7)/1000</f>
        <v>71.819999999999993</v>
      </c>
      <c r="G87" s="42">
        <f t="shared" ref="G87:S87" si="30">((G85*G84)*7)/1000</f>
        <v>61.914999999999999</v>
      </c>
      <c r="H87" s="43">
        <f t="shared" si="30"/>
        <v>65.292500000000004</v>
      </c>
      <c r="I87" s="43">
        <f t="shared" si="30"/>
        <v>15.225</v>
      </c>
      <c r="J87" s="43">
        <f t="shared" si="30"/>
        <v>65.064999999999998</v>
      </c>
      <c r="K87" s="90">
        <f t="shared" si="30"/>
        <v>73.072999999999993</v>
      </c>
      <c r="L87" s="42">
        <f t="shared" si="30"/>
        <v>77.14</v>
      </c>
      <c r="M87" s="43">
        <f t="shared" si="30"/>
        <v>15.225</v>
      </c>
      <c r="N87" s="43">
        <f t="shared" si="30"/>
        <v>75.543999999999997</v>
      </c>
      <c r="O87" s="90">
        <f t="shared" si="30"/>
        <v>75.81</v>
      </c>
      <c r="P87" s="42">
        <f t="shared" si="30"/>
        <v>75.11</v>
      </c>
      <c r="Q87" s="43">
        <f t="shared" si="30"/>
        <v>15.225</v>
      </c>
      <c r="R87" s="43">
        <f t="shared" si="30"/>
        <v>74.073999999999998</v>
      </c>
      <c r="S87" s="90">
        <f t="shared" si="30"/>
        <v>74.073999999999998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145.05494505494505</v>
      </c>
      <c r="C88" s="49">
        <f>+(C83/C85)/7*1000</f>
        <v>144.93087557603684</v>
      </c>
      <c r="D88" s="49">
        <f>+(D83/D85)/7*1000</f>
        <v>144.76190476190473</v>
      </c>
      <c r="E88" s="49">
        <f>+(E83/E85)/7*1000</f>
        <v>143.53741496598641</v>
      </c>
      <c r="F88" s="50">
        <f>+(F83/F85)/7*1000</f>
        <v>142.46031746031744</v>
      </c>
      <c r="G88" s="48">
        <f t="shared" ref="G88:S88" si="31">+(G83/G85)/7*1000</f>
        <v>144.96487119437938</v>
      </c>
      <c r="H88" s="49">
        <f t="shared" si="31"/>
        <v>143.5164835164835</v>
      </c>
      <c r="I88" s="49">
        <f t="shared" si="31"/>
        <v>145.71428571428569</v>
      </c>
      <c r="J88" s="49">
        <f t="shared" si="31"/>
        <v>142.85714285714286</v>
      </c>
      <c r="K88" s="50">
        <f t="shared" si="31"/>
        <v>143.05283757338549</v>
      </c>
      <c r="L88" s="48">
        <f t="shared" si="31"/>
        <v>144.92481203007517</v>
      </c>
      <c r="M88" s="49">
        <f t="shared" si="31"/>
        <v>144.76190476190473</v>
      </c>
      <c r="N88" s="49">
        <f t="shared" si="31"/>
        <v>142.10526315789471</v>
      </c>
      <c r="O88" s="50">
        <f t="shared" si="31"/>
        <v>142.48120300751881</v>
      </c>
      <c r="P88" s="48">
        <f t="shared" si="31"/>
        <v>144.98069498069495</v>
      </c>
      <c r="Q88" s="49">
        <f t="shared" si="31"/>
        <v>144.76190476190473</v>
      </c>
      <c r="R88" s="49">
        <f t="shared" si="31"/>
        <v>142.85714285714286</v>
      </c>
      <c r="S88" s="50">
        <f t="shared" si="31"/>
        <v>142.85714285714286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564" t="s">
        <v>56</v>
      </c>
      <c r="L11" s="564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53</v>
      </c>
      <c r="C15" s="560"/>
      <c r="D15" s="560"/>
      <c r="E15" s="560"/>
      <c r="F15" s="560"/>
      <c r="G15" s="560"/>
      <c r="H15" s="560"/>
      <c r="I15" s="560"/>
      <c r="J15" s="561"/>
      <c r="K15" s="566" t="s">
        <v>9</v>
      </c>
      <c r="L15" s="554"/>
      <c r="M15" s="554"/>
      <c r="N15" s="554"/>
      <c r="O15" s="555"/>
      <c r="P15" s="556" t="s">
        <v>30</v>
      </c>
      <c r="Q15" s="557"/>
      <c r="R15" s="557"/>
      <c r="S15" s="55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2" t="s">
        <v>26</v>
      </c>
      <c r="C36" s="565"/>
      <c r="D36" s="565"/>
      <c r="E36" s="565"/>
      <c r="F36" s="565"/>
      <c r="G36" s="565"/>
      <c r="H36" s="102"/>
      <c r="I36" s="55" t="s">
        <v>27</v>
      </c>
      <c r="J36" s="110"/>
      <c r="K36" s="551" t="s">
        <v>26</v>
      </c>
      <c r="L36" s="551"/>
      <c r="M36" s="551"/>
      <c r="N36" s="551"/>
      <c r="O36" s="55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0" t="s">
        <v>8</v>
      </c>
      <c r="C55" s="551"/>
      <c r="D55" s="551"/>
      <c r="E55" s="551"/>
      <c r="F55" s="55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1" zoomScale="29" zoomScaleNormal="30" workbookViewId="0">
      <selection activeCell="J75" sqref="J7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2"/>
      <c r="Z3" s="2"/>
      <c r="AA3" s="2"/>
      <c r="AB3" s="2"/>
      <c r="AC3" s="2"/>
      <c r="AD3" s="3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5" t="s">
        <v>1</v>
      </c>
      <c r="B9" s="395"/>
      <c r="C9" s="395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5"/>
      <c r="B10" s="395"/>
      <c r="C10" s="3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5" t="s">
        <v>4</v>
      </c>
      <c r="B11" s="395"/>
      <c r="C11" s="395"/>
      <c r="D11" s="1"/>
      <c r="E11" s="396">
        <v>1</v>
      </c>
      <c r="F11" s="1"/>
      <c r="G11" s="1"/>
      <c r="H11" s="1"/>
      <c r="I11" s="1"/>
      <c r="J11" s="1"/>
      <c r="K11" s="564" t="s">
        <v>115</v>
      </c>
      <c r="L11" s="564"/>
      <c r="M11" s="397"/>
      <c r="N11" s="3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5"/>
      <c r="B12" s="395"/>
      <c r="C12" s="395"/>
      <c r="D12" s="1"/>
      <c r="E12" s="5"/>
      <c r="F12" s="1"/>
      <c r="G12" s="1"/>
      <c r="H12" s="1"/>
      <c r="I12" s="1"/>
      <c r="J12" s="1"/>
      <c r="K12" s="397"/>
      <c r="L12" s="397"/>
      <c r="M12" s="397"/>
      <c r="N12" s="3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5"/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1"/>
      <c r="X13" s="1"/>
      <c r="Y13" s="1"/>
    </row>
    <row r="14" spans="1:30" s="3" customFormat="1" ht="27" thickBot="1" x14ac:dyDescent="0.3">
      <c r="A14" s="39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85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457</v>
      </c>
      <c r="C17" s="300">
        <v>8.4803999999999959</v>
      </c>
      <c r="D17" s="300">
        <v>8.3215999999999912</v>
      </c>
      <c r="E17" s="300">
        <v>0.37950000000000189</v>
      </c>
      <c r="F17" s="300">
        <v>8.2028999999999961</v>
      </c>
      <c r="G17" s="300">
        <v>13.594500000000005</v>
      </c>
      <c r="H17" s="299">
        <v>456</v>
      </c>
      <c r="I17" s="300">
        <v>11.281200000000007</v>
      </c>
      <c r="J17" s="300">
        <v>11.731199999999996</v>
      </c>
      <c r="K17" s="300">
        <v>0.76560000000000106</v>
      </c>
      <c r="L17" s="300">
        <v>16.773899999999994</v>
      </c>
      <c r="M17" s="301">
        <v>19.005999999999997</v>
      </c>
      <c r="N17" s="23">
        <v>138.929</v>
      </c>
      <c r="O17" s="24">
        <v>25.215199999999999</v>
      </c>
      <c r="P17" s="24">
        <v>138.41729999999998</v>
      </c>
      <c r="Q17" s="25">
        <v>144.26900000000001</v>
      </c>
      <c r="R17" s="23">
        <v>139.89229999999998</v>
      </c>
      <c r="S17" s="24">
        <v>25.948199999999996</v>
      </c>
      <c r="T17" s="24">
        <v>135.38879999999997</v>
      </c>
      <c r="U17" s="25">
        <v>140.37860000000001</v>
      </c>
      <c r="V17" s="302">
        <f>SUM(B17:U17)</f>
        <v>1899.9752000000001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457</v>
      </c>
      <c r="C18" s="300">
        <v>12.529600000000004</v>
      </c>
      <c r="D18" s="300">
        <v>12.185200000000004</v>
      </c>
      <c r="E18" s="300">
        <v>0.37950000000000189</v>
      </c>
      <c r="F18" s="300">
        <v>8.2028999999999961</v>
      </c>
      <c r="G18" s="300">
        <v>13.594500000000005</v>
      </c>
      <c r="H18" s="299">
        <v>456</v>
      </c>
      <c r="I18" s="300">
        <v>11.281200000000007</v>
      </c>
      <c r="J18" s="300">
        <v>16.619199999999996</v>
      </c>
      <c r="K18" s="300">
        <v>0.76560000000000106</v>
      </c>
      <c r="L18" s="300">
        <v>16.773899999999994</v>
      </c>
      <c r="M18" s="301">
        <v>19.005999999999997</v>
      </c>
      <c r="N18" s="23">
        <v>138.929</v>
      </c>
      <c r="O18" s="24">
        <v>25.215199999999999</v>
      </c>
      <c r="P18" s="24">
        <v>138.41729999999998</v>
      </c>
      <c r="Q18" s="25">
        <v>144.26900000000001</v>
      </c>
      <c r="R18" s="23">
        <v>139.89229999999998</v>
      </c>
      <c r="S18" s="24">
        <v>25.948199999999996</v>
      </c>
      <c r="T18" s="24">
        <v>135.38879999999997</v>
      </c>
      <c r="U18" s="25">
        <v>140.37860000000001</v>
      </c>
      <c r="V18" s="302">
        <f t="shared" ref="V18:V23" si="0">SUM(B18:U18)</f>
        <v>1912.7760000000003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457</v>
      </c>
      <c r="C19" s="300">
        <v>12.529600000000004</v>
      </c>
      <c r="D19" s="300">
        <v>12.185200000000004</v>
      </c>
      <c r="E19" s="300">
        <v>1.0889999999999991</v>
      </c>
      <c r="F19" s="300">
        <v>12.119600000000004</v>
      </c>
      <c r="G19" s="300">
        <v>18.895499999999995</v>
      </c>
      <c r="H19" s="299">
        <v>456</v>
      </c>
      <c r="I19" s="300">
        <v>15.779399999999995</v>
      </c>
      <c r="J19" s="300">
        <v>16.619199999999996</v>
      </c>
      <c r="K19" s="300">
        <v>1.705200000000002</v>
      </c>
      <c r="L19" s="300">
        <v>16.773899999999994</v>
      </c>
      <c r="M19" s="301">
        <v>19.005999999999997</v>
      </c>
      <c r="N19" s="23">
        <v>138.929</v>
      </c>
      <c r="O19" s="24">
        <v>26.040800000000001</v>
      </c>
      <c r="P19" s="24">
        <v>138.41729999999998</v>
      </c>
      <c r="Q19" s="25">
        <v>144.26900000000001</v>
      </c>
      <c r="R19" s="23">
        <v>139.89229999999998</v>
      </c>
      <c r="S19" s="24">
        <v>25.948199999999996</v>
      </c>
      <c r="T19" s="24">
        <v>135.38879999999997</v>
      </c>
      <c r="U19" s="25">
        <v>140.37860000000001</v>
      </c>
      <c r="V19" s="302">
        <f t="shared" si="0"/>
        <v>1928.9666000000002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457</v>
      </c>
      <c r="C20" s="300">
        <v>16.884399999999996</v>
      </c>
      <c r="D20" s="300">
        <v>12.185200000000004</v>
      </c>
      <c r="E20" s="300">
        <v>1.0889999999999991</v>
      </c>
      <c r="F20" s="300">
        <v>12.119600000000004</v>
      </c>
      <c r="G20" s="300">
        <v>18.895499999999995</v>
      </c>
      <c r="H20" s="299">
        <v>456</v>
      </c>
      <c r="I20" s="300">
        <v>15.779399999999995</v>
      </c>
      <c r="J20" s="300">
        <v>16.619199999999996</v>
      </c>
      <c r="K20" s="300">
        <v>1.705200000000002</v>
      </c>
      <c r="L20" s="300">
        <v>16.773899999999994</v>
      </c>
      <c r="M20" s="301">
        <v>19.005999999999997</v>
      </c>
      <c r="N20" s="23">
        <v>144.26900000000001</v>
      </c>
      <c r="O20" s="24">
        <v>26.040800000000001</v>
      </c>
      <c r="P20" s="24">
        <v>138.41729999999998</v>
      </c>
      <c r="Q20" s="25">
        <v>144.26900000000001</v>
      </c>
      <c r="R20" s="23">
        <v>139.89229999999998</v>
      </c>
      <c r="S20" s="24">
        <v>25.948199999999996</v>
      </c>
      <c r="T20" s="24">
        <v>135.38879999999997</v>
      </c>
      <c r="U20" s="25">
        <v>140.37860000000001</v>
      </c>
      <c r="V20" s="302">
        <f t="shared" si="0"/>
        <v>1938.6614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478</v>
      </c>
      <c r="C21" s="300">
        <v>11.842000000000001</v>
      </c>
      <c r="D21" s="300">
        <v>7.2814000000000085</v>
      </c>
      <c r="E21" s="300">
        <v>0</v>
      </c>
      <c r="F21" s="300">
        <v>11.454499999999999</v>
      </c>
      <c r="G21" s="300">
        <v>13.2525</v>
      </c>
      <c r="H21" s="299">
        <v>488</v>
      </c>
      <c r="I21" s="300">
        <v>8.7821999999999871</v>
      </c>
      <c r="J21" s="300">
        <v>9.2495999999999885</v>
      </c>
      <c r="K21" s="300">
        <v>0</v>
      </c>
      <c r="L21" s="300">
        <v>9.3356999999999868</v>
      </c>
      <c r="M21" s="301">
        <v>10.577999999999985</v>
      </c>
      <c r="N21" s="23">
        <v>144.26900000000001</v>
      </c>
      <c r="O21" s="24">
        <v>26.040800000000001</v>
      </c>
      <c r="P21" s="24">
        <v>138.41729999999998</v>
      </c>
      <c r="Q21" s="25">
        <v>144.26900000000001</v>
      </c>
      <c r="R21" s="23">
        <v>139.89229999999998</v>
      </c>
      <c r="S21" s="24">
        <v>25.948199999999996</v>
      </c>
      <c r="T21" s="24">
        <v>140.05439999999999</v>
      </c>
      <c r="U21" s="25">
        <v>140.37860000000001</v>
      </c>
      <c r="V21" s="302">
        <f t="shared" si="0"/>
        <v>1947.0455000000002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478</v>
      </c>
      <c r="C22" s="300">
        <v>11.842000000000001</v>
      </c>
      <c r="D22" s="300">
        <v>11.516500000000001</v>
      </c>
      <c r="E22" s="300">
        <v>0</v>
      </c>
      <c r="F22" s="300">
        <v>11.454499999999999</v>
      </c>
      <c r="G22" s="300">
        <v>13.2525</v>
      </c>
      <c r="H22" s="299">
        <v>488</v>
      </c>
      <c r="I22" s="300">
        <v>8.7821999999999871</v>
      </c>
      <c r="J22" s="300">
        <v>9.2495999999999885</v>
      </c>
      <c r="K22" s="300">
        <v>0</v>
      </c>
      <c r="L22" s="300">
        <v>9.3356999999999868</v>
      </c>
      <c r="M22" s="301">
        <v>10.577999999999985</v>
      </c>
      <c r="N22" s="23">
        <v>144.26900000000001</v>
      </c>
      <c r="O22" s="24">
        <v>26.040800000000001</v>
      </c>
      <c r="P22" s="24">
        <v>144.1069</v>
      </c>
      <c r="Q22" s="25">
        <v>144.26900000000001</v>
      </c>
      <c r="R22" s="23">
        <v>139.89229999999998</v>
      </c>
      <c r="S22" s="24">
        <v>25.948199999999996</v>
      </c>
      <c r="T22" s="24">
        <v>140.05439999999999</v>
      </c>
      <c r="U22" s="25">
        <v>140.37860000000001</v>
      </c>
      <c r="V22" s="302">
        <f t="shared" si="0"/>
        <v>1956.9702000000002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478</v>
      </c>
      <c r="C23" s="300">
        <v>11.842000000000001</v>
      </c>
      <c r="D23" s="300">
        <v>11.516500000000001</v>
      </c>
      <c r="E23" s="300">
        <v>0</v>
      </c>
      <c r="F23" s="300">
        <v>11.454499999999999</v>
      </c>
      <c r="G23" s="300">
        <v>13.2525</v>
      </c>
      <c r="H23" s="299">
        <v>488</v>
      </c>
      <c r="I23" s="300">
        <v>8.7821999999999871</v>
      </c>
      <c r="J23" s="300">
        <v>9.2495999999999885</v>
      </c>
      <c r="K23" s="300">
        <v>0</v>
      </c>
      <c r="L23" s="300">
        <v>9.3356999999999868</v>
      </c>
      <c r="M23" s="301">
        <v>10.577999999999985</v>
      </c>
      <c r="N23" s="23">
        <v>144.26900000000001</v>
      </c>
      <c r="O23" s="24">
        <v>26.040800000000001</v>
      </c>
      <c r="P23" s="24">
        <v>144.1069</v>
      </c>
      <c r="Q23" s="25">
        <v>144.26900000000001</v>
      </c>
      <c r="R23" s="23">
        <v>139.89229999999998</v>
      </c>
      <c r="S23" s="24">
        <v>25.948199999999996</v>
      </c>
      <c r="T23" s="24">
        <v>140.05439999999999</v>
      </c>
      <c r="U23" s="25">
        <v>140.37860000000001</v>
      </c>
      <c r="V23" s="302">
        <f t="shared" si="0"/>
        <v>1956.9702000000002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3262</v>
      </c>
      <c r="C24" s="306">
        <f t="shared" ref="C24:U24" si="1">SUM(C17:C23)</f>
        <v>85.949999999999989</v>
      </c>
      <c r="D24" s="306">
        <f t="shared" si="1"/>
        <v>75.191600000000008</v>
      </c>
      <c r="E24" s="306">
        <f t="shared" si="1"/>
        <v>2.9370000000000021</v>
      </c>
      <c r="F24" s="306">
        <f t="shared" si="1"/>
        <v>75.008499999999998</v>
      </c>
      <c r="G24" s="306">
        <f t="shared" si="1"/>
        <v>104.7375</v>
      </c>
      <c r="H24" s="305">
        <f t="shared" si="1"/>
        <v>3288</v>
      </c>
      <c r="I24" s="306">
        <f t="shared" si="1"/>
        <v>80.467799999999968</v>
      </c>
      <c r="J24" s="306">
        <f t="shared" si="1"/>
        <v>89.337599999999938</v>
      </c>
      <c r="K24" s="306">
        <f t="shared" si="1"/>
        <v>4.9416000000000064</v>
      </c>
      <c r="L24" s="306">
        <f t="shared" si="1"/>
        <v>95.102699999999942</v>
      </c>
      <c r="M24" s="307">
        <f t="shared" si="1"/>
        <v>107.75799999999995</v>
      </c>
      <c r="N24" s="392">
        <f t="shared" si="1"/>
        <v>993.86300000000006</v>
      </c>
      <c r="O24" s="393">
        <f t="shared" si="1"/>
        <v>180.63439999999997</v>
      </c>
      <c r="P24" s="393">
        <f t="shared" si="1"/>
        <v>980.30029999999988</v>
      </c>
      <c r="Q24" s="394">
        <f t="shared" si="1"/>
        <v>1009.883</v>
      </c>
      <c r="R24" s="392">
        <f t="shared" si="1"/>
        <v>979.24609999999984</v>
      </c>
      <c r="S24" s="393">
        <f t="shared" si="1"/>
        <v>181.63739999999996</v>
      </c>
      <c r="T24" s="393">
        <f t="shared" si="1"/>
        <v>961.71839999999986</v>
      </c>
      <c r="U24" s="394">
        <f t="shared" si="1"/>
        <v>982.65020000000004</v>
      </c>
      <c r="V24" s="302">
        <f>SUM(B24:U24)</f>
        <v>13541.365099999999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146.6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149.80000000000001</v>
      </c>
      <c r="L25" s="314">
        <v>162.1</v>
      </c>
      <c r="M25" s="315">
        <v>162.1</v>
      </c>
      <c r="N25" s="388">
        <v>162.1</v>
      </c>
      <c r="O25" s="389">
        <v>151.4</v>
      </c>
      <c r="P25" s="389">
        <v>162.1</v>
      </c>
      <c r="Q25" s="390">
        <v>162.1</v>
      </c>
      <c r="R25" s="391">
        <v>162.1</v>
      </c>
      <c r="S25" s="389">
        <v>146.6</v>
      </c>
      <c r="T25" s="389">
        <v>162.1</v>
      </c>
      <c r="U25" s="390">
        <v>162.1</v>
      </c>
      <c r="V25" s="320">
        <f>+((V24/V26)/7)*1000</f>
        <v>159.40019187305771</v>
      </c>
    </row>
    <row r="26" spans="1:42" s="52" customFormat="1" ht="36.75" customHeight="1" x14ac:dyDescent="0.25">
      <c r="A26" s="321" t="s">
        <v>21</v>
      </c>
      <c r="B26" s="322"/>
      <c r="C26" s="323">
        <v>764</v>
      </c>
      <c r="D26" s="323">
        <v>743</v>
      </c>
      <c r="E26" s="323">
        <v>165</v>
      </c>
      <c r="F26" s="323">
        <v>739</v>
      </c>
      <c r="G26" s="323">
        <v>855</v>
      </c>
      <c r="H26" s="324"/>
      <c r="I26" s="323">
        <v>714</v>
      </c>
      <c r="J26" s="323">
        <v>752</v>
      </c>
      <c r="K26" s="323">
        <v>174</v>
      </c>
      <c r="L26" s="323">
        <v>759</v>
      </c>
      <c r="M26" s="325">
        <v>860</v>
      </c>
      <c r="N26" s="86">
        <v>890</v>
      </c>
      <c r="O26" s="35">
        <v>172</v>
      </c>
      <c r="P26" s="35">
        <v>889</v>
      </c>
      <c r="Q26" s="36">
        <v>890</v>
      </c>
      <c r="R26" s="34">
        <v>863</v>
      </c>
      <c r="S26" s="35">
        <v>177</v>
      </c>
      <c r="T26" s="35">
        <v>864</v>
      </c>
      <c r="U26" s="36">
        <v>866</v>
      </c>
      <c r="V26" s="326">
        <f>SUM(C26:U26)</f>
        <v>12136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743.06639999999993</v>
      </c>
      <c r="D27" s="300">
        <f t="shared" ref="D27:G27" si="2">(D26*D25/1000)*6</f>
        <v>722.6418000000001</v>
      </c>
      <c r="E27" s="300">
        <f t="shared" si="2"/>
        <v>145.13400000000001</v>
      </c>
      <c r="F27" s="300">
        <f t="shared" si="2"/>
        <v>718.75139999999999</v>
      </c>
      <c r="G27" s="300">
        <f t="shared" si="2"/>
        <v>831.57299999999987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156.3912</v>
      </c>
      <c r="L27" s="300">
        <f>(L26*L25/1000)*6</f>
        <v>738.20339999999987</v>
      </c>
      <c r="M27" s="301">
        <f>(M26*M25/1000)*6</f>
        <v>836.43600000000004</v>
      </c>
      <c r="N27" s="302">
        <f>((N26*N25)*7/1000)/7</f>
        <v>144.26900000000001</v>
      </c>
      <c r="O27" s="204">
        <f t="shared" ref="O27:U27" si="3">((O26*O25)*7/1000)/7</f>
        <v>26.040800000000001</v>
      </c>
      <c r="P27" s="204">
        <f t="shared" si="3"/>
        <v>144.1069</v>
      </c>
      <c r="Q27" s="205">
        <f t="shared" si="3"/>
        <v>144.26900000000001</v>
      </c>
      <c r="R27" s="203">
        <f t="shared" si="3"/>
        <v>139.89229999999998</v>
      </c>
      <c r="S27" s="204">
        <f t="shared" si="3"/>
        <v>25.948199999999996</v>
      </c>
      <c r="T27" s="204">
        <f t="shared" si="3"/>
        <v>140.05439999999999</v>
      </c>
      <c r="U27" s="205">
        <f t="shared" si="3"/>
        <v>140.37860000000001</v>
      </c>
      <c r="V27" s="88"/>
      <c r="W27" s="52">
        <f>((V24*1000)/V26)/7</f>
        <v>159.40019187305774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11.842000000000001</v>
      </c>
      <c r="D28" s="330">
        <f t="shared" ref="D28:G28" si="4">+(D25-$C$32)*D26/1000</f>
        <v>11.516500000000001</v>
      </c>
      <c r="E28" s="330">
        <f t="shared" si="4"/>
        <v>0</v>
      </c>
      <c r="F28" s="330">
        <f t="shared" si="4"/>
        <v>11.454499999999999</v>
      </c>
      <c r="G28" s="330">
        <f t="shared" si="4"/>
        <v>13.2525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0</v>
      </c>
      <c r="L28" s="330">
        <f t="shared" si="5"/>
        <v>9.3356999999999868</v>
      </c>
      <c r="M28" s="331">
        <f t="shared" si="5"/>
        <v>10.577999999999985</v>
      </c>
      <c r="N28" s="259">
        <f t="shared" ref="N28:U28" si="6">((N26*N25)*7)/1000</f>
        <v>1009.883</v>
      </c>
      <c r="O28" s="45">
        <f t="shared" si="6"/>
        <v>182.28560000000002</v>
      </c>
      <c r="P28" s="45">
        <f t="shared" si="6"/>
        <v>1008.7483</v>
      </c>
      <c r="Q28" s="46">
        <f t="shared" si="6"/>
        <v>1009.883</v>
      </c>
      <c r="R28" s="44">
        <f t="shared" si="6"/>
        <v>979.24609999999984</v>
      </c>
      <c r="S28" s="45">
        <f t="shared" si="6"/>
        <v>181.63739999999999</v>
      </c>
      <c r="T28" s="45">
        <f t="shared" si="6"/>
        <v>980.38079999999991</v>
      </c>
      <c r="U28" s="46">
        <f t="shared" si="6"/>
        <v>982.65020000000004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891.33333333333599</v>
      </c>
      <c r="D29" s="333">
        <f t="shared" si="7"/>
        <v>866.83333333333587</v>
      </c>
      <c r="E29" s="333">
        <f t="shared" si="7"/>
        <v>192.50000000000057</v>
      </c>
      <c r="F29" s="333">
        <f t="shared" si="7"/>
        <v>862.16666666666913</v>
      </c>
      <c r="G29" s="333">
        <f t="shared" si="7"/>
        <v>997.50000000000296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203.0000000000006</v>
      </c>
      <c r="L29" s="333">
        <f>+L26*(1.16666666666667)</f>
        <v>885.50000000000261</v>
      </c>
      <c r="M29" s="334">
        <f>+M26*(1.16666666666667)</f>
        <v>1003.3333333333362</v>
      </c>
      <c r="N29" s="89">
        <f t="shared" ref="N29:U29" si="8">+(N24/N26)/7*1000</f>
        <v>159.52857142857144</v>
      </c>
      <c r="O29" s="49">
        <f t="shared" si="8"/>
        <v>150.02857142857141</v>
      </c>
      <c r="P29" s="49">
        <f t="shared" si="8"/>
        <v>157.52857142857141</v>
      </c>
      <c r="Q29" s="50">
        <f t="shared" si="8"/>
        <v>162.1</v>
      </c>
      <c r="R29" s="48">
        <f t="shared" si="8"/>
        <v>162.09999999999997</v>
      </c>
      <c r="S29" s="49">
        <f t="shared" si="8"/>
        <v>146.6</v>
      </c>
      <c r="T29" s="49">
        <f t="shared" si="8"/>
        <v>159.01428571428571</v>
      </c>
      <c r="U29" s="50">
        <f t="shared" si="8"/>
        <v>162.1</v>
      </c>
      <c r="V29" s="344"/>
    </row>
    <row r="30" spans="1:42" s="304" customFormat="1" ht="33.75" customHeight="1" x14ac:dyDescent="0.25">
      <c r="A30" s="52"/>
      <c r="B30" s="328"/>
      <c r="C30" s="335">
        <f>(C27/6)</f>
        <v>123.84439999999999</v>
      </c>
      <c r="D30" s="335">
        <f t="shared" ref="D30:G30" si="9">+(D27/6)</f>
        <v>120.44030000000002</v>
      </c>
      <c r="E30" s="335">
        <f t="shared" si="9"/>
        <v>24.189000000000004</v>
      </c>
      <c r="F30" s="335">
        <f t="shared" si="9"/>
        <v>119.7919</v>
      </c>
      <c r="G30" s="335">
        <f t="shared" si="9"/>
        <v>138.59549999999999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26.065200000000001</v>
      </c>
      <c r="L30" s="335">
        <f>+(L27/6)</f>
        <v>123.03389999999997</v>
      </c>
      <c r="M30" s="336">
        <f>+(M27/6)</f>
        <v>139.40600000000001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288.12349999999998</v>
      </c>
      <c r="D31" s="335">
        <f t="shared" ref="D31:G31" si="10">+((D27-D24)/4)+D30</f>
        <v>282.30285000000003</v>
      </c>
      <c r="E31" s="335">
        <f t="shared" si="10"/>
        <v>59.738250000000008</v>
      </c>
      <c r="F31" s="335">
        <f t="shared" si="10"/>
        <v>280.72762499999999</v>
      </c>
      <c r="G31" s="335">
        <f t="shared" si="10"/>
        <v>320.30437499999994</v>
      </c>
      <c r="H31" s="328"/>
      <c r="I31" s="335">
        <f>+((I27-I24)/4)+I30</f>
        <v>269.23154999999997</v>
      </c>
      <c r="J31" s="335">
        <f>+((J27-J24)/4)+J30</f>
        <v>282.41359999999997</v>
      </c>
      <c r="K31" s="335">
        <f>+((K27-K24)/4)+K30</f>
        <v>63.927599999999998</v>
      </c>
      <c r="L31" s="335">
        <f>+((L27-L24)/4)+L30</f>
        <v>283.80907499999995</v>
      </c>
      <c r="M31" s="336">
        <f>+((M27-M24)/4)+M30</f>
        <v>321.57550000000003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146.6</v>
      </c>
      <c r="D32" s="339">
        <f>+C32*E32/1000</f>
        <v>478.79559999999998</v>
      </c>
      <c r="E32" s="340">
        <f>+SUM(C26:G26)</f>
        <v>3266</v>
      </c>
      <c r="F32" s="341"/>
      <c r="G32" s="341"/>
      <c r="H32" s="337"/>
      <c r="I32" s="338">
        <v>149.80000000000001</v>
      </c>
      <c r="J32" s="339">
        <f>+I32*K32/1000</f>
        <v>488.19819999999999</v>
      </c>
      <c r="K32" s="340">
        <f>+SUM(I26:M26)</f>
        <v>3259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417"/>
      <c r="J36" s="418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120.04440000000001</v>
      </c>
      <c r="C39" s="82">
        <v>120.04999999999998</v>
      </c>
      <c r="D39" s="82">
        <v>23.611799999999999</v>
      </c>
      <c r="E39" s="82">
        <v>117.59310000000001</v>
      </c>
      <c r="F39" s="82">
        <v>115.29679999999998</v>
      </c>
      <c r="G39" s="82"/>
      <c r="H39" s="82"/>
      <c r="I39" s="205">
        <f t="shared" ref="I39:I46" si="11">SUM(B39:H39)</f>
        <v>496.59609999999998</v>
      </c>
      <c r="J39" s="52"/>
      <c r="K39" s="405" t="s">
        <v>13</v>
      </c>
      <c r="L39" s="82">
        <v>10.199999999999999</v>
      </c>
      <c r="M39" s="82">
        <v>10.4</v>
      </c>
      <c r="N39" s="82">
        <v>1.8</v>
      </c>
      <c r="O39" s="82">
        <v>10.4</v>
      </c>
      <c r="P39" s="82">
        <v>10.199999999999999</v>
      </c>
      <c r="Q39" s="82"/>
      <c r="R39" s="205">
        <f t="shared" ref="R39:R46" si="12">SUM(L39:Q39)</f>
        <v>43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120.04440000000001</v>
      </c>
      <c r="C40" s="82">
        <v>122.40899999999998</v>
      </c>
      <c r="D40" s="82">
        <v>23.611799999999999</v>
      </c>
      <c r="E40" s="82">
        <v>120.58199999999999</v>
      </c>
      <c r="F40" s="82">
        <v>118.55970000000001</v>
      </c>
      <c r="G40" s="82"/>
      <c r="H40" s="82"/>
      <c r="I40" s="205">
        <f t="shared" si="11"/>
        <v>505.20690000000002</v>
      </c>
      <c r="J40" s="52"/>
      <c r="K40" s="407" t="s">
        <v>14</v>
      </c>
      <c r="L40" s="82">
        <v>10.199999999999999</v>
      </c>
      <c r="M40" s="82">
        <v>10.4</v>
      </c>
      <c r="N40" s="82">
        <v>1.8</v>
      </c>
      <c r="O40" s="82">
        <v>10.4</v>
      </c>
      <c r="P40" s="82">
        <v>10.199999999999999</v>
      </c>
      <c r="Q40" s="82"/>
      <c r="R40" s="205">
        <f t="shared" si="12"/>
        <v>43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120.04440000000001</v>
      </c>
      <c r="C41" s="82">
        <v>122.40899999999998</v>
      </c>
      <c r="D41" s="82">
        <v>23.611799999999999</v>
      </c>
      <c r="E41" s="82">
        <v>120.58199999999999</v>
      </c>
      <c r="F41" s="82">
        <v>122.52030000000001</v>
      </c>
      <c r="G41" s="24"/>
      <c r="H41" s="24"/>
      <c r="I41" s="205">
        <f t="shared" si="11"/>
        <v>509.16750000000002</v>
      </c>
      <c r="J41" s="52"/>
      <c r="K41" s="405" t="s">
        <v>15</v>
      </c>
      <c r="L41" s="82">
        <v>10.199999999999999</v>
      </c>
      <c r="M41" s="82">
        <v>10.4</v>
      </c>
      <c r="N41" s="82">
        <v>1.8</v>
      </c>
      <c r="O41" s="82">
        <v>10.3</v>
      </c>
      <c r="P41" s="82">
        <v>10</v>
      </c>
      <c r="Q41" s="24"/>
      <c r="R41" s="205">
        <f t="shared" si="12"/>
        <v>42.7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120.04440000000001</v>
      </c>
      <c r="C42" s="82">
        <v>122.40899999999998</v>
      </c>
      <c r="D42" s="82">
        <v>23.611799999999999</v>
      </c>
      <c r="E42" s="82">
        <v>120.58199999999999</v>
      </c>
      <c r="F42" s="82">
        <v>122.52030000000001</v>
      </c>
      <c r="G42" s="82"/>
      <c r="H42" s="82"/>
      <c r="I42" s="205">
        <f t="shared" si="11"/>
        <v>509.16750000000002</v>
      </c>
      <c r="J42" s="52"/>
      <c r="K42" s="407" t="s">
        <v>16</v>
      </c>
      <c r="L42" s="82">
        <v>10.3</v>
      </c>
      <c r="M42" s="82">
        <v>10.4</v>
      </c>
      <c r="N42" s="82">
        <v>1.8</v>
      </c>
      <c r="O42" s="82">
        <v>10.4</v>
      </c>
      <c r="P42" s="82">
        <v>10</v>
      </c>
      <c r="Q42" s="82"/>
      <c r="R42" s="205">
        <f t="shared" si="12"/>
        <v>42.900000000000006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122.90879999999997</v>
      </c>
      <c r="C43" s="82">
        <v>125.80200000000001</v>
      </c>
      <c r="D43" s="82">
        <v>23.700599999999998</v>
      </c>
      <c r="E43" s="82">
        <v>124.41</v>
      </c>
      <c r="F43" s="82">
        <v>122.52030000000001</v>
      </c>
      <c r="G43" s="82"/>
      <c r="H43" s="82"/>
      <c r="I43" s="205">
        <f t="shared" si="11"/>
        <v>519.34169999999995</v>
      </c>
      <c r="J43" s="52"/>
      <c r="K43" s="405" t="s">
        <v>17</v>
      </c>
      <c r="L43" s="82">
        <v>10.3</v>
      </c>
      <c r="M43" s="82">
        <v>10.4</v>
      </c>
      <c r="N43" s="82">
        <v>1.8</v>
      </c>
      <c r="O43" s="82">
        <v>10.4</v>
      </c>
      <c r="P43" s="82">
        <v>10</v>
      </c>
      <c r="Q43" s="82"/>
      <c r="R43" s="205">
        <f t="shared" si="12"/>
        <v>42.900000000000006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122.90879999999997</v>
      </c>
      <c r="C44" s="82">
        <v>125.80200000000001</v>
      </c>
      <c r="D44" s="82">
        <v>23.700599999999998</v>
      </c>
      <c r="E44" s="82">
        <v>124.41</v>
      </c>
      <c r="F44" s="82">
        <v>122.52030000000001</v>
      </c>
      <c r="G44" s="82"/>
      <c r="H44" s="82"/>
      <c r="I44" s="205">
        <f t="shared" si="11"/>
        <v>519.34169999999995</v>
      </c>
      <c r="J44" s="52"/>
      <c r="K44" s="407" t="s">
        <v>18</v>
      </c>
      <c r="L44" s="82">
        <v>10.3</v>
      </c>
      <c r="M44" s="82">
        <v>10.5</v>
      </c>
      <c r="N44" s="82">
        <v>1.9</v>
      </c>
      <c r="O44" s="82">
        <v>10.4</v>
      </c>
      <c r="P44" s="82">
        <v>10</v>
      </c>
      <c r="Q44" s="82"/>
      <c r="R44" s="205">
        <f t="shared" si="12"/>
        <v>43.1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122.90879999999997</v>
      </c>
      <c r="C45" s="82">
        <v>125.80200000000001</v>
      </c>
      <c r="D45" s="82">
        <v>23.700599999999998</v>
      </c>
      <c r="E45" s="82">
        <v>124.41</v>
      </c>
      <c r="F45" s="82">
        <v>122.52030000000001</v>
      </c>
      <c r="G45" s="82"/>
      <c r="H45" s="82"/>
      <c r="I45" s="205">
        <f t="shared" si="11"/>
        <v>519.34169999999995</v>
      </c>
      <c r="J45" s="52"/>
      <c r="K45" s="405" t="s">
        <v>19</v>
      </c>
      <c r="L45" s="82">
        <v>10.3</v>
      </c>
      <c r="M45" s="82">
        <v>10.5</v>
      </c>
      <c r="N45" s="82">
        <v>1.9</v>
      </c>
      <c r="O45" s="82">
        <v>10.4</v>
      </c>
      <c r="P45" s="82">
        <v>10.1</v>
      </c>
      <c r="Q45" s="82"/>
      <c r="R45" s="205">
        <f t="shared" si="12"/>
        <v>43.2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848.90399999999988</v>
      </c>
      <c r="C46" s="309">
        <f t="shared" si="13"/>
        <v>864.68299999999999</v>
      </c>
      <c r="D46" s="309">
        <f t="shared" si="13"/>
        <v>165.54900000000001</v>
      </c>
      <c r="E46" s="309">
        <f t="shared" si="13"/>
        <v>852.56909999999993</v>
      </c>
      <c r="F46" s="309">
        <f t="shared" si="13"/>
        <v>846.45800000000008</v>
      </c>
      <c r="G46" s="309">
        <f t="shared" si="13"/>
        <v>0</v>
      </c>
      <c r="H46" s="309">
        <f t="shared" si="13"/>
        <v>0</v>
      </c>
      <c r="I46" s="205">
        <f t="shared" si="11"/>
        <v>3578.1631000000002</v>
      </c>
      <c r="K46" s="407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12.8</v>
      </c>
      <c r="O46" s="309">
        <f t="shared" si="14"/>
        <v>72.7</v>
      </c>
      <c r="P46" s="309">
        <f t="shared" si="14"/>
        <v>70.5</v>
      </c>
      <c r="Q46" s="309">
        <f t="shared" si="14"/>
        <v>0</v>
      </c>
      <c r="R46" s="205">
        <f t="shared" si="12"/>
        <v>300.8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141.6</v>
      </c>
      <c r="C47" s="317">
        <v>144.6</v>
      </c>
      <c r="D47" s="317">
        <v>138.6</v>
      </c>
      <c r="E47" s="317">
        <v>143</v>
      </c>
      <c r="F47" s="317">
        <v>142.30000000000001</v>
      </c>
      <c r="G47" s="317"/>
      <c r="H47" s="317"/>
      <c r="I47" s="426">
        <f>+((I46/I48)/7)*1000</f>
        <v>140.43026295133438</v>
      </c>
      <c r="K47" s="408" t="s">
        <v>20</v>
      </c>
      <c r="L47" s="316">
        <v>140.5</v>
      </c>
      <c r="M47" s="317">
        <v>139</v>
      </c>
      <c r="N47" s="317">
        <v>140.5</v>
      </c>
      <c r="O47" s="317">
        <v>138.5</v>
      </c>
      <c r="P47" s="317">
        <v>138</v>
      </c>
      <c r="Q47" s="317"/>
      <c r="R47" s="426">
        <f>+((R46/R48)/7)*1000</f>
        <v>139.06611188164587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868</v>
      </c>
      <c r="C48" s="35">
        <v>870</v>
      </c>
      <c r="D48" s="35">
        <v>171</v>
      </c>
      <c r="E48" s="35">
        <v>870</v>
      </c>
      <c r="F48" s="35">
        <v>861</v>
      </c>
      <c r="G48" s="35"/>
      <c r="H48" s="35"/>
      <c r="I48" s="428">
        <f>SUM(B48:H48)</f>
        <v>3640</v>
      </c>
      <c r="J48" s="52"/>
      <c r="K48" s="410" t="s">
        <v>21</v>
      </c>
      <c r="L48" s="429">
        <v>73</v>
      </c>
      <c r="M48" s="412">
        <v>75</v>
      </c>
      <c r="N48" s="412">
        <v>13</v>
      </c>
      <c r="O48" s="412">
        <v>75</v>
      </c>
      <c r="P48" s="412">
        <v>73</v>
      </c>
      <c r="Q48" s="412"/>
      <c r="R48" s="430">
        <f>SUM(L48:Q48)</f>
        <v>309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122.90879999999997</v>
      </c>
      <c r="C49" s="204">
        <f t="shared" si="15"/>
        <v>125.80200000000001</v>
      </c>
      <c r="D49" s="204">
        <f t="shared" si="15"/>
        <v>23.700599999999998</v>
      </c>
      <c r="E49" s="204">
        <f t="shared" si="15"/>
        <v>124.41</v>
      </c>
      <c r="F49" s="204">
        <f t="shared" si="15"/>
        <v>122.52030000000001</v>
      </c>
      <c r="G49" s="204">
        <f t="shared" ref="G49:H49" si="16">((G48*G47)*7/1000-G39-G40)/5</f>
        <v>0</v>
      </c>
      <c r="H49" s="204">
        <f t="shared" si="16"/>
        <v>0</v>
      </c>
      <c r="I49" s="432">
        <f>((I46*1000)/I48)/7</f>
        <v>140.43026295133438</v>
      </c>
      <c r="K49" s="415" t="s">
        <v>22</v>
      </c>
      <c r="L49" s="302">
        <f>((L48*L47)*7/1000-L39)/6</f>
        <v>10.265916666666667</v>
      </c>
      <c r="M49" s="204">
        <f t="shared" ref="M49:Q49" si="17">((M48*M47)*7/1000-M39)/6</f>
        <v>10.429166666666665</v>
      </c>
      <c r="N49" s="204">
        <f t="shared" si="17"/>
        <v>1.8309166666666667</v>
      </c>
      <c r="O49" s="204">
        <f t="shared" si="17"/>
        <v>10.385416666666668</v>
      </c>
      <c r="P49" s="204">
        <f t="shared" si="17"/>
        <v>10.052999999999999</v>
      </c>
      <c r="Q49" s="204">
        <f t="shared" si="17"/>
        <v>0</v>
      </c>
      <c r="R49" s="433">
        <f>((R46*1000)/R48)/7</f>
        <v>139.06611188164587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860.36159999999984</v>
      </c>
      <c r="C50" s="43">
        <f t="shared" si="18"/>
        <v>880.61400000000003</v>
      </c>
      <c r="D50" s="43">
        <f t="shared" si="18"/>
        <v>165.90419999999997</v>
      </c>
      <c r="E50" s="43">
        <f t="shared" si="18"/>
        <v>870.87</v>
      </c>
      <c r="F50" s="43">
        <f t="shared" si="18"/>
        <v>857.64210000000003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71.795500000000004</v>
      </c>
      <c r="M50" s="43">
        <f t="shared" si="19"/>
        <v>72.974999999999994</v>
      </c>
      <c r="N50" s="43">
        <f t="shared" si="19"/>
        <v>12.785500000000001</v>
      </c>
      <c r="O50" s="43">
        <f t="shared" si="19"/>
        <v>72.712500000000006</v>
      </c>
      <c r="P50" s="43">
        <f t="shared" si="19"/>
        <v>70.518000000000001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139.71428571428569</v>
      </c>
      <c r="C51" s="49">
        <f t="shared" si="20"/>
        <v>141.98407224958947</v>
      </c>
      <c r="D51" s="49">
        <f t="shared" si="20"/>
        <v>138.30325814536343</v>
      </c>
      <c r="E51" s="49">
        <f t="shared" si="20"/>
        <v>139.99492610837436</v>
      </c>
      <c r="F51" s="49">
        <f t="shared" si="20"/>
        <v>140.44433383109342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140.50880626223091</v>
      </c>
      <c r="M51" s="49">
        <f t="shared" si="21"/>
        <v>139.04761904761907</v>
      </c>
      <c r="N51" s="49">
        <f t="shared" si="21"/>
        <v>140.65934065934067</v>
      </c>
      <c r="O51" s="49">
        <f t="shared" si="21"/>
        <v>138.47619047619048</v>
      </c>
      <c r="P51" s="49">
        <f t="shared" si="21"/>
        <v>137.96477495107632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98"/>
      <c r="D73" s="398"/>
      <c r="E73" s="398"/>
      <c r="F73" s="118"/>
      <c r="G73" s="198"/>
      <c r="H73" s="398"/>
      <c r="I73" s="398"/>
      <c r="J73" s="398"/>
      <c r="K73" s="118"/>
      <c r="L73" s="198"/>
      <c r="M73" s="398"/>
      <c r="N73" s="398"/>
      <c r="O73" s="118"/>
      <c r="P73" s="198"/>
      <c r="Q73" s="398"/>
      <c r="R73" s="39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9.5</v>
      </c>
      <c r="C76" s="204">
        <v>9.1</v>
      </c>
      <c r="D76" s="204">
        <v>2.2000000000000002</v>
      </c>
      <c r="E76" s="204">
        <v>9.1</v>
      </c>
      <c r="F76" s="205">
        <v>10.3</v>
      </c>
      <c r="G76" s="203">
        <v>8.9</v>
      </c>
      <c r="H76" s="204">
        <v>9.4</v>
      </c>
      <c r="I76" s="204">
        <v>2.2000000000000002</v>
      </c>
      <c r="J76" s="204">
        <v>9.4</v>
      </c>
      <c r="K76" s="205">
        <v>10.5</v>
      </c>
      <c r="L76" s="203">
        <v>11.1</v>
      </c>
      <c r="M76" s="204">
        <v>2.2000000000000002</v>
      </c>
      <c r="N76" s="204">
        <v>10.8</v>
      </c>
      <c r="O76" s="205">
        <v>10.9</v>
      </c>
      <c r="P76" s="203">
        <v>10.8</v>
      </c>
      <c r="Q76" s="204">
        <v>2.2000000000000002</v>
      </c>
      <c r="R76" s="204">
        <v>10.6</v>
      </c>
      <c r="S76" s="205">
        <v>10.6</v>
      </c>
      <c r="T76" s="406">
        <f t="shared" ref="T76:T83" si="27">SUM(B76:S76)</f>
        <v>149.79999999999998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9.5</v>
      </c>
      <c r="C77" s="204">
        <v>9.1</v>
      </c>
      <c r="D77" s="204">
        <v>2.2000000000000002</v>
      </c>
      <c r="E77" s="204">
        <v>9.1</v>
      </c>
      <c r="F77" s="205">
        <v>10.3</v>
      </c>
      <c r="G77" s="203">
        <v>8.9</v>
      </c>
      <c r="H77" s="204">
        <v>9.4</v>
      </c>
      <c r="I77" s="204">
        <v>2.2000000000000002</v>
      </c>
      <c r="J77" s="204">
        <v>9.4</v>
      </c>
      <c r="K77" s="205">
        <v>10.5</v>
      </c>
      <c r="L77" s="203">
        <v>11.1</v>
      </c>
      <c r="M77" s="204">
        <v>2.2000000000000002</v>
      </c>
      <c r="N77" s="204">
        <v>10.8</v>
      </c>
      <c r="O77" s="205">
        <v>10.9</v>
      </c>
      <c r="P77" s="203">
        <v>10.8</v>
      </c>
      <c r="Q77" s="204">
        <v>2.2000000000000002</v>
      </c>
      <c r="R77" s="204">
        <v>10.6</v>
      </c>
      <c r="S77" s="205">
        <v>10.6</v>
      </c>
      <c r="T77" s="406">
        <f t="shared" si="27"/>
        <v>149.79999999999998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9.4</v>
      </c>
      <c r="C78" s="204">
        <v>8.8000000000000007</v>
      </c>
      <c r="D78" s="204">
        <v>2.1</v>
      </c>
      <c r="E78" s="204">
        <v>9.1</v>
      </c>
      <c r="F78" s="205">
        <v>10.3</v>
      </c>
      <c r="G78" s="203">
        <v>8.9</v>
      </c>
      <c r="H78" s="204">
        <v>9.4</v>
      </c>
      <c r="I78" s="204">
        <v>2.1</v>
      </c>
      <c r="J78" s="204">
        <v>9.3000000000000007</v>
      </c>
      <c r="K78" s="205">
        <v>10.5</v>
      </c>
      <c r="L78" s="203">
        <v>11</v>
      </c>
      <c r="M78" s="204">
        <v>2.1</v>
      </c>
      <c r="N78" s="204">
        <v>10.9</v>
      </c>
      <c r="O78" s="205">
        <v>10.9</v>
      </c>
      <c r="P78" s="203">
        <v>10.8</v>
      </c>
      <c r="Q78" s="204">
        <v>2.1</v>
      </c>
      <c r="R78" s="204">
        <v>10.6</v>
      </c>
      <c r="S78" s="205">
        <v>10.6</v>
      </c>
      <c r="T78" s="406">
        <f t="shared" si="27"/>
        <v>148.9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8.8000000000000007</v>
      </c>
      <c r="D79" s="204">
        <v>2.2000000000000002</v>
      </c>
      <c r="E79" s="204">
        <v>9.1</v>
      </c>
      <c r="F79" s="205">
        <v>10.3</v>
      </c>
      <c r="G79" s="203">
        <v>8.9</v>
      </c>
      <c r="H79" s="204">
        <v>9.4</v>
      </c>
      <c r="I79" s="204">
        <v>2.2000000000000002</v>
      </c>
      <c r="J79" s="204">
        <v>9.3000000000000007</v>
      </c>
      <c r="K79" s="205">
        <v>10.5</v>
      </c>
      <c r="L79" s="203">
        <v>11.1</v>
      </c>
      <c r="M79" s="204">
        <v>2.2000000000000002</v>
      </c>
      <c r="N79" s="204">
        <v>10.9</v>
      </c>
      <c r="O79" s="205">
        <v>10.9</v>
      </c>
      <c r="P79" s="203">
        <v>10.8</v>
      </c>
      <c r="Q79" s="204">
        <v>2.2000000000000002</v>
      </c>
      <c r="R79" s="204">
        <v>10.7</v>
      </c>
      <c r="S79" s="205">
        <v>10.7</v>
      </c>
      <c r="T79" s="406">
        <f t="shared" si="27"/>
        <v>149.69999999999999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8.8000000000000007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9.4</v>
      </c>
      <c r="I80" s="204">
        <v>2.2000000000000002</v>
      </c>
      <c r="J80" s="204">
        <v>9.3000000000000007</v>
      </c>
      <c r="K80" s="205">
        <v>10.5</v>
      </c>
      <c r="L80" s="203">
        <v>11.1</v>
      </c>
      <c r="M80" s="204">
        <v>2.2000000000000002</v>
      </c>
      <c r="N80" s="204">
        <v>10.9</v>
      </c>
      <c r="O80" s="205">
        <v>10.9</v>
      </c>
      <c r="P80" s="203">
        <v>10.8</v>
      </c>
      <c r="Q80" s="204">
        <v>2.2000000000000002</v>
      </c>
      <c r="R80" s="204">
        <v>10.7</v>
      </c>
      <c r="S80" s="205">
        <v>10.7</v>
      </c>
      <c r="T80" s="406">
        <f t="shared" si="27"/>
        <v>149.69999999999999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9.5</v>
      </c>
      <c r="C81" s="204">
        <v>8.8000000000000007</v>
      </c>
      <c r="D81" s="204">
        <v>2.2000000000000002</v>
      </c>
      <c r="E81" s="204">
        <v>9.1</v>
      </c>
      <c r="F81" s="205">
        <v>10.4</v>
      </c>
      <c r="G81" s="203">
        <v>8.9</v>
      </c>
      <c r="H81" s="204">
        <v>9.4</v>
      </c>
      <c r="I81" s="204">
        <v>2.2000000000000002</v>
      </c>
      <c r="J81" s="204">
        <v>9.4</v>
      </c>
      <c r="K81" s="205">
        <v>10.5</v>
      </c>
      <c r="L81" s="203">
        <v>11.1</v>
      </c>
      <c r="M81" s="204">
        <v>2.2000000000000002</v>
      </c>
      <c r="N81" s="204">
        <v>10.9</v>
      </c>
      <c r="O81" s="205">
        <v>10.9</v>
      </c>
      <c r="P81" s="203">
        <v>10.8</v>
      </c>
      <c r="Q81" s="204">
        <v>2.2000000000000002</v>
      </c>
      <c r="R81" s="204">
        <v>10.7</v>
      </c>
      <c r="S81" s="205">
        <v>10.7</v>
      </c>
      <c r="T81" s="406">
        <f t="shared" si="27"/>
        <v>149.89999999999998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9.5</v>
      </c>
      <c r="C82" s="204">
        <v>8.9</v>
      </c>
      <c r="D82" s="204">
        <v>2.2000000000000002</v>
      </c>
      <c r="E82" s="204">
        <v>9.1</v>
      </c>
      <c r="F82" s="205">
        <v>10.4</v>
      </c>
      <c r="G82" s="203">
        <v>9</v>
      </c>
      <c r="H82" s="204">
        <v>9.4</v>
      </c>
      <c r="I82" s="204">
        <v>2.2000000000000002</v>
      </c>
      <c r="J82" s="204">
        <v>9.4</v>
      </c>
      <c r="K82" s="205">
        <v>10.6</v>
      </c>
      <c r="L82" s="203">
        <v>11.1</v>
      </c>
      <c r="M82" s="204">
        <v>2.2000000000000002</v>
      </c>
      <c r="N82" s="204">
        <v>10.9</v>
      </c>
      <c r="O82" s="205">
        <v>10.9</v>
      </c>
      <c r="P82" s="203">
        <v>10.8</v>
      </c>
      <c r="Q82" s="204">
        <v>2.2000000000000002</v>
      </c>
      <c r="R82" s="204">
        <v>10.7</v>
      </c>
      <c r="S82" s="205">
        <v>10.7</v>
      </c>
      <c r="T82" s="406">
        <f t="shared" si="27"/>
        <v>150.19999999999996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66.400000000000006</v>
      </c>
      <c r="C83" s="309">
        <f>SUM(C76:C82)</f>
        <v>62.29999999999999</v>
      </c>
      <c r="D83" s="309">
        <f>SUM(D76:D82)</f>
        <v>15.299999999999997</v>
      </c>
      <c r="E83" s="309">
        <f>SUM(E76:E82)</f>
        <v>63.7</v>
      </c>
      <c r="F83" s="310">
        <f>SUM(F76:F82)</f>
        <v>72.3</v>
      </c>
      <c r="G83" s="311">
        <f t="shared" ref="G83:S83" si="28">SUM(G76:G82)</f>
        <v>62.4</v>
      </c>
      <c r="H83" s="309">
        <f t="shared" si="28"/>
        <v>65.8</v>
      </c>
      <c r="I83" s="309">
        <f t="shared" si="28"/>
        <v>15.299999999999997</v>
      </c>
      <c r="J83" s="309">
        <f t="shared" si="28"/>
        <v>65.5</v>
      </c>
      <c r="K83" s="310">
        <f t="shared" si="28"/>
        <v>73.599999999999994</v>
      </c>
      <c r="L83" s="311">
        <f t="shared" si="28"/>
        <v>77.599999999999994</v>
      </c>
      <c r="M83" s="309">
        <f t="shared" si="28"/>
        <v>15.299999999999997</v>
      </c>
      <c r="N83" s="309">
        <f t="shared" si="28"/>
        <v>76.100000000000009</v>
      </c>
      <c r="O83" s="310">
        <f t="shared" si="28"/>
        <v>76.300000000000011</v>
      </c>
      <c r="P83" s="311">
        <f t="shared" si="28"/>
        <v>75.599999999999994</v>
      </c>
      <c r="Q83" s="309">
        <f t="shared" si="28"/>
        <v>15.299999999999997</v>
      </c>
      <c r="R83" s="309">
        <f t="shared" si="28"/>
        <v>74.600000000000009</v>
      </c>
      <c r="S83" s="310">
        <f t="shared" si="28"/>
        <v>74.600000000000009</v>
      </c>
      <c r="T83" s="406">
        <f t="shared" si="27"/>
        <v>1048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146</v>
      </c>
      <c r="C84" s="317">
        <v>146</v>
      </c>
      <c r="D84" s="317">
        <v>146</v>
      </c>
      <c r="E84" s="317">
        <v>144.5</v>
      </c>
      <c r="F84" s="318">
        <v>143.5</v>
      </c>
      <c r="G84" s="319">
        <v>146</v>
      </c>
      <c r="H84" s="317">
        <v>144.5</v>
      </c>
      <c r="I84" s="317">
        <v>146</v>
      </c>
      <c r="J84" s="317">
        <v>144</v>
      </c>
      <c r="K84" s="318">
        <v>144</v>
      </c>
      <c r="L84" s="319">
        <v>146</v>
      </c>
      <c r="M84" s="317">
        <v>146</v>
      </c>
      <c r="N84" s="317">
        <v>143</v>
      </c>
      <c r="O84" s="318">
        <v>143.5</v>
      </c>
      <c r="P84" s="319">
        <v>146</v>
      </c>
      <c r="Q84" s="317">
        <v>146</v>
      </c>
      <c r="R84" s="317">
        <v>144</v>
      </c>
      <c r="S84" s="318">
        <v>144</v>
      </c>
      <c r="T84" s="409">
        <f>+((T83/T85)/7)*1000</f>
        <v>144.65148378191859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15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15</v>
      </c>
      <c r="N85" s="412">
        <v>76</v>
      </c>
      <c r="O85" s="413">
        <v>76</v>
      </c>
      <c r="P85" s="411">
        <v>74</v>
      </c>
      <c r="Q85" s="412">
        <v>15</v>
      </c>
      <c r="R85" s="412">
        <v>74</v>
      </c>
      <c r="S85" s="413">
        <v>74</v>
      </c>
      <c r="T85" s="414">
        <f>SUM(B85:S85)</f>
        <v>1035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>(((B85*B84)*7)/1000-B76-B77)/5</f>
        <v>9.4860000000000007</v>
      </c>
      <c r="C86" s="204">
        <f t="shared" ref="C86:S86" si="29">(((C85*C84)*7)/1000-C76-C77)/5</f>
        <v>8.8283999999999985</v>
      </c>
      <c r="D86" s="204">
        <f t="shared" si="29"/>
        <v>2.1859999999999999</v>
      </c>
      <c r="E86" s="204">
        <f t="shared" si="29"/>
        <v>9.1048999999999989</v>
      </c>
      <c r="F86" s="205">
        <f t="shared" si="29"/>
        <v>10.344800000000001</v>
      </c>
      <c r="G86" s="203">
        <f t="shared" si="29"/>
        <v>8.9084000000000003</v>
      </c>
      <c r="H86" s="204">
        <f t="shared" si="29"/>
        <v>9.3895000000000017</v>
      </c>
      <c r="I86" s="204">
        <f t="shared" si="29"/>
        <v>2.1859999999999999</v>
      </c>
      <c r="J86" s="204">
        <f t="shared" si="29"/>
        <v>9.3439999999999994</v>
      </c>
      <c r="K86" s="205">
        <f t="shared" si="29"/>
        <v>10.5168</v>
      </c>
      <c r="L86" s="203">
        <f t="shared" si="29"/>
        <v>11.0944</v>
      </c>
      <c r="M86" s="204">
        <f t="shared" si="29"/>
        <v>2.1859999999999999</v>
      </c>
      <c r="N86" s="204">
        <f t="shared" si="29"/>
        <v>10.895199999999999</v>
      </c>
      <c r="O86" s="205">
        <f t="shared" si="29"/>
        <v>10.908399999999999</v>
      </c>
      <c r="P86" s="203">
        <f t="shared" si="29"/>
        <v>10.805600000000002</v>
      </c>
      <c r="Q86" s="204">
        <f t="shared" si="29"/>
        <v>2.1859999999999999</v>
      </c>
      <c r="R86" s="204">
        <f t="shared" si="29"/>
        <v>10.6784</v>
      </c>
      <c r="S86" s="205">
        <f t="shared" si="29"/>
        <v>10.6784</v>
      </c>
      <c r="T86" s="414">
        <f>((T83*1000)/T85)/7</f>
        <v>144.65148378191856</v>
      </c>
      <c r="AD86" s="3"/>
    </row>
    <row r="87" spans="1:41" ht="33.75" customHeight="1" x14ac:dyDescent="0.25">
      <c r="A87" s="99" t="s">
        <v>23</v>
      </c>
      <c r="B87" s="42">
        <f>((B85*B84)*7)/1000</f>
        <v>66.430000000000007</v>
      </c>
      <c r="C87" s="43">
        <f>((C85*C84)*7)/1000</f>
        <v>62.341999999999999</v>
      </c>
      <c r="D87" s="43">
        <f>((D85*D84)*7)/1000</f>
        <v>15.33</v>
      </c>
      <c r="E87" s="43">
        <f>((E85*E84)*7)/1000</f>
        <v>63.724499999999999</v>
      </c>
      <c r="F87" s="90">
        <f>((F85*F84)*7)/1000</f>
        <v>72.323999999999998</v>
      </c>
      <c r="G87" s="42">
        <f t="shared" ref="G87:S87" si="30">((G85*G84)*7)/1000</f>
        <v>62.341999999999999</v>
      </c>
      <c r="H87" s="43">
        <f t="shared" si="30"/>
        <v>65.747500000000002</v>
      </c>
      <c r="I87" s="43">
        <f t="shared" si="30"/>
        <v>15.33</v>
      </c>
      <c r="J87" s="43">
        <f t="shared" si="30"/>
        <v>65.52</v>
      </c>
      <c r="K87" s="90">
        <f t="shared" si="30"/>
        <v>73.584000000000003</v>
      </c>
      <c r="L87" s="42">
        <f t="shared" si="30"/>
        <v>77.671999999999997</v>
      </c>
      <c r="M87" s="43">
        <f t="shared" si="30"/>
        <v>15.33</v>
      </c>
      <c r="N87" s="43">
        <f t="shared" si="30"/>
        <v>76.075999999999993</v>
      </c>
      <c r="O87" s="90">
        <f t="shared" si="30"/>
        <v>76.341999999999999</v>
      </c>
      <c r="P87" s="42">
        <f t="shared" si="30"/>
        <v>75.628</v>
      </c>
      <c r="Q87" s="43">
        <f t="shared" si="30"/>
        <v>15.33</v>
      </c>
      <c r="R87" s="43">
        <f t="shared" si="30"/>
        <v>74.591999999999999</v>
      </c>
      <c r="S87" s="90">
        <f t="shared" si="30"/>
        <v>74.591999999999999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145.93406593406596</v>
      </c>
      <c r="C88" s="49">
        <f>+(C83/C85)/7*1000</f>
        <v>145.90163934426226</v>
      </c>
      <c r="D88" s="49">
        <f>+(D83/D85)/7*1000</f>
        <v>145.71428571428569</v>
      </c>
      <c r="E88" s="49">
        <f>+(E83/E85)/7*1000</f>
        <v>144.44444444444443</v>
      </c>
      <c r="F88" s="50">
        <f>+(F83/F85)/7*1000</f>
        <v>143.45238095238093</v>
      </c>
      <c r="G88" s="48">
        <f t="shared" ref="G88:S88" si="31">+(G83/G85)/7*1000</f>
        <v>146.135831381733</v>
      </c>
      <c r="H88" s="49">
        <f t="shared" si="31"/>
        <v>144.61538461538461</v>
      </c>
      <c r="I88" s="49">
        <f t="shared" si="31"/>
        <v>145.71428571428569</v>
      </c>
      <c r="J88" s="49">
        <f t="shared" si="31"/>
        <v>143.95604395604394</v>
      </c>
      <c r="K88" s="50">
        <f t="shared" si="31"/>
        <v>144.0313111545988</v>
      </c>
      <c r="L88" s="48">
        <f t="shared" si="31"/>
        <v>145.86466165413532</v>
      </c>
      <c r="M88" s="49">
        <f t="shared" si="31"/>
        <v>145.71428571428569</v>
      </c>
      <c r="N88" s="49">
        <f t="shared" si="31"/>
        <v>143.04511278195491</v>
      </c>
      <c r="O88" s="50">
        <f t="shared" si="31"/>
        <v>143.42105263157896</v>
      </c>
      <c r="P88" s="48">
        <f t="shared" si="31"/>
        <v>145.94594594594597</v>
      </c>
      <c r="Q88" s="49">
        <f t="shared" si="31"/>
        <v>145.71428571428569</v>
      </c>
      <c r="R88" s="49">
        <f t="shared" si="31"/>
        <v>144.01544401544402</v>
      </c>
      <c r="S88" s="50">
        <f t="shared" si="31"/>
        <v>144.01544401544402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" zoomScale="29" zoomScaleNormal="30" workbookViewId="0">
      <selection activeCell="B45" sqref="B45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35"/>
      <c r="X3" s="435"/>
      <c r="Y3" s="2"/>
      <c r="Z3" s="2"/>
      <c r="AA3" s="2"/>
      <c r="AB3" s="2"/>
      <c r="AC3" s="2"/>
      <c r="AD3" s="43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5" t="s">
        <v>1</v>
      </c>
      <c r="B9" s="435"/>
      <c r="C9" s="435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5"/>
      <c r="B10" s="435"/>
      <c r="C10" s="43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5" t="s">
        <v>4</v>
      </c>
      <c r="B11" s="435"/>
      <c r="C11" s="435"/>
      <c r="D11" s="1"/>
      <c r="E11" s="436">
        <v>1</v>
      </c>
      <c r="F11" s="1"/>
      <c r="G11" s="1"/>
      <c r="H11" s="1"/>
      <c r="I11" s="1"/>
      <c r="J11" s="1"/>
      <c r="K11" s="564" t="s">
        <v>116</v>
      </c>
      <c r="L11" s="564"/>
      <c r="M11" s="437"/>
      <c r="N11" s="43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5"/>
      <c r="B12" s="435"/>
      <c r="C12" s="435"/>
      <c r="D12" s="1"/>
      <c r="E12" s="5"/>
      <c r="F12" s="1"/>
      <c r="G12" s="1"/>
      <c r="H12" s="1"/>
      <c r="I12" s="1"/>
      <c r="J12" s="1"/>
      <c r="K12" s="437"/>
      <c r="L12" s="437"/>
      <c r="M12" s="437"/>
      <c r="N12" s="43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5"/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7"/>
      <c r="M13" s="437"/>
      <c r="N13" s="437"/>
      <c r="O13" s="437"/>
      <c r="P13" s="437"/>
      <c r="Q13" s="437"/>
      <c r="R13" s="437"/>
      <c r="S13" s="437"/>
      <c r="T13" s="437"/>
      <c r="U13" s="437"/>
      <c r="V13" s="437"/>
      <c r="W13" s="1"/>
      <c r="X13" s="1"/>
      <c r="Y13" s="1"/>
    </row>
    <row r="14" spans="1:30" s="3" customFormat="1" ht="27" thickBot="1" x14ac:dyDescent="0.3">
      <c r="A14" s="43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85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478</v>
      </c>
      <c r="C17" s="300">
        <v>11.842000000000001</v>
      </c>
      <c r="D17" s="300">
        <v>11.516500000000001</v>
      </c>
      <c r="E17" s="300">
        <v>0.79200000000000181</v>
      </c>
      <c r="F17" s="300">
        <v>11.454499999999999</v>
      </c>
      <c r="G17" s="300">
        <v>13.2525</v>
      </c>
      <c r="H17" s="299">
        <v>488</v>
      </c>
      <c r="I17" s="300">
        <v>8.7821999999999871</v>
      </c>
      <c r="J17" s="300">
        <v>9.2495999999999885</v>
      </c>
      <c r="K17" s="300">
        <v>0</v>
      </c>
      <c r="L17" s="300">
        <v>9.3356999999999868</v>
      </c>
      <c r="M17" s="301">
        <v>10.577999999999985</v>
      </c>
      <c r="N17" s="23">
        <v>144.26900000000001</v>
      </c>
      <c r="O17" s="24">
        <v>26.917999999999999</v>
      </c>
      <c r="P17" s="24">
        <v>144.1069</v>
      </c>
      <c r="Q17" s="25">
        <v>144.26900000000001</v>
      </c>
      <c r="R17" s="23">
        <v>139.89229999999998</v>
      </c>
      <c r="S17" s="24">
        <v>26.797799999999999</v>
      </c>
      <c r="T17" s="24">
        <v>140.05439999999999</v>
      </c>
      <c r="U17" s="25">
        <v>140.37860000000001</v>
      </c>
      <c r="V17" s="302">
        <f>SUM(B17:U17)</f>
        <v>1959.489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492.5</v>
      </c>
      <c r="C18" s="300">
        <v>8.1533999999999907</v>
      </c>
      <c r="D18" s="300">
        <v>7.9286999999999912</v>
      </c>
      <c r="E18" s="300">
        <v>0</v>
      </c>
      <c r="F18" s="300">
        <v>7.9072999999999922</v>
      </c>
      <c r="G18" s="300">
        <v>9.1270999999999898</v>
      </c>
      <c r="H18" s="299">
        <v>487.5</v>
      </c>
      <c r="I18" s="300">
        <v>8.7821999999999871</v>
      </c>
      <c r="J18" s="300">
        <v>9.2495999999999885</v>
      </c>
      <c r="K18" s="300">
        <v>0</v>
      </c>
      <c r="L18" s="300">
        <v>9.323399999999987</v>
      </c>
      <c r="M18" s="301">
        <v>10.565699999999985</v>
      </c>
      <c r="N18" s="23">
        <v>143.78270000000001</v>
      </c>
      <c r="O18" s="24">
        <v>26.292000000000002</v>
      </c>
      <c r="P18" s="24">
        <v>143.78270000000001</v>
      </c>
      <c r="Q18" s="25">
        <v>143.78270000000001</v>
      </c>
      <c r="R18" s="23">
        <v>139.7302</v>
      </c>
      <c r="S18" s="24">
        <v>26.646400000000003</v>
      </c>
      <c r="T18" s="24">
        <v>139.40600000000001</v>
      </c>
      <c r="U18" s="25">
        <v>139.89229999999998</v>
      </c>
      <c r="V18" s="302">
        <f t="shared" ref="V18:V23" si="0">SUM(B18:U18)</f>
        <v>1954.3523999999998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492.5</v>
      </c>
      <c r="C19" s="300">
        <v>8.1533999999999907</v>
      </c>
      <c r="D19" s="300">
        <v>7.9286999999999912</v>
      </c>
      <c r="E19" s="300">
        <v>0</v>
      </c>
      <c r="F19" s="300">
        <v>7.9072999999999922</v>
      </c>
      <c r="G19" s="300">
        <v>9.1270999999999898</v>
      </c>
      <c r="H19" s="299">
        <v>487.5</v>
      </c>
      <c r="I19" s="300">
        <v>8.7821999999999871</v>
      </c>
      <c r="J19" s="300">
        <v>9.2495999999999885</v>
      </c>
      <c r="K19" s="300">
        <v>0</v>
      </c>
      <c r="L19" s="300">
        <v>9.323399999999987</v>
      </c>
      <c r="M19" s="301">
        <v>10.565699999999985</v>
      </c>
      <c r="N19" s="23">
        <v>143.78270000000001</v>
      </c>
      <c r="O19" s="24">
        <v>26.292000000000002</v>
      </c>
      <c r="P19" s="24">
        <v>143.78270000000001</v>
      </c>
      <c r="Q19" s="25">
        <v>143.78270000000001</v>
      </c>
      <c r="R19" s="23">
        <v>139.7302</v>
      </c>
      <c r="S19" s="24">
        <v>26.646400000000003</v>
      </c>
      <c r="T19" s="24">
        <v>139.40600000000001</v>
      </c>
      <c r="U19" s="25">
        <v>139.89229999999998</v>
      </c>
      <c r="V19" s="302">
        <f t="shared" si="0"/>
        <v>1954.3523999999998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492.5</v>
      </c>
      <c r="C20" s="300">
        <v>8.1533999999999907</v>
      </c>
      <c r="D20" s="300">
        <v>7.9286999999999912</v>
      </c>
      <c r="E20" s="300">
        <v>0</v>
      </c>
      <c r="F20" s="300">
        <v>7.9072999999999922</v>
      </c>
      <c r="G20" s="300">
        <v>9.1270999999999898</v>
      </c>
      <c r="H20" s="299">
        <v>487.5</v>
      </c>
      <c r="I20" s="300">
        <v>8.7821999999999871</v>
      </c>
      <c r="J20" s="300">
        <v>9.2495999999999885</v>
      </c>
      <c r="K20" s="300">
        <v>0</v>
      </c>
      <c r="L20" s="300">
        <v>9.323399999999987</v>
      </c>
      <c r="M20" s="301">
        <v>10.565699999999985</v>
      </c>
      <c r="N20" s="23">
        <v>143.78270000000001</v>
      </c>
      <c r="O20" s="24">
        <v>26.292000000000002</v>
      </c>
      <c r="P20" s="24">
        <v>143.78270000000001</v>
      </c>
      <c r="Q20" s="25">
        <v>143.78270000000001</v>
      </c>
      <c r="R20" s="23">
        <v>139.7302</v>
      </c>
      <c r="S20" s="24">
        <v>26.646400000000003</v>
      </c>
      <c r="T20" s="24">
        <v>139.40600000000001</v>
      </c>
      <c r="U20" s="25">
        <v>139.89229999999998</v>
      </c>
      <c r="V20" s="302">
        <f t="shared" si="0"/>
        <v>1954.3523999999998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492.5</v>
      </c>
      <c r="C21" s="300">
        <v>8.1533999999999907</v>
      </c>
      <c r="D21" s="300">
        <v>7.9286999999999912</v>
      </c>
      <c r="E21" s="300">
        <v>0</v>
      </c>
      <c r="F21" s="300">
        <v>7.9072999999999922</v>
      </c>
      <c r="G21" s="300">
        <v>9.1270999999999898</v>
      </c>
      <c r="H21" s="299">
        <v>487.5</v>
      </c>
      <c r="I21" s="300">
        <v>8.7821999999999871</v>
      </c>
      <c r="J21" s="300">
        <v>9.2495999999999885</v>
      </c>
      <c r="K21" s="300">
        <v>0</v>
      </c>
      <c r="L21" s="300">
        <v>9.323399999999987</v>
      </c>
      <c r="M21" s="301">
        <v>10.565699999999985</v>
      </c>
      <c r="N21" s="23">
        <v>143.78270000000001</v>
      </c>
      <c r="O21" s="24">
        <v>27.232800000000001</v>
      </c>
      <c r="P21" s="24">
        <v>143.78270000000001</v>
      </c>
      <c r="Q21" s="25">
        <v>143.78270000000001</v>
      </c>
      <c r="R21" s="23">
        <v>139.7302</v>
      </c>
      <c r="S21" s="24">
        <v>26.646400000000003</v>
      </c>
      <c r="T21" s="24">
        <v>139.40600000000001</v>
      </c>
      <c r="U21" s="25">
        <v>139.89229999999998</v>
      </c>
      <c r="V21" s="302">
        <f t="shared" si="0"/>
        <v>1955.2931999999998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492.5</v>
      </c>
      <c r="C22" s="300">
        <v>8.1533999999999907</v>
      </c>
      <c r="D22" s="300">
        <v>7.9286999999999912</v>
      </c>
      <c r="E22" s="300">
        <v>0</v>
      </c>
      <c r="F22" s="300">
        <v>7.9072999999999922</v>
      </c>
      <c r="G22" s="300">
        <v>9.1270999999999898</v>
      </c>
      <c r="H22" s="299">
        <v>487.5</v>
      </c>
      <c r="I22" s="300">
        <v>8.7821999999999871</v>
      </c>
      <c r="J22" s="300">
        <v>9.2495999999999885</v>
      </c>
      <c r="K22" s="300">
        <v>0</v>
      </c>
      <c r="L22" s="300">
        <v>9.323399999999987</v>
      </c>
      <c r="M22" s="301">
        <v>10.565699999999985</v>
      </c>
      <c r="N22" s="23">
        <v>143.78270000000001</v>
      </c>
      <c r="O22" s="24">
        <v>27.232800000000001</v>
      </c>
      <c r="P22" s="24">
        <v>143.78270000000001</v>
      </c>
      <c r="Q22" s="25">
        <v>143.78270000000001</v>
      </c>
      <c r="R22" s="23">
        <v>139.7302</v>
      </c>
      <c r="S22" s="24">
        <v>26.646400000000003</v>
      </c>
      <c r="T22" s="24">
        <v>139.40600000000001</v>
      </c>
      <c r="U22" s="25">
        <v>139.89229999999998</v>
      </c>
      <c r="V22" s="302">
        <f t="shared" si="0"/>
        <v>1955.2931999999998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492.5</v>
      </c>
      <c r="C23" s="300">
        <v>8.1533999999999907</v>
      </c>
      <c r="D23" s="300">
        <v>7.9286999999999912</v>
      </c>
      <c r="E23" s="300">
        <v>1.7226999999999981</v>
      </c>
      <c r="F23" s="300">
        <v>7.9072999999999922</v>
      </c>
      <c r="G23" s="300">
        <v>9.1270999999999898</v>
      </c>
      <c r="H23" s="299">
        <v>487.5</v>
      </c>
      <c r="I23" s="300">
        <v>8.7821999999999871</v>
      </c>
      <c r="J23" s="300">
        <v>9.2495999999999885</v>
      </c>
      <c r="K23" s="300">
        <v>2.1278999999999968</v>
      </c>
      <c r="L23" s="300">
        <v>9.323399999999987</v>
      </c>
      <c r="M23" s="301">
        <v>10.565699999999985</v>
      </c>
      <c r="N23" s="23">
        <v>143.78270000000001</v>
      </c>
      <c r="O23" s="24">
        <v>27.232800000000001</v>
      </c>
      <c r="P23" s="24">
        <v>143.78270000000001</v>
      </c>
      <c r="Q23" s="25">
        <v>143.78270000000001</v>
      </c>
      <c r="R23" s="23">
        <v>139.7302</v>
      </c>
      <c r="S23" s="24">
        <v>28.529599999999995</v>
      </c>
      <c r="T23" s="24">
        <v>139.40600000000001</v>
      </c>
      <c r="U23" s="25">
        <v>139.89229999999998</v>
      </c>
      <c r="V23" s="302">
        <f t="shared" si="0"/>
        <v>1961.0269999999998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3433</v>
      </c>
      <c r="C24" s="306">
        <f t="shared" ref="C24:U24" si="1">SUM(C17:C23)</f>
        <v>60.762399999999943</v>
      </c>
      <c r="D24" s="306">
        <f t="shared" si="1"/>
        <v>59.088699999999953</v>
      </c>
      <c r="E24" s="306">
        <f t="shared" si="1"/>
        <v>2.5146999999999999</v>
      </c>
      <c r="F24" s="306">
        <f t="shared" si="1"/>
        <v>58.898299999999949</v>
      </c>
      <c r="G24" s="306">
        <f t="shared" si="1"/>
        <v>68.015099999999947</v>
      </c>
      <c r="H24" s="305">
        <f t="shared" si="1"/>
        <v>3413</v>
      </c>
      <c r="I24" s="306">
        <f t="shared" si="1"/>
        <v>61.475399999999915</v>
      </c>
      <c r="J24" s="306">
        <f t="shared" si="1"/>
        <v>64.747199999999921</v>
      </c>
      <c r="K24" s="306">
        <f t="shared" si="1"/>
        <v>2.1278999999999968</v>
      </c>
      <c r="L24" s="306">
        <f t="shared" si="1"/>
        <v>65.2760999999999</v>
      </c>
      <c r="M24" s="307">
        <f t="shared" si="1"/>
        <v>73.972199999999901</v>
      </c>
      <c r="N24" s="392">
        <f t="shared" si="1"/>
        <v>1006.9651999999999</v>
      </c>
      <c r="O24" s="393">
        <f t="shared" si="1"/>
        <v>187.4924</v>
      </c>
      <c r="P24" s="393">
        <f t="shared" si="1"/>
        <v>1006.8030999999999</v>
      </c>
      <c r="Q24" s="394">
        <f t="shared" si="1"/>
        <v>1006.9651999999999</v>
      </c>
      <c r="R24" s="392">
        <f t="shared" si="1"/>
        <v>978.27349999999979</v>
      </c>
      <c r="S24" s="393">
        <f t="shared" si="1"/>
        <v>188.55940000000001</v>
      </c>
      <c r="T24" s="393">
        <f t="shared" si="1"/>
        <v>976.49039999999991</v>
      </c>
      <c r="U24" s="394">
        <f t="shared" si="1"/>
        <v>979.73239999999987</v>
      </c>
      <c r="V24" s="302">
        <f>SUM(B24:U24)</f>
        <v>13694.159599999999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8">
        <v>162.1</v>
      </c>
      <c r="O25" s="389">
        <v>162.1</v>
      </c>
      <c r="P25" s="389">
        <v>162.1</v>
      </c>
      <c r="Q25" s="390">
        <v>162.1</v>
      </c>
      <c r="R25" s="391">
        <v>162.1</v>
      </c>
      <c r="S25" s="389">
        <v>162.1</v>
      </c>
      <c r="T25" s="389">
        <v>162.1</v>
      </c>
      <c r="U25" s="390">
        <v>162.1</v>
      </c>
      <c r="V25" s="320">
        <f>+((V24/V26)/7)*1000</f>
        <v>161.65167032603819</v>
      </c>
    </row>
    <row r="26" spans="1:42" s="52" customFormat="1" ht="36.75" customHeight="1" x14ac:dyDescent="0.25">
      <c r="A26" s="321" t="s">
        <v>21</v>
      </c>
      <c r="B26" s="322"/>
      <c r="C26" s="323">
        <v>762</v>
      </c>
      <c r="D26" s="323">
        <v>741</v>
      </c>
      <c r="E26" s="323">
        <v>161</v>
      </c>
      <c r="F26" s="323">
        <v>739</v>
      </c>
      <c r="G26" s="323">
        <v>853</v>
      </c>
      <c r="H26" s="324"/>
      <c r="I26" s="323">
        <v>714</v>
      </c>
      <c r="J26" s="323">
        <v>752</v>
      </c>
      <c r="K26" s="323">
        <v>173</v>
      </c>
      <c r="L26" s="323">
        <v>758</v>
      </c>
      <c r="M26" s="325">
        <v>859</v>
      </c>
      <c r="N26" s="86">
        <v>887</v>
      </c>
      <c r="O26" s="35">
        <v>168</v>
      </c>
      <c r="P26" s="35">
        <v>887</v>
      </c>
      <c r="Q26" s="36">
        <v>887</v>
      </c>
      <c r="R26" s="34">
        <v>862</v>
      </c>
      <c r="S26" s="35">
        <v>176</v>
      </c>
      <c r="T26" s="35">
        <v>860</v>
      </c>
      <c r="U26" s="36">
        <v>863</v>
      </c>
      <c r="V26" s="326">
        <f>SUM(C26:U26)</f>
        <v>12102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741.12120000000004</v>
      </c>
      <c r="D27" s="300">
        <f t="shared" ref="D27:G27" si="2">(D26*D25/1000)*6</f>
        <v>720.69659999999999</v>
      </c>
      <c r="E27" s="300">
        <f t="shared" si="2"/>
        <v>156.58859999999999</v>
      </c>
      <c r="F27" s="300">
        <f t="shared" si="2"/>
        <v>718.75139999999999</v>
      </c>
      <c r="G27" s="300">
        <f t="shared" si="2"/>
        <v>829.62779999999998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168.25979999999998</v>
      </c>
      <c r="L27" s="300">
        <f>(L26*L25/1000)*6</f>
        <v>737.23080000000004</v>
      </c>
      <c r="M27" s="301">
        <f>(M26*M25/1000)*6</f>
        <v>835.46339999999998</v>
      </c>
      <c r="N27" s="302">
        <f>((N26*N25)*7/1000)/7</f>
        <v>143.78270000000001</v>
      </c>
      <c r="O27" s="204">
        <f t="shared" ref="O27:U27" si="3">((O26*O25)*7/1000)/7</f>
        <v>27.232800000000001</v>
      </c>
      <c r="P27" s="204">
        <f t="shared" si="3"/>
        <v>143.78270000000001</v>
      </c>
      <c r="Q27" s="205">
        <f t="shared" si="3"/>
        <v>143.78270000000001</v>
      </c>
      <c r="R27" s="203">
        <f t="shared" si="3"/>
        <v>139.7302</v>
      </c>
      <c r="S27" s="204">
        <f t="shared" si="3"/>
        <v>28.529599999999995</v>
      </c>
      <c r="T27" s="204">
        <f t="shared" si="3"/>
        <v>139.40600000000001</v>
      </c>
      <c r="U27" s="205">
        <f t="shared" si="3"/>
        <v>139.89229999999998</v>
      </c>
      <c r="V27" s="88"/>
      <c r="W27" s="52">
        <f>((V24*1000)/V26)/7</f>
        <v>161.65167032603819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8.1533999999999907</v>
      </c>
      <c r="D28" s="330">
        <f t="shared" ref="D28:G28" si="4">+(D25-$C$32)*D26/1000</f>
        <v>7.9286999999999912</v>
      </c>
      <c r="E28" s="330">
        <f t="shared" si="4"/>
        <v>1.7226999999999981</v>
      </c>
      <c r="F28" s="330">
        <f t="shared" si="4"/>
        <v>7.9072999999999922</v>
      </c>
      <c r="G28" s="330">
        <f t="shared" si="4"/>
        <v>9.1270999999999898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2.1278999999999968</v>
      </c>
      <c r="L28" s="330">
        <f t="shared" si="5"/>
        <v>9.323399999999987</v>
      </c>
      <c r="M28" s="331">
        <f t="shared" si="5"/>
        <v>10.565699999999985</v>
      </c>
      <c r="N28" s="259">
        <f t="shared" ref="N28:U28" si="6">((N26*N25)*7)/1000</f>
        <v>1006.4789</v>
      </c>
      <c r="O28" s="45">
        <f t="shared" si="6"/>
        <v>190.62960000000001</v>
      </c>
      <c r="P28" s="45">
        <f t="shared" si="6"/>
        <v>1006.4789</v>
      </c>
      <c r="Q28" s="46">
        <f t="shared" si="6"/>
        <v>1006.4789</v>
      </c>
      <c r="R28" s="44">
        <f t="shared" si="6"/>
        <v>978.11139999999989</v>
      </c>
      <c r="S28" s="45">
        <f t="shared" si="6"/>
        <v>199.70719999999997</v>
      </c>
      <c r="T28" s="45">
        <f t="shared" si="6"/>
        <v>975.84199999999998</v>
      </c>
      <c r="U28" s="46">
        <f t="shared" si="6"/>
        <v>979.24609999999984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889.00000000000261</v>
      </c>
      <c r="D29" s="333">
        <f t="shared" si="7"/>
        <v>864.5000000000025</v>
      </c>
      <c r="E29" s="333">
        <f t="shared" si="7"/>
        <v>187.83333333333388</v>
      </c>
      <c r="F29" s="333">
        <f t="shared" si="7"/>
        <v>862.16666666666913</v>
      </c>
      <c r="G29" s="333">
        <f t="shared" si="7"/>
        <v>995.16666666666958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201.83333333333391</v>
      </c>
      <c r="L29" s="333">
        <f>+L26*(1.16666666666667)</f>
        <v>884.33333333333587</v>
      </c>
      <c r="M29" s="334">
        <f>+M26*(1.16666666666667)</f>
        <v>1002.1666666666696</v>
      </c>
      <c r="N29" s="89">
        <f t="shared" ref="N29:U29" si="8">+(N24/N26)/7*1000</f>
        <v>162.17832179094862</v>
      </c>
      <c r="O29" s="49">
        <f t="shared" si="8"/>
        <v>159.43231292517007</v>
      </c>
      <c r="P29" s="49">
        <f t="shared" si="8"/>
        <v>162.15221452729907</v>
      </c>
      <c r="Q29" s="50">
        <f t="shared" si="8"/>
        <v>162.17832179094862</v>
      </c>
      <c r="R29" s="48">
        <f t="shared" si="8"/>
        <v>162.12686443486905</v>
      </c>
      <c r="S29" s="49">
        <f t="shared" si="8"/>
        <v>153.05146103896107</v>
      </c>
      <c r="T29" s="49">
        <f t="shared" si="8"/>
        <v>162.20770764119601</v>
      </c>
      <c r="U29" s="50">
        <f t="shared" si="8"/>
        <v>162.18049991723225</v>
      </c>
      <c r="V29" s="344"/>
    </row>
    <row r="30" spans="1:42" s="304" customFormat="1" ht="33.75" customHeight="1" x14ac:dyDescent="0.25">
      <c r="A30" s="52"/>
      <c r="B30" s="328"/>
      <c r="C30" s="335">
        <f>(C27/6)</f>
        <v>123.5202</v>
      </c>
      <c r="D30" s="335">
        <f t="shared" ref="D30:G30" si="9">+(D27/6)</f>
        <v>120.1161</v>
      </c>
      <c r="E30" s="335">
        <f t="shared" si="9"/>
        <v>26.098099999999999</v>
      </c>
      <c r="F30" s="335">
        <f t="shared" si="9"/>
        <v>119.7919</v>
      </c>
      <c r="G30" s="335">
        <f t="shared" si="9"/>
        <v>138.2713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28.043299999999999</v>
      </c>
      <c r="L30" s="335">
        <f>+(L27/6)</f>
        <v>122.87180000000001</v>
      </c>
      <c r="M30" s="336">
        <f>+(M27/6)</f>
        <v>139.2439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293.60990000000004</v>
      </c>
      <c r="D31" s="335">
        <f t="shared" ref="D31:G31" si="10">+((D27-D24)/4)+D30</f>
        <v>285.51807500000001</v>
      </c>
      <c r="E31" s="335">
        <f t="shared" si="10"/>
        <v>64.616574999999997</v>
      </c>
      <c r="F31" s="335">
        <f t="shared" si="10"/>
        <v>284.75517500000001</v>
      </c>
      <c r="G31" s="335">
        <f t="shared" si="10"/>
        <v>328.67447500000003</v>
      </c>
      <c r="H31" s="328"/>
      <c r="I31" s="335">
        <f>+((I27-I24)/4)+I30</f>
        <v>273.97964999999999</v>
      </c>
      <c r="J31" s="335">
        <f>+((J27-J24)/4)+J30</f>
        <v>288.56119999999999</v>
      </c>
      <c r="K31" s="335">
        <f>+((K27-K24)/4)+K30</f>
        <v>69.576274999999995</v>
      </c>
      <c r="L31" s="335">
        <f>+((L27-L24)/4)+L30</f>
        <v>290.86047500000006</v>
      </c>
      <c r="M31" s="336">
        <f>+((M27-M24)/4)+M30</f>
        <v>329.61670000000004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151.4</v>
      </c>
      <c r="D32" s="339">
        <f>+C32*E32/1000</f>
        <v>492.95840000000004</v>
      </c>
      <c r="E32" s="340">
        <f>+SUM(C26:G26)</f>
        <v>3256</v>
      </c>
      <c r="F32" s="341"/>
      <c r="G32" s="341"/>
      <c r="H32" s="337"/>
      <c r="I32" s="338">
        <v>149.80000000000001</v>
      </c>
      <c r="J32" s="339">
        <f>+I32*K32/1000</f>
        <v>487.74880000000007</v>
      </c>
      <c r="K32" s="340">
        <f>+SUM(I26:M26)</f>
        <v>3256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417"/>
      <c r="J36" s="418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122.90879999999997</v>
      </c>
      <c r="C39" s="82">
        <v>129.54300000000001</v>
      </c>
      <c r="D39" s="82">
        <v>23.700599999999998</v>
      </c>
      <c r="E39" s="82">
        <v>128.58600000000001</v>
      </c>
      <c r="F39" s="82">
        <v>126.8253</v>
      </c>
      <c r="G39" s="82"/>
      <c r="H39" s="82"/>
      <c r="I39" s="205">
        <f t="shared" ref="I39:I46" si="11">SUM(B39:H39)</f>
        <v>531.56370000000004</v>
      </c>
      <c r="J39" s="52"/>
      <c r="K39" s="405" t="s">
        <v>13</v>
      </c>
      <c r="L39" s="82">
        <v>10.3</v>
      </c>
      <c r="M39" s="82">
        <v>10.5</v>
      </c>
      <c r="N39" s="82">
        <v>1.9</v>
      </c>
      <c r="O39" s="82">
        <v>10.4</v>
      </c>
      <c r="P39" s="82">
        <v>10.1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124.95800000000001</v>
      </c>
      <c r="C40" s="82">
        <v>128.94739999999999</v>
      </c>
      <c r="D40" s="82">
        <v>23.007599999999996</v>
      </c>
      <c r="E40" s="82">
        <v>127.40360000000001</v>
      </c>
      <c r="F40" s="82">
        <v>129.11600000000001</v>
      </c>
      <c r="G40" s="82"/>
      <c r="H40" s="82"/>
      <c r="I40" s="205">
        <f t="shared" si="11"/>
        <v>533.43259999999998</v>
      </c>
      <c r="J40" s="52"/>
      <c r="K40" s="407" t="s">
        <v>14</v>
      </c>
      <c r="L40" s="82">
        <v>10.3</v>
      </c>
      <c r="M40" s="82">
        <v>10.5</v>
      </c>
      <c r="N40" s="82">
        <v>1.9</v>
      </c>
      <c r="O40" s="82">
        <v>10.4</v>
      </c>
      <c r="P40" s="82">
        <v>10.1</v>
      </c>
      <c r="Q40" s="82"/>
      <c r="R40" s="205">
        <f t="shared" si="12"/>
        <v>43.2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128.48400000000001</v>
      </c>
      <c r="C41" s="82">
        <v>133.01760000000002</v>
      </c>
      <c r="D41" s="82">
        <v>23.555400000000002</v>
      </c>
      <c r="E41" s="82">
        <v>127.40360000000001</v>
      </c>
      <c r="F41" s="82">
        <v>129.11600000000001</v>
      </c>
      <c r="G41" s="24"/>
      <c r="H41" s="24"/>
      <c r="I41" s="205">
        <f t="shared" si="11"/>
        <v>541.5766000000001</v>
      </c>
      <c r="J41" s="52"/>
      <c r="K41" s="405" t="s">
        <v>15</v>
      </c>
      <c r="L41" s="82">
        <v>10.3</v>
      </c>
      <c r="M41" s="82">
        <v>10.5</v>
      </c>
      <c r="N41" s="82">
        <v>1.8</v>
      </c>
      <c r="O41" s="82">
        <v>10.5</v>
      </c>
      <c r="P41" s="82">
        <v>10.1</v>
      </c>
      <c r="Q41" s="24"/>
      <c r="R41" s="205">
        <f t="shared" si="12"/>
        <v>43.2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128.48400000000001</v>
      </c>
      <c r="C42" s="82">
        <v>133.01760000000002</v>
      </c>
      <c r="D42" s="82">
        <v>23.555400000000002</v>
      </c>
      <c r="E42" s="82">
        <v>127.40360000000001</v>
      </c>
      <c r="F42" s="82">
        <v>129.11600000000001</v>
      </c>
      <c r="G42" s="82"/>
      <c r="H42" s="82"/>
      <c r="I42" s="205">
        <f t="shared" si="11"/>
        <v>541.5766000000001</v>
      </c>
      <c r="J42" s="52"/>
      <c r="K42" s="407" t="s">
        <v>16</v>
      </c>
      <c r="L42" s="82">
        <v>10.3</v>
      </c>
      <c r="M42" s="82">
        <v>10.5</v>
      </c>
      <c r="N42" s="82">
        <v>1.8</v>
      </c>
      <c r="O42" s="82">
        <v>10.5</v>
      </c>
      <c r="P42" s="82">
        <v>10.1</v>
      </c>
      <c r="Q42" s="82"/>
      <c r="R42" s="205">
        <f t="shared" si="12"/>
        <v>43.2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132.35399999999998</v>
      </c>
      <c r="C43" s="82">
        <v>133.01760000000002</v>
      </c>
      <c r="D43" s="82">
        <v>23.555400000000002</v>
      </c>
      <c r="E43" s="82">
        <v>131.886</v>
      </c>
      <c r="F43" s="82">
        <v>129.11600000000001</v>
      </c>
      <c r="G43" s="82"/>
      <c r="H43" s="82"/>
      <c r="I43" s="205">
        <f t="shared" si="11"/>
        <v>549.92899999999997</v>
      </c>
      <c r="J43" s="52"/>
      <c r="K43" s="405" t="s">
        <v>17</v>
      </c>
      <c r="L43" s="82">
        <v>10.3</v>
      </c>
      <c r="M43" s="82">
        <v>10.5</v>
      </c>
      <c r="N43" s="82">
        <v>1.8</v>
      </c>
      <c r="O43" s="82">
        <v>10.5</v>
      </c>
      <c r="P43" s="82">
        <v>10.199999999999999</v>
      </c>
      <c r="Q43" s="82"/>
      <c r="R43" s="205">
        <f t="shared" si="12"/>
        <v>43.3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132.35399999999998</v>
      </c>
      <c r="C44" s="82">
        <v>133.01760000000002</v>
      </c>
      <c r="D44" s="82">
        <v>23.555400000000002</v>
      </c>
      <c r="E44" s="82">
        <v>131.886</v>
      </c>
      <c r="F44" s="82">
        <v>129.11600000000001</v>
      </c>
      <c r="G44" s="82"/>
      <c r="H44" s="82"/>
      <c r="I44" s="205">
        <f t="shared" si="11"/>
        <v>549.92899999999997</v>
      </c>
      <c r="J44" s="52"/>
      <c r="K44" s="407" t="s">
        <v>18</v>
      </c>
      <c r="L44" s="82">
        <v>10.4</v>
      </c>
      <c r="M44" s="82">
        <v>10.5</v>
      </c>
      <c r="N44" s="82">
        <v>1.8</v>
      </c>
      <c r="O44" s="82">
        <v>10.5</v>
      </c>
      <c r="P44" s="82">
        <v>10.199999999999999</v>
      </c>
      <c r="Q44" s="82"/>
      <c r="R44" s="205">
        <f t="shared" si="12"/>
        <v>43.400000000000006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132.35399999999998</v>
      </c>
      <c r="C45" s="82">
        <v>137.43419999999998</v>
      </c>
      <c r="D45" s="82">
        <v>24.169599999999999</v>
      </c>
      <c r="E45" s="82">
        <v>131.886</v>
      </c>
      <c r="F45" s="82">
        <v>134.10150000000002</v>
      </c>
      <c r="G45" s="82"/>
      <c r="H45" s="82"/>
      <c r="I45" s="205">
        <f t="shared" si="11"/>
        <v>559.94529999999997</v>
      </c>
      <c r="J45" s="52"/>
      <c r="K45" s="405" t="s">
        <v>19</v>
      </c>
      <c r="L45" s="82">
        <v>10.4</v>
      </c>
      <c r="M45" s="82">
        <v>10.5</v>
      </c>
      <c r="N45" s="82">
        <v>1.9</v>
      </c>
      <c r="O45" s="82">
        <v>10.5</v>
      </c>
      <c r="P45" s="82">
        <v>10.199999999999999</v>
      </c>
      <c r="Q45" s="82"/>
      <c r="R45" s="205">
        <f t="shared" si="12"/>
        <v>43.5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901.89679999999998</v>
      </c>
      <c r="C46" s="309">
        <f t="shared" si="13"/>
        <v>927.99500000000012</v>
      </c>
      <c r="D46" s="309">
        <f t="shared" si="13"/>
        <v>165.0994</v>
      </c>
      <c r="E46" s="309">
        <f t="shared" si="13"/>
        <v>906.45479999999998</v>
      </c>
      <c r="F46" s="309">
        <f t="shared" si="13"/>
        <v>906.5068</v>
      </c>
      <c r="G46" s="309">
        <f t="shared" si="13"/>
        <v>0</v>
      </c>
      <c r="H46" s="309">
        <f t="shared" si="13"/>
        <v>0</v>
      </c>
      <c r="I46" s="205">
        <f t="shared" si="11"/>
        <v>3807.9528</v>
      </c>
      <c r="K46" s="407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12.9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303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153.9</v>
      </c>
      <c r="C47" s="317">
        <v>158.69999999999999</v>
      </c>
      <c r="D47" s="317">
        <v>145.6</v>
      </c>
      <c r="E47" s="317">
        <v>153</v>
      </c>
      <c r="F47" s="317">
        <v>158.69999999999999</v>
      </c>
      <c r="G47" s="317"/>
      <c r="H47" s="317"/>
      <c r="I47" s="426">
        <f>+((I46/I48)/7)*1000</f>
        <v>151.151224546501</v>
      </c>
      <c r="K47" s="408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6">
        <f>+((R46/R48)/7)*1000</f>
        <v>140.08321775312066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860</v>
      </c>
      <c r="C48" s="35">
        <v>866</v>
      </c>
      <c r="D48" s="35">
        <v>166</v>
      </c>
      <c r="E48" s="35">
        <v>862</v>
      </c>
      <c r="F48" s="35">
        <v>845</v>
      </c>
      <c r="G48" s="35"/>
      <c r="H48" s="35"/>
      <c r="I48" s="428">
        <f>SUM(B48:H48)</f>
        <v>3599</v>
      </c>
      <c r="J48" s="52"/>
      <c r="K48" s="410" t="s">
        <v>21</v>
      </c>
      <c r="L48" s="429">
        <v>73</v>
      </c>
      <c r="M48" s="412">
        <v>75</v>
      </c>
      <c r="N48" s="412">
        <v>13</v>
      </c>
      <c r="O48" s="412">
        <v>75</v>
      </c>
      <c r="P48" s="412">
        <v>73</v>
      </c>
      <c r="Q48" s="412"/>
      <c r="R48" s="430">
        <f>SUM(L48:Q48)</f>
        <v>309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132.35399999999998</v>
      </c>
      <c r="C49" s="204">
        <f t="shared" si="15"/>
        <v>137.43419999999998</v>
      </c>
      <c r="D49" s="204">
        <f t="shared" si="15"/>
        <v>24.169599999999999</v>
      </c>
      <c r="E49" s="204">
        <f t="shared" si="15"/>
        <v>131.886</v>
      </c>
      <c r="F49" s="204">
        <f t="shared" si="15"/>
        <v>134.10150000000002</v>
      </c>
      <c r="G49" s="204">
        <f t="shared" ref="G49:H49" si="16">((G48*G47)*7/1000-G39-G40)/5</f>
        <v>0</v>
      </c>
      <c r="H49" s="204">
        <f t="shared" si="16"/>
        <v>0</v>
      </c>
      <c r="I49" s="432">
        <f>((I46*1000)/I48)/7</f>
        <v>151.151224546501</v>
      </c>
      <c r="K49" s="415" t="s">
        <v>22</v>
      </c>
      <c r="L49" s="302">
        <f>((L48*L47)*7/1000-L39)/6</f>
        <v>10.334416666666668</v>
      </c>
      <c r="M49" s="204">
        <f t="shared" ref="M49:Q49" si="17">((M48*M47)*7/1000-M39)/6</f>
        <v>10.5</v>
      </c>
      <c r="N49" s="204">
        <f t="shared" si="17"/>
        <v>1.8294166666666667</v>
      </c>
      <c r="O49" s="204">
        <f t="shared" si="17"/>
        <v>10.472916666666666</v>
      </c>
      <c r="P49" s="204">
        <f t="shared" si="17"/>
        <v>10.154833333333332</v>
      </c>
      <c r="Q49" s="204">
        <f t="shared" si="17"/>
        <v>0</v>
      </c>
      <c r="R49" s="433">
        <f>((R46*1000)/R48)/7</f>
        <v>140.08321775312066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926.47799999999995</v>
      </c>
      <c r="C50" s="43">
        <f t="shared" si="18"/>
        <v>962.03939999999989</v>
      </c>
      <c r="D50" s="43">
        <f t="shared" si="18"/>
        <v>169.18719999999999</v>
      </c>
      <c r="E50" s="43">
        <f t="shared" si="18"/>
        <v>923.202</v>
      </c>
      <c r="F50" s="43">
        <f t="shared" si="18"/>
        <v>938.71050000000002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12.8765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149.81674418604652</v>
      </c>
      <c r="C51" s="49">
        <f t="shared" si="20"/>
        <v>153.08396568789178</v>
      </c>
      <c r="D51" s="49">
        <f t="shared" si="20"/>
        <v>142.08209982788298</v>
      </c>
      <c r="E51" s="49">
        <f t="shared" si="20"/>
        <v>150.22452767649983</v>
      </c>
      <c r="F51" s="49">
        <f t="shared" si="20"/>
        <v>153.25558748943365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141.75824175824175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38"/>
      <c r="D73" s="438"/>
      <c r="E73" s="438"/>
      <c r="F73" s="118"/>
      <c r="G73" s="198"/>
      <c r="H73" s="438"/>
      <c r="I73" s="438"/>
      <c r="J73" s="438"/>
      <c r="K73" s="118"/>
      <c r="L73" s="198"/>
      <c r="M73" s="438"/>
      <c r="N73" s="438"/>
      <c r="O73" s="118"/>
      <c r="P73" s="198"/>
      <c r="Q73" s="438"/>
      <c r="R73" s="43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9.5</v>
      </c>
      <c r="C76" s="204">
        <v>8.9</v>
      </c>
      <c r="D76" s="204">
        <v>2.2000000000000002</v>
      </c>
      <c r="E76" s="204">
        <v>9.1</v>
      </c>
      <c r="F76" s="205">
        <v>10.4</v>
      </c>
      <c r="G76" s="203">
        <v>9</v>
      </c>
      <c r="H76" s="204">
        <v>9.4</v>
      </c>
      <c r="I76" s="204">
        <v>2.2000000000000002</v>
      </c>
      <c r="J76" s="204">
        <v>9.4</v>
      </c>
      <c r="K76" s="205">
        <v>10.6</v>
      </c>
      <c r="L76" s="203">
        <v>11.1</v>
      </c>
      <c r="M76" s="204">
        <v>2.2000000000000002</v>
      </c>
      <c r="N76" s="204">
        <v>10.9</v>
      </c>
      <c r="O76" s="205">
        <v>10.9</v>
      </c>
      <c r="P76" s="203">
        <v>10.8</v>
      </c>
      <c r="Q76" s="204">
        <v>2.2000000000000002</v>
      </c>
      <c r="R76" s="204">
        <v>10.7</v>
      </c>
      <c r="S76" s="205">
        <v>10.7</v>
      </c>
      <c r="T76" s="406">
        <f t="shared" ref="T76:T83" si="27">SUM(B76:S76)</f>
        <v>150.19999999999996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9.5</v>
      </c>
      <c r="C77" s="204">
        <v>8.9</v>
      </c>
      <c r="D77" s="204">
        <v>2.2000000000000002</v>
      </c>
      <c r="E77" s="204">
        <v>9.1</v>
      </c>
      <c r="F77" s="205">
        <v>10.4</v>
      </c>
      <c r="G77" s="203">
        <v>9</v>
      </c>
      <c r="H77" s="204">
        <v>9.4</v>
      </c>
      <c r="I77" s="204">
        <v>2.2000000000000002</v>
      </c>
      <c r="J77" s="204">
        <v>9.4</v>
      </c>
      <c r="K77" s="205">
        <v>10.6</v>
      </c>
      <c r="L77" s="203">
        <v>11.1</v>
      </c>
      <c r="M77" s="204">
        <v>2.2000000000000002</v>
      </c>
      <c r="N77" s="204">
        <v>10.9</v>
      </c>
      <c r="O77" s="205">
        <v>10.9</v>
      </c>
      <c r="P77" s="203">
        <v>10.8</v>
      </c>
      <c r="Q77" s="204">
        <v>2.2000000000000002</v>
      </c>
      <c r="R77" s="204">
        <v>10.7</v>
      </c>
      <c r="S77" s="205">
        <v>10.7</v>
      </c>
      <c r="T77" s="406">
        <f t="shared" si="27"/>
        <v>150.19999999999996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9</v>
      </c>
      <c r="D78" s="204">
        <v>2</v>
      </c>
      <c r="E78" s="204">
        <v>9.1999999999999993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10.6</v>
      </c>
      <c r="P78" s="203">
        <v>10.9</v>
      </c>
      <c r="Q78" s="204">
        <v>2.2000000000000002</v>
      </c>
      <c r="R78" s="204">
        <v>10.7</v>
      </c>
      <c r="S78" s="205">
        <v>10.7</v>
      </c>
      <c r="T78" s="406">
        <f t="shared" si="27"/>
        <v>149.69999999999999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9.6</v>
      </c>
      <c r="C79" s="204">
        <v>9</v>
      </c>
      <c r="D79" s="204">
        <v>2</v>
      </c>
      <c r="E79" s="204">
        <v>9.1999999999999993</v>
      </c>
      <c r="F79" s="205">
        <v>10.4</v>
      </c>
      <c r="G79" s="203">
        <v>8.9</v>
      </c>
      <c r="H79" s="204">
        <v>9.5</v>
      </c>
      <c r="I79" s="204">
        <v>2.2000000000000002</v>
      </c>
      <c r="J79" s="204">
        <v>9.4</v>
      </c>
      <c r="K79" s="205">
        <v>10.6</v>
      </c>
      <c r="L79" s="203">
        <v>11.2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2.2000000000000002</v>
      </c>
      <c r="R79" s="204">
        <v>10.7</v>
      </c>
      <c r="S79" s="205">
        <v>10.7</v>
      </c>
      <c r="T79" s="406">
        <f t="shared" si="27"/>
        <v>149.99999999999997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9.6</v>
      </c>
      <c r="C80" s="204">
        <v>9</v>
      </c>
      <c r="D80" s="204">
        <v>2</v>
      </c>
      <c r="E80" s="204">
        <v>9.1999999999999993</v>
      </c>
      <c r="F80" s="205">
        <v>10.4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11</v>
      </c>
      <c r="O80" s="205">
        <v>10.6</v>
      </c>
      <c r="P80" s="203">
        <v>10.9</v>
      </c>
      <c r="Q80" s="204">
        <v>2.2000000000000002</v>
      </c>
      <c r="R80" s="204">
        <v>10.7</v>
      </c>
      <c r="S80" s="205">
        <v>10.7</v>
      </c>
      <c r="T80" s="406">
        <f t="shared" si="27"/>
        <v>150.19999999999999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</v>
      </c>
      <c r="D81" s="204">
        <v>2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</v>
      </c>
      <c r="N81" s="204">
        <v>11</v>
      </c>
      <c r="O81" s="205">
        <v>10.6</v>
      </c>
      <c r="P81" s="203">
        <v>10.9</v>
      </c>
      <c r="Q81" s="204">
        <v>2.2000000000000002</v>
      </c>
      <c r="R81" s="204">
        <v>10.8</v>
      </c>
      <c r="S81" s="205">
        <v>10.8</v>
      </c>
      <c r="T81" s="406">
        <f t="shared" si="27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</v>
      </c>
      <c r="C82" s="204">
        <v>9</v>
      </c>
      <c r="D82" s="204">
        <v>2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</v>
      </c>
      <c r="N82" s="204">
        <v>11</v>
      </c>
      <c r="O82" s="205">
        <v>10.6</v>
      </c>
      <c r="P82" s="203">
        <v>10.9</v>
      </c>
      <c r="Q82" s="204">
        <v>2.2000000000000002</v>
      </c>
      <c r="R82" s="204">
        <v>10.8</v>
      </c>
      <c r="S82" s="205">
        <v>10.8</v>
      </c>
      <c r="T82" s="406">
        <f t="shared" si="27"/>
        <v>150.50000000000003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14.4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66.2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14.4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76.100000000000009</v>
      </c>
      <c r="Q83" s="309">
        <f t="shared" si="28"/>
        <v>15.399999999999999</v>
      </c>
      <c r="R83" s="309">
        <f t="shared" si="28"/>
        <v>75.099999999999994</v>
      </c>
      <c r="S83" s="310">
        <f t="shared" si="28"/>
        <v>75.099999999999994</v>
      </c>
      <c r="T83" s="406">
        <f t="shared" si="27"/>
        <v>1051.3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9">
        <f>+((T83/T85)/7)*1000</f>
        <v>145.66994596092559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14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15</v>
      </c>
      <c r="R85" s="412">
        <v>74</v>
      </c>
      <c r="S85" s="413">
        <v>74</v>
      </c>
      <c r="T85" s="414">
        <f>SUM(B85:S85)</f>
        <v>1031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>(((B85*B84)*7)/1000-B76-B77)/5</f>
        <v>9.5770000000000017</v>
      </c>
      <c r="C86" s="204">
        <f t="shared" ref="C86:S86" si="29">(((C85*C84)*7)/1000-C76-C77)/5</f>
        <v>8.9938000000000002</v>
      </c>
      <c r="D86" s="204">
        <f t="shared" si="29"/>
        <v>2.0011999999999999</v>
      </c>
      <c r="E86" s="204">
        <f t="shared" si="29"/>
        <v>9.1930999999999976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9.480500000000001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11.200799999999999</v>
      </c>
      <c r="M86" s="204">
        <f t="shared" si="29"/>
        <v>2.0011999999999999</v>
      </c>
      <c r="N86" s="204">
        <f t="shared" si="29"/>
        <v>10.961600000000001</v>
      </c>
      <c r="O86" s="205">
        <f t="shared" si="29"/>
        <v>10.610200000000001</v>
      </c>
      <c r="P86" s="203">
        <f t="shared" si="29"/>
        <v>10.909200000000002</v>
      </c>
      <c r="Q86" s="204">
        <f t="shared" si="29"/>
        <v>2.2069999999999999</v>
      </c>
      <c r="R86" s="204">
        <f t="shared" si="29"/>
        <v>10.741999999999999</v>
      </c>
      <c r="S86" s="205">
        <f t="shared" si="29"/>
        <v>10.741999999999999</v>
      </c>
      <c r="T86" s="414">
        <f>((T83*1000)/T85)/7</f>
        <v>145.66994596092559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14.406000000000001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15.435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146.9387755102041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145.49450549450552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146.9387755102041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146.91119691119692</v>
      </c>
      <c r="Q88" s="49">
        <f t="shared" si="31"/>
        <v>146.66666666666666</v>
      </c>
      <c r="R88" s="49">
        <f t="shared" si="31"/>
        <v>144.98069498069495</v>
      </c>
      <c r="S88" s="50">
        <f t="shared" si="31"/>
        <v>144.98069498069495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W41" sqref="W4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2"/>
      <c r="Z3" s="2"/>
      <c r="AA3" s="2"/>
      <c r="AB3" s="2"/>
      <c r="AC3" s="2"/>
      <c r="AD3" s="4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9" t="s">
        <v>1</v>
      </c>
      <c r="B9" s="439"/>
      <c r="C9" s="439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9"/>
      <c r="B10" s="439"/>
      <c r="C10" s="4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9" t="s">
        <v>4</v>
      </c>
      <c r="B11" s="439"/>
      <c r="C11" s="439"/>
      <c r="D11" s="1"/>
      <c r="E11" s="440">
        <v>1</v>
      </c>
      <c r="F11" s="1"/>
      <c r="G11" s="1"/>
      <c r="H11" s="1"/>
      <c r="I11" s="1"/>
      <c r="J11" s="1"/>
      <c r="K11" s="564" t="s">
        <v>117</v>
      </c>
      <c r="L11" s="564"/>
      <c r="M11" s="441"/>
      <c r="N11" s="4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9"/>
      <c r="B12" s="439"/>
      <c r="C12" s="439"/>
      <c r="D12" s="1"/>
      <c r="E12" s="5"/>
      <c r="F12" s="1"/>
      <c r="G12" s="1"/>
      <c r="H12" s="1"/>
      <c r="I12" s="1"/>
      <c r="J12" s="1"/>
      <c r="K12" s="441"/>
      <c r="L12" s="441"/>
      <c r="M12" s="441"/>
      <c r="N12" s="4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9"/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1"/>
      <c r="X13" s="1"/>
      <c r="Y13" s="1"/>
    </row>
    <row r="14" spans="1:30" s="3" customFormat="1" ht="27" thickBot="1" x14ac:dyDescent="0.3">
      <c r="A14" s="439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85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492.5</v>
      </c>
      <c r="C17" s="300">
        <v>7.6759999999999957</v>
      </c>
      <c r="D17" s="300">
        <v>7.4537999999999958</v>
      </c>
      <c r="E17" s="300">
        <v>1.5856999999999992</v>
      </c>
      <c r="F17" s="300">
        <v>7.4032999999999953</v>
      </c>
      <c r="G17" s="300">
        <v>8.5950999999999951</v>
      </c>
      <c r="H17" s="299">
        <v>487.5</v>
      </c>
      <c r="I17" s="300">
        <v>8.6393999999999966</v>
      </c>
      <c r="J17" s="300">
        <v>9.0870999999999942</v>
      </c>
      <c r="K17" s="300">
        <v>2.0448999999999988</v>
      </c>
      <c r="L17" s="300">
        <v>9.1717999999999957</v>
      </c>
      <c r="M17" s="301">
        <v>10.393899999999997</v>
      </c>
      <c r="N17" s="23">
        <v>143.78270000000001</v>
      </c>
      <c r="O17" s="24">
        <v>27.232800000000001</v>
      </c>
      <c r="P17" s="24">
        <v>143.78270000000001</v>
      </c>
      <c r="Q17" s="25">
        <v>143.78270000000001</v>
      </c>
      <c r="R17" s="23">
        <v>139.7302</v>
      </c>
      <c r="S17" s="24">
        <v>28.529599999999995</v>
      </c>
      <c r="T17" s="24">
        <v>139.40600000000001</v>
      </c>
      <c r="U17" s="25">
        <v>139.89229999999998</v>
      </c>
      <c r="V17" s="302">
        <f>SUM(B17:U17)</f>
        <v>1958.19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501</v>
      </c>
      <c r="C18" s="300">
        <v>5.3959999999999955</v>
      </c>
      <c r="D18" s="300">
        <v>5.2184999999999953</v>
      </c>
      <c r="E18" s="300">
        <v>1.107599999999999</v>
      </c>
      <c r="F18" s="300">
        <v>5.2042999999999955</v>
      </c>
      <c r="G18" s="300">
        <v>6.0420999999999951</v>
      </c>
      <c r="H18" s="299">
        <v>503</v>
      </c>
      <c r="I18" s="300">
        <v>5.0693999999999964</v>
      </c>
      <c r="J18" s="300">
        <v>5.3320999999999961</v>
      </c>
      <c r="K18" s="300">
        <v>1.1856999999999991</v>
      </c>
      <c r="L18" s="300">
        <v>5.3817999999999957</v>
      </c>
      <c r="M18" s="301">
        <v>6.0917999999999948</v>
      </c>
      <c r="N18" s="23">
        <v>143.78270000000001</v>
      </c>
      <c r="O18" s="24">
        <v>27.070699999999999</v>
      </c>
      <c r="P18" s="24">
        <v>142.81010000000001</v>
      </c>
      <c r="Q18" s="25">
        <v>143.78270000000001</v>
      </c>
      <c r="R18" s="23">
        <v>139.40600000000001</v>
      </c>
      <c r="S18" s="24">
        <v>28.529599999999995</v>
      </c>
      <c r="T18" s="24">
        <v>139.2439</v>
      </c>
      <c r="U18" s="25">
        <v>139.7302</v>
      </c>
      <c r="V18" s="302">
        <f t="shared" ref="V18:V23" si="0">SUM(B18:U18)</f>
        <v>1954.3851999999997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501</v>
      </c>
      <c r="C19" s="300">
        <v>5.3959999999999955</v>
      </c>
      <c r="D19" s="300">
        <v>5.2184999999999953</v>
      </c>
      <c r="E19" s="300">
        <v>1.107599999999999</v>
      </c>
      <c r="F19" s="300">
        <v>5.2042999999999955</v>
      </c>
      <c r="G19" s="300">
        <v>6.0420999999999951</v>
      </c>
      <c r="H19" s="299">
        <v>503</v>
      </c>
      <c r="I19" s="300">
        <v>5.0693999999999964</v>
      </c>
      <c r="J19" s="300">
        <v>5.3320999999999961</v>
      </c>
      <c r="K19" s="300">
        <v>1.1856999999999991</v>
      </c>
      <c r="L19" s="300">
        <v>5.3817999999999957</v>
      </c>
      <c r="M19" s="301">
        <v>6.0917999999999948</v>
      </c>
      <c r="N19" s="23">
        <v>143.78270000000001</v>
      </c>
      <c r="O19" s="24">
        <v>27.070699999999999</v>
      </c>
      <c r="P19" s="24">
        <v>142.81010000000001</v>
      </c>
      <c r="Q19" s="25">
        <v>143.78270000000001</v>
      </c>
      <c r="R19" s="23">
        <v>139.40600000000001</v>
      </c>
      <c r="S19" s="24">
        <v>28.529599999999995</v>
      </c>
      <c r="T19" s="24">
        <v>139.2439</v>
      </c>
      <c r="U19" s="25">
        <v>139.7302</v>
      </c>
      <c r="V19" s="302">
        <f t="shared" si="0"/>
        <v>1954.3851999999997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500</v>
      </c>
      <c r="C20" s="300">
        <v>5.2</v>
      </c>
      <c r="D20" s="300">
        <v>5</v>
      </c>
      <c r="E20" s="300">
        <v>1</v>
      </c>
      <c r="F20" s="300">
        <v>5</v>
      </c>
      <c r="G20" s="300">
        <v>5.8</v>
      </c>
      <c r="H20" s="299">
        <v>502</v>
      </c>
      <c r="I20" s="300">
        <v>4.9000000000000004</v>
      </c>
      <c r="J20" s="300">
        <v>5.0999999999999996</v>
      </c>
      <c r="K20" s="300">
        <v>1</v>
      </c>
      <c r="L20" s="300">
        <v>5.2</v>
      </c>
      <c r="M20" s="301">
        <v>5.9</v>
      </c>
      <c r="N20" s="23">
        <v>143.78270000000001</v>
      </c>
      <c r="O20" s="24">
        <v>27.070699999999999</v>
      </c>
      <c r="P20" s="24">
        <v>142.81010000000001</v>
      </c>
      <c r="Q20" s="25">
        <v>143.78270000000001</v>
      </c>
      <c r="R20" s="23">
        <v>139.40600000000001</v>
      </c>
      <c r="S20" s="24">
        <v>28.529599999999995</v>
      </c>
      <c r="T20" s="24">
        <v>139.2439</v>
      </c>
      <c r="U20" s="25">
        <v>139.7302</v>
      </c>
      <c r="V20" s="302">
        <f t="shared" si="0"/>
        <v>1950.4558999999999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500</v>
      </c>
      <c r="C21" s="300">
        <v>5.2</v>
      </c>
      <c r="D21" s="300">
        <v>5</v>
      </c>
      <c r="E21" s="300">
        <v>1</v>
      </c>
      <c r="F21" s="300">
        <v>5</v>
      </c>
      <c r="G21" s="300">
        <v>5.8</v>
      </c>
      <c r="H21" s="299">
        <v>502</v>
      </c>
      <c r="I21" s="300">
        <v>4.9000000000000004</v>
      </c>
      <c r="J21" s="300">
        <v>5.0999999999999996</v>
      </c>
      <c r="K21" s="300">
        <v>1</v>
      </c>
      <c r="L21" s="300">
        <v>5.2</v>
      </c>
      <c r="M21" s="301">
        <v>5.9</v>
      </c>
      <c r="N21" s="23">
        <v>143.69999999999999</v>
      </c>
      <c r="O21" s="24">
        <v>27</v>
      </c>
      <c r="P21" s="24">
        <v>142.69999999999999</v>
      </c>
      <c r="Q21" s="25">
        <v>143.69999999999999</v>
      </c>
      <c r="R21" s="23">
        <v>139.30000000000001</v>
      </c>
      <c r="S21" s="24">
        <v>28.4</v>
      </c>
      <c r="T21" s="24">
        <v>139.1</v>
      </c>
      <c r="U21" s="25">
        <v>139.6</v>
      </c>
      <c r="V21" s="302">
        <f t="shared" si="0"/>
        <v>1949.6000000000001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500</v>
      </c>
      <c r="C22" s="300">
        <v>5.2</v>
      </c>
      <c r="D22" s="300">
        <v>5</v>
      </c>
      <c r="E22" s="300">
        <v>1</v>
      </c>
      <c r="F22" s="300">
        <v>5</v>
      </c>
      <c r="G22" s="300">
        <v>5.8</v>
      </c>
      <c r="H22" s="299">
        <v>502</v>
      </c>
      <c r="I22" s="300">
        <v>4.9000000000000004</v>
      </c>
      <c r="J22" s="300">
        <v>5.0999999999999996</v>
      </c>
      <c r="K22" s="300">
        <v>1</v>
      </c>
      <c r="L22" s="300">
        <v>5.2</v>
      </c>
      <c r="M22" s="301">
        <v>5.9</v>
      </c>
      <c r="N22" s="23">
        <v>143.69999999999999</v>
      </c>
      <c r="O22" s="24">
        <v>27</v>
      </c>
      <c r="P22" s="24">
        <v>142.69999999999999</v>
      </c>
      <c r="Q22" s="25">
        <v>143.69999999999999</v>
      </c>
      <c r="R22" s="23">
        <v>139.30000000000001</v>
      </c>
      <c r="S22" s="24">
        <v>28.4</v>
      </c>
      <c r="T22" s="24">
        <v>139.1</v>
      </c>
      <c r="U22" s="25">
        <v>139.6</v>
      </c>
      <c r="V22" s="302">
        <f t="shared" si="0"/>
        <v>1949.6000000000001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500</v>
      </c>
      <c r="C23" s="300">
        <v>5.2</v>
      </c>
      <c r="D23" s="300">
        <v>5</v>
      </c>
      <c r="E23" s="300">
        <v>1</v>
      </c>
      <c r="F23" s="300">
        <v>5</v>
      </c>
      <c r="G23" s="300">
        <v>5.8</v>
      </c>
      <c r="H23" s="299">
        <v>502</v>
      </c>
      <c r="I23" s="300">
        <v>4.9000000000000004</v>
      </c>
      <c r="J23" s="300">
        <v>5.0999999999999996</v>
      </c>
      <c r="K23" s="300">
        <v>1</v>
      </c>
      <c r="L23" s="300">
        <v>5.2</v>
      </c>
      <c r="M23" s="301">
        <v>5.9</v>
      </c>
      <c r="N23" s="23">
        <v>143.69999999999999</v>
      </c>
      <c r="O23" s="24">
        <v>27</v>
      </c>
      <c r="P23" s="24">
        <v>142.69999999999999</v>
      </c>
      <c r="Q23" s="25">
        <v>143.69999999999999</v>
      </c>
      <c r="R23" s="23">
        <v>139.30000000000001</v>
      </c>
      <c r="S23" s="24">
        <v>28.4</v>
      </c>
      <c r="T23" s="24">
        <v>139.1</v>
      </c>
      <c r="U23" s="25">
        <v>139.6</v>
      </c>
      <c r="V23" s="302">
        <f t="shared" si="0"/>
        <v>1949.6000000000001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3494.5</v>
      </c>
      <c r="C24" s="306">
        <f t="shared" ref="C24:U24" si="1">SUM(C17:C23)</f>
        <v>39.267999999999994</v>
      </c>
      <c r="D24" s="306">
        <f t="shared" si="1"/>
        <v>37.890799999999984</v>
      </c>
      <c r="E24" s="306">
        <f t="shared" si="1"/>
        <v>7.8008999999999968</v>
      </c>
      <c r="F24" s="306">
        <f t="shared" si="1"/>
        <v>37.811899999999987</v>
      </c>
      <c r="G24" s="306">
        <f t="shared" si="1"/>
        <v>43.879299999999979</v>
      </c>
      <c r="H24" s="305">
        <f t="shared" si="1"/>
        <v>3501.5</v>
      </c>
      <c r="I24" s="306">
        <f t="shared" si="1"/>
        <v>38.378199999999985</v>
      </c>
      <c r="J24" s="306">
        <f t="shared" si="1"/>
        <v>40.151299999999992</v>
      </c>
      <c r="K24" s="306">
        <f t="shared" si="1"/>
        <v>8.4162999999999961</v>
      </c>
      <c r="L24" s="306">
        <f t="shared" si="1"/>
        <v>40.735399999999991</v>
      </c>
      <c r="M24" s="307">
        <f t="shared" si="1"/>
        <v>46.177499999999981</v>
      </c>
      <c r="N24" s="392">
        <f t="shared" si="1"/>
        <v>1006.2308</v>
      </c>
      <c r="O24" s="393">
        <f t="shared" si="1"/>
        <v>189.44490000000002</v>
      </c>
      <c r="P24" s="393">
        <f t="shared" si="1"/>
        <v>1000.3130000000001</v>
      </c>
      <c r="Q24" s="394">
        <f t="shared" si="1"/>
        <v>1006.2308</v>
      </c>
      <c r="R24" s="392">
        <f t="shared" si="1"/>
        <v>975.84819999999991</v>
      </c>
      <c r="S24" s="393">
        <f t="shared" si="1"/>
        <v>199.3184</v>
      </c>
      <c r="T24" s="393">
        <f t="shared" si="1"/>
        <v>974.43770000000006</v>
      </c>
      <c r="U24" s="394">
        <f t="shared" si="1"/>
        <v>977.88289999999995</v>
      </c>
      <c r="V24" s="302">
        <f>SUM(B24:U24)</f>
        <v>13666.216300000002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8">
        <v>162.1</v>
      </c>
      <c r="O25" s="389">
        <v>162.1</v>
      </c>
      <c r="P25" s="389">
        <v>162.1</v>
      </c>
      <c r="Q25" s="390">
        <v>162.1</v>
      </c>
      <c r="R25" s="391">
        <v>162.1</v>
      </c>
      <c r="S25" s="389">
        <v>162.1</v>
      </c>
      <c r="T25" s="389">
        <v>162.1</v>
      </c>
      <c r="U25" s="390">
        <v>162.1</v>
      </c>
      <c r="V25" s="320">
        <f>+((V24/V26)/7)*1000</f>
        <v>161.85679110311014</v>
      </c>
    </row>
    <row r="26" spans="1:42" s="52" customFormat="1" ht="36.75" customHeight="1" x14ac:dyDescent="0.25">
      <c r="A26" s="321" t="s">
        <v>21</v>
      </c>
      <c r="B26" s="322"/>
      <c r="C26" s="323">
        <v>760</v>
      </c>
      <c r="D26" s="323">
        <v>735</v>
      </c>
      <c r="E26" s="323">
        <v>156</v>
      </c>
      <c r="F26" s="323">
        <v>733</v>
      </c>
      <c r="G26" s="323">
        <v>851</v>
      </c>
      <c r="H26" s="324"/>
      <c r="I26" s="323">
        <v>714</v>
      </c>
      <c r="J26" s="323">
        <v>751</v>
      </c>
      <c r="K26" s="323">
        <v>167</v>
      </c>
      <c r="L26" s="323">
        <v>758</v>
      </c>
      <c r="M26" s="325">
        <v>858</v>
      </c>
      <c r="N26" s="86">
        <v>887</v>
      </c>
      <c r="O26" s="35">
        <v>167</v>
      </c>
      <c r="P26" s="35">
        <v>881</v>
      </c>
      <c r="Q26" s="36">
        <v>887</v>
      </c>
      <c r="R26" s="34">
        <v>860</v>
      </c>
      <c r="S26" s="35">
        <v>176</v>
      </c>
      <c r="T26" s="35">
        <v>859</v>
      </c>
      <c r="U26" s="36">
        <v>862</v>
      </c>
      <c r="V26" s="326">
        <f>SUM(C26:U26)</f>
        <v>12062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739.17599999999993</v>
      </c>
      <c r="D27" s="300">
        <f t="shared" ref="D27:G27" si="2">(D26*D25/1000)*6</f>
        <v>714.86099999999999</v>
      </c>
      <c r="E27" s="300">
        <f t="shared" si="2"/>
        <v>151.72559999999999</v>
      </c>
      <c r="F27" s="300">
        <f t="shared" si="2"/>
        <v>712.91579999999999</v>
      </c>
      <c r="G27" s="300">
        <f t="shared" si="2"/>
        <v>827.68260000000009</v>
      </c>
      <c r="H27" s="328"/>
      <c r="I27" s="300">
        <f>(I26*I25/1000)*6</f>
        <v>694.43639999999994</v>
      </c>
      <c r="J27" s="300">
        <f>(J26*J25/1000)*6</f>
        <v>730.42259999999999</v>
      </c>
      <c r="K27" s="300">
        <f>(K26*K25/1000)*6</f>
        <v>162.42420000000001</v>
      </c>
      <c r="L27" s="300">
        <f>(L26*L25/1000)*6</f>
        <v>737.23080000000004</v>
      </c>
      <c r="M27" s="301">
        <f>(M26*M25/1000)*6</f>
        <v>834.49079999999992</v>
      </c>
      <c r="N27" s="302">
        <f>((N26*N25)*7/1000)/7</f>
        <v>143.78270000000001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139.40600000000001</v>
      </c>
      <c r="S27" s="204">
        <f t="shared" si="3"/>
        <v>28.529599999999995</v>
      </c>
      <c r="T27" s="204">
        <f t="shared" si="3"/>
        <v>139.2439</v>
      </c>
      <c r="U27" s="205">
        <f t="shared" si="3"/>
        <v>139.7302</v>
      </c>
      <c r="V27" s="88"/>
      <c r="W27" s="52">
        <f>((V24*1000)/V26)/7</f>
        <v>161.85679110311017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5.3959999999999955</v>
      </c>
      <c r="D28" s="330">
        <f t="shared" ref="D28:G28" si="4">+(D25-$C$32)*D26/1000</f>
        <v>5.2184999999999953</v>
      </c>
      <c r="E28" s="330">
        <f t="shared" si="4"/>
        <v>1.107599999999999</v>
      </c>
      <c r="F28" s="330">
        <f t="shared" si="4"/>
        <v>5.2042999999999955</v>
      </c>
      <c r="G28" s="330">
        <f t="shared" si="4"/>
        <v>6.0420999999999951</v>
      </c>
      <c r="H28" s="329"/>
      <c r="I28" s="330">
        <f>+(I25-$I$32)*I26/1000</f>
        <v>5.0693999999999964</v>
      </c>
      <c r="J28" s="330">
        <f t="shared" ref="J28:M28" si="5">+(J25-$I$32)*J26/1000</f>
        <v>5.3320999999999961</v>
      </c>
      <c r="K28" s="330">
        <f t="shared" si="5"/>
        <v>1.1856999999999991</v>
      </c>
      <c r="L28" s="330">
        <f t="shared" si="5"/>
        <v>5.3817999999999957</v>
      </c>
      <c r="M28" s="331">
        <f t="shared" si="5"/>
        <v>6.0917999999999948</v>
      </c>
      <c r="N28" s="259">
        <f t="shared" ref="N28:U28" si="6">((N26*N25)*7)/1000</f>
        <v>1006.4789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975.84199999999998</v>
      </c>
      <c r="S28" s="45">
        <f t="shared" si="6"/>
        <v>199.70719999999997</v>
      </c>
      <c r="T28" s="45">
        <f t="shared" si="6"/>
        <v>974.70729999999992</v>
      </c>
      <c r="U28" s="46">
        <f t="shared" si="6"/>
        <v>978.11139999999989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886.66666666666924</v>
      </c>
      <c r="D29" s="333">
        <f t="shared" si="7"/>
        <v>857.5000000000025</v>
      </c>
      <c r="E29" s="333">
        <f t="shared" si="7"/>
        <v>182.00000000000054</v>
      </c>
      <c r="F29" s="333">
        <f t="shared" si="7"/>
        <v>855.16666666666913</v>
      </c>
      <c r="G29" s="333">
        <f t="shared" si="7"/>
        <v>992.83333333333621</v>
      </c>
      <c r="H29" s="332"/>
      <c r="I29" s="333">
        <f>+I26*(1.16666666666667)</f>
        <v>833.00000000000239</v>
      </c>
      <c r="J29" s="333">
        <f>+J26*(1.16666666666667)</f>
        <v>876.16666666666924</v>
      </c>
      <c r="K29" s="333">
        <f>+K26*(1.16666666666667)</f>
        <v>194.83333333333391</v>
      </c>
      <c r="L29" s="333">
        <f>+L26*(1.16666666666667)</f>
        <v>884.33333333333587</v>
      </c>
      <c r="M29" s="334">
        <f>+M26*(1.16666666666667)</f>
        <v>1001.000000000003</v>
      </c>
      <c r="N29" s="89">
        <f t="shared" ref="N29:U29" si="8">+(N24/N26)/7*1000</f>
        <v>162.06004187469802</v>
      </c>
      <c r="O29" s="49">
        <f t="shared" si="8"/>
        <v>162.05722840034218</v>
      </c>
      <c r="P29" s="49">
        <f t="shared" si="8"/>
        <v>162.20415112696611</v>
      </c>
      <c r="Q29" s="50">
        <f t="shared" si="8"/>
        <v>162.06004187469802</v>
      </c>
      <c r="R29" s="48">
        <f t="shared" si="8"/>
        <v>162.10102990033221</v>
      </c>
      <c r="S29" s="49">
        <f t="shared" si="8"/>
        <v>161.78441558441557</v>
      </c>
      <c r="T29" s="49">
        <f t="shared" si="8"/>
        <v>162.05516381174127</v>
      </c>
      <c r="U29" s="50">
        <f t="shared" si="8"/>
        <v>162.06213125621477</v>
      </c>
      <c r="V29" s="344"/>
    </row>
    <row r="30" spans="1:42" s="304" customFormat="1" ht="33.75" customHeight="1" x14ac:dyDescent="0.25">
      <c r="A30" s="52"/>
      <c r="B30" s="328"/>
      <c r="C30" s="335">
        <f>(C27/6)</f>
        <v>123.19599999999998</v>
      </c>
      <c r="D30" s="335">
        <f t="shared" ref="D30:G30" si="9">+(D27/6)</f>
        <v>119.1435</v>
      </c>
      <c r="E30" s="335">
        <f t="shared" si="9"/>
        <v>25.287599999999998</v>
      </c>
      <c r="F30" s="335">
        <f t="shared" si="9"/>
        <v>118.8193</v>
      </c>
      <c r="G30" s="335">
        <f t="shared" si="9"/>
        <v>137.94710000000001</v>
      </c>
      <c r="H30" s="328"/>
      <c r="I30" s="335">
        <f>+(I27/6)</f>
        <v>115.73939999999999</v>
      </c>
      <c r="J30" s="335">
        <f>+(J27/6)</f>
        <v>121.7371</v>
      </c>
      <c r="K30" s="335">
        <f>+(K27/6)</f>
        <v>27.070700000000002</v>
      </c>
      <c r="L30" s="335">
        <f>+(L27/6)</f>
        <v>122.87180000000001</v>
      </c>
      <c r="M30" s="336">
        <f>+(M27/6)</f>
        <v>139.08179999999999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298.17299999999994</v>
      </c>
      <c r="D31" s="335">
        <f t="shared" ref="D31:G31" si="10">+((D27-D24)/4)+D30</f>
        <v>288.38605000000001</v>
      </c>
      <c r="E31" s="335">
        <f t="shared" si="10"/>
        <v>61.268774999999998</v>
      </c>
      <c r="F31" s="335">
        <f t="shared" si="10"/>
        <v>287.59527500000002</v>
      </c>
      <c r="G31" s="335">
        <f t="shared" si="10"/>
        <v>333.89792500000004</v>
      </c>
      <c r="H31" s="328"/>
      <c r="I31" s="335">
        <f>+((I27-I24)/4)+I30</f>
        <v>279.75394999999997</v>
      </c>
      <c r="J31" s="335">
        <f>+((J27-J24)/4)+J30</f>
        <v>294.30492500000003</v>
      </c>
      <c r="K31" s="335">
        <f>+((K27-K24)/4)+K30</f>
        <v>65.572675000000004</v>
      </c>
      <c r="L31" s="335">
        <f>+((L27-L24)/4)+L30</f>
        <v>296.99565000000001</v>
      </c>
      <c r="M31" s="336">
        <f>+((M27-M24)/4)+M30</f>
        <v>336.16012499999999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155</v>
      </c>
      <c r="D32" s="339">
        <f>+C32*E32/1000</f>
        <v>501.42500000000001</v>
      </c>
      <c r="E32" s="340">
        <f>+SUM(C26:G26)</f>
        <v>3235</v>
      </c>
      <c r="F32" s="341"/>
      <c r="G32" s="341"/>
      <c r="H32" s="337"/>
      <c r="I32" s="338">
        <v>155</v>
      </c>
      <c r="J32" s="339">
        <f>+I32*K32/1000</f>
        <v>503.44</v>
      </c>
      <c r="K32" s="340">
        <f>+SUM(I26:M26)</f>
        <v>3248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417"/>
      <c r="J36" s="418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132.35399999999998</v>
      </c>
      <c r="C39" s="82">
        <v>137.43419999999998</v>
      </c>
      <c r="D39" s="82">
        <v>24.169599999999999</v>
      </c>
      <c r="E39" s="82">
        <v>131.886</v>
      </c>
      <c r="F39" s="82">
        <v>134.10150000000002</v>
      </c>
      <c r="G39" s="82"/>
      <c r="H39" s="82"/>
      <c r="I39" s="205">
        <f t="shared" ref="I39:I46" si="11">SUM(B39:H39)</f>
        <v>559.94529999999997</v>
      </c>
      <c r="J39" s="52"/>
      <c r="K39" s="405" t="s">
        <v>13</v>
      </c>
      <c r="L39" s="82">
        <v>10.4</v>
      </c>
      <c r="M39" s="82">
        <v>10.5</v>
      </c>
      <c r="N39" s="82">
        <v>1.9</v>
      </c>
      <c r="O39" s="82">
        <v>10.5</v>
      </c>
      <c r="P39" s="82">
        <v>10.199999999999999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130.96890000000002</v>
      </c>
      <c r="C40" s="82">
        <v>135.6885</v>
      </c>
      <c r="D40" s="82">
        <v>22.276800000000001</v>
      </c>
      <c r="E40" s="82">
        <v>130.815</v>
      </c>
      <c r="F40" s="82">
        <v>132.99059999999997</v>
      </c>
      <c r="G40" s="82"/>
      <c r="H40" s="82"/>
      <c r="I40" s="205">
        <f t="shared" si="11"/>
        <v>552.73980000000006</v>
      </c>
      <c r="J40" s="52"/>
      <c r="K40" s="407" t="s">
        <v>14</v>
      </c>
      <c r="L40" s="82">
        <v>10.4</v>
      </c>
      <c r="M40" s="82">
        <v>10.5</v>
      </c>
      <c r="N40" s="82">
        <v>1.9</v>
      </c>
      <c r="O40" s="82">
        <v>10.5</v>
      </c>
      <c r="P40" s="82">
        <v>10.199999999999999</v>
      </c>
      <c r="Q40" s="82"/>
      <c r="R40" s="205">
        <f t="shared" si="12"/>
        <v>43.5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135.05369999999999</v>
      </c>
      <c r="C41" s="82">
        <v>135.6885</v>
      </c>
      <c r="D41" s="82">
        <v>22.8888</v>
      </c>
      <c r="E41" s="82">
        <v>135.6885</v>
      </c>
      <c r="F41" s="82">
        <v>132.99059999999997</v>
      </c>
      <c r="G41" s="24"/>
      <c r="H41" s="24"/>
      <c r="I41" s="205">
        <f t="shared" si="11"/>
        <v>562.31010000000003</v>
      </c>
      <c r="J41" s="52"/>
      <c r="K41" s="405" t="s">
        <v>15</v>
      </c>
      <c r="L41" s="82">
        <v>10.3</v>
      </c>
      <c r="M41" s="82">
        <v>10.5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42.900000000000006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135.05369999999999</v>
      </c>
      <c r="C42" s="82">
        <v>135.6885</v>
      </c>
      <c r="D42" s="82">
        <v>23.6</v>
      </c>
      <c r="E42" s="82">
        <v>135.6885</v>
      </c>
      <c r="F42" s="82">
        <v>132.99059999999997</v>
      </c>
      <c r="G42" s="82"/>
      <c r="H42" s="82"/>
      <c r="I42" s="205">
        <f t="shared" si="11"/>
        <v>563.0213</v>
      </c>
      <c r="J42" s="52"/>
      <c r="K42" s="407" t="s">
        <v>16</v>
      </c>
      <c r="L42" s="82">
        <v>10.3</v>
      </c>
      <c r="M42" s="82">
        <v>10.5</v>
      </c>
      <c r="N42" s="82">
        <v>1.6</v>
      </c>
      <c r="O42" s="82">
        <v>10.4</v>
      </c>
      <c r="P42" s="82">
        <v>10.1</v>
      </c>
      <c r="Q42" s="82"/>
      <c r="R42" s="205">
        <f t="shared" si="12"/>
        <v>42.900000000000006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135.05369999999999</v>
      </c>
      <c r="C43" s="82">
        <v>135.6885</v>
      </c>
      <c r="D43" s="82">
        <v>23.6</v>
      </c>
      <c r="E43" s="82">
        <v>135.6885</v>
      </c>
      <c r="F43" s="82">
        <v>132.99059999999997</v>
      </c>
      <c r="G43" s="82"/>
      <c r="H43" s="82"/>
      <c r="I43" s="205">
        <f t="shared" si="11"/>
        <v>563.0213</v>
      </c>
      <c r="J43" s="52"/>
      <c r="K43" s="405" t="s">
        <v>17</v>
      </c>
      <c r="L43" s="82">
        <v>10.3</v>
      </c>
      <c r="M43" s="82">
        <v>10.5</v>
      </c>
      <c r="N43" s="82">
        <v>1.6</v>
      </c>
      <c r="O43" s="82">
        <v>10.4</v>
      </c>
      <c r="P43" s="82">
        <v>10.1</v>
      </c>
      <c r="Q43" s="82"/>
      <c r="R43" s="205">
        <f t="shared" si="12"/>
        <v>42.900000000000006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135.05369999999999</v>
      </c>
      <c r="C44" s="82">
        <v>135.6885</v>
      </c>
      <c r="D44" s="82">
        <v>23.6</v>
      </c>
      <c r="E44" s="82">
        <v>135.6885</v>
      </c>
      <c r="F44" s="82">
        <v>132.99059999999997</v>
      </c>
      <c r="G44" s="82"/>
      <c r="H44" s="82"/>
      <c r="I44" s="205">
        <f t="shared" si="11"/>
        <v>563.0213</v>
      </c>
      <c r="J44" s="52"/>
      <c r="K44" s="407" t="s">
        <v>18</v>
      </c>
      <c r="L44" s="82">
        <v>10.3</v>
      </c>
      <c r="M44" s="82">
        <v>10.5</v>
      </c>
      <c r="N44" s="82">
        <v>1.6</v>
      </c>
      <c r="O44" s="82">
        <v>10.5</v>
      </c>
      <c r="P44" s="82">
        <v>10.199999999999999</v>
      </c>
      <c r="Q44" s="82"/>
      <c r="R44" s="205">
        <f t="shared" si="12"/>
        <v>43.100000000000009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135.05369999999999</v>
      </c>
      <c r="C45" s="82">
        <v>135.6885</v>
      </c>
      <c r="D45" s="82">
        <v>23.6</v>
      </c>
      <c r="E45" s="82">
        <v>135.6885</v>
      </c>
      <c r="F45" s="82">
        <v>132.99059999999997</v>
      </c>
      <c r="G45" s="82"/>
      <c r="H45" s="82"/>
      <c r="I45" s="205">
        <f t="shared" si="11"/>
        <v>563.0213</v>
      </c>
      <c r="J45" s="52"/>
      <c r="K45" s="405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938.59139999999979</v>
      </c>
      <c r="C46" s="309">
        <f t="shared" si="13"/>
        <v>951.56519999999989</v>
      </c>
      <c r="D46" s="309">
        <f t="shared" si="13"/>
        <v>163.73519999999999</v>
      </c>
      <c r="E46" s="309">
        <f t="shared" si="13"/>
        <v>941.1434999999999</v>
      </c>
      <c r="F46" s="309">
        <f t="shared" si="13"/>
        <v>932.04509999999982</v>
      </c>
      <c r="G46" s="309">
        <f t="shared" si="13"/>
        <v>0</v>
      </c>
      <c r="H46" s="309">
        <f t="shared" si="13"/>
        <v>0</v>
      </c>
      <c r="I46" s="205">
        <f t="shared" si="11"/>
        <v>3927.0803999999994</v>
      </c>
      <c r="K46" s="407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73.199999999999989</v>
      </c>
      <c r="P46" s="309">
        <f t="shared" si="14"/>
        <v>71.100000000000009</v>
      </c>
      <c r="Q46" s="309">
        <f t="shared" si="14"/>
        <v>0</v>
      </c>
      <c r="R46" s="205">
        <f t="shared" si="12"/>
        <v>302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158.69999999999999</v>
      </c>
      <c r="C47" s="317">
        <v>158.69999999999999</v>
      </c>
      <c r="D47" s="317">
        <v>154</v>
      </c>
      <c r="E47" s="317">
        <v>158.69999999999999</v>
      </c>
      <c r="F47" s="317">
        <v>158.69999999999999</v>
      </c>
      <c r="G47" s="317"/>
      <c r="H47" s="317"/>
      <c r="I47" s="426">
        <f>+((I46/I48)/7)*1000</f>
        <v>157.94242277992274</v>
      </c>
      <c r="K47" s="408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6">
        <f>+((R46/R48)/7)*1000</f>
        <v>140.07421150278293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851</v>
      </c>
      <c r="C48" s="35">
        <v>855</v>
      </c>
      <c r="D48" s="35">
        <v>153</v>
      </c>
      <c r="E48" s="35">
        <v>855</v>
      </c>
      <c r="F48" s="35">
        <v>838</v>
      </c>
      <c r="G48" s="35"/>
      <c r="H48" s="35"/>
      <c r="I48" s="428">
        <f>SUM(B48:H48)</f>
        <v>3552</v>
      </c>
      <c r="J48" s="52"/>
      <c r="K48" s="410" t="s">
        <v>21</v>
      </c>
      <c r="L48" s="429">
        <v>73</v>
      </c>
      <c r="M48" s="412">
        <v>75</v>
      </c>
      <c r="N48" s="412">
        <v>12</v>
      </c>
      <c r="O48" s="412">
        <v>75</v>
      </c>
      <c r="P48" s="412">
        <v>73</v>
      </c>
      <c r="Q48" s="412"/>
      <c r="R48" s="430">
        <f>SUM(L48:Q48)</f>
        <v>308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135.05369999999999</v>
      </c>
      <c r="C49" s="204">
        <f t="shared" si="15"/>
        <v>135.6885</v>
      </c>
      <c r="D49" s="204">
        <f t="shared" si="15"/>
        <v>23.562000000000001</v>
      </c>
      <c r="E49" s="204">
        <f t="shared" si="15"/>
        <v>135.6885</v>
      </c>
      <c r="F49" s="204">
        <f t="shared" si="15"/>
        <v>132.99059999999997</v>
      </c>
      <c r="G49" s="204">
        <f t="shared" ref="G49:H49" si="16">((G48*G47)*7/1000-G39-G40)/5</f>
        <v>0</v>
      </c>
      <c r="H49" s="204">
        <f t="shared" si="16"/>
        <v>0</v>
      </c>
      <c r="I49" s="432">
        <f>((I46*1000)/I48)/7</f>
        <v>157.94242277992277</v>
      </c>
      <c r="K49" s="415" t="s">
        <v>22</v>
      </c>
      <c r="L49" s="302">
        <f>((L48*L47)*7/1000-L39-L40)/5</f>
        <v>10.301300000000001</v>
      </c>
      <c r="M49" s="204">
        <f t="shared" ref="M49:Q49" si="17">((M48*M47)*7/1000-M39-M40)/5</f>
        <v>10.5</v>
      </c>
      <c r="N49" s="204">
        <f t="shared" si="17"/>
        <v>1.6171999999999997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3">
        <f>((R46*1000)/R48)/7</f>
        <v>140.07421150278293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945.37589999999989</v>
      </c>
      <c r="C50" s="43">
        <f t="shared" si="18"/>
        <v>949.81949999999995</v>
      </c>
      <c r="D50" s="43">
        <f t="shared" si="18"/>
        <v>164.934</v>
      </c>
      <c r="E50" s="43">
        <f t="shared" si="18"/>
        <v>949.81949999999995</v>
      </c>
      <c r="F50" s="43">
        <f t="shared" si="18"/>
        <v>930.93419999999981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157.56108779587038</v>
      </c>
      <c r="C51" s="49">
        <f t="shared" si="20"/>
        <v>158.99167919799498</v>
      </c>
      <c r="D51" s="49">
        <f t="shared" si="20"/>
        <v>152.88067226890755</v>
      </c>
      <c r="E51" s="49">
        <f t="shared" si="20"/>
        <v>157.25037593984962</v>
      </c>
      <c r="F51" s="49">
        <f t="shared" si="20"/>
        <v>158.88937947494028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139.42857142857139</v>
      </c>
      <c r="P51" s="49">
        <f t="shared" si="21"/>
        <v>139.13894324853231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2"/>
      <c r="D73" s="442"/>
      <c r="E73" s="442"/>
      <c r="F73" s="118"/>
      <c r="G73" s="198"/>
      <c r="H73" s="442"/>
      <c r="I73" s="442"/>
      <c r="J73" s="442"/>
      <c r="K73" s="118"/>
      <c r="L73" s="198"/>
      <c r="M73" s="442"/>
      <c r="N73" s="442"/>
      <c r="O73" s="118"/>
      <c r="P73" s="198"/>
      <c r="Q73" s="442"/>
      <c r="R73" s="442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</v>
      </c>
      <c r="C76" s="204">
        <v>9</v>
      </c>
      <c r="D76" s="204">
        <v>2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11.2</v>
      </c>
      <c r="M76" s="204">
        <v>2</v>
      </c>
      <c r="N76" s="204">
        <v>11</v>
      </c>
      <c r="O76" s="205">
        <v>10.6</v>
      </c>
      <c r="P76" s="203">
        <v>10.9</v>
      </c>
      <c r="Q76" s="204">
        <v>2.2000000000000002</v>
      </c>
      <c r="R76" s="204">
        <v>10.8</v>
      </c>
      <c r="S76" s="205">
        <v>10.8</v>
      </c>
      <c r="T76" s="406">
        <f t="shared" ref="T76:T83" si="27">SUM(B76:S76)</f>
        <v>150.50000000000003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</v>
      </c>
      <c r="C77" s="204">
        <v>9</v>
      </c>
      <c r="D77" s="204">
        <v>2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10.6</v>
      </c>
      <c r="P77" s="203">
        <v>10.9</v>
      </c>
      <c r="Q77" s="204">
        <v>2.2000000000000002</v>
      </c>
      <c r="R77" s="204">
        <v>10.8</v>
      </c>
      <c r="S77" s="205">
        <v>10.8</v>
      </c>
      <c r="T77" s="406">
        <f t="shared" si="27"/>
        <v>150.50000000000003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8.9</v>
      </c>
      <c r="D78" s="204">
        <v>1.8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10.7</v>
      </c>
      <c r="P78" s="203">
        <v>10.8</v>
      </c>
      <c r="Q78" s="204">
        <v>2</v>
      </c>
      <c r="R78" s="204">
        <v>10.7</v>
      </c>
      <c r="S78" s="205">
        <v>10.7</v>
      </c>
      <c r="T78" s="406">
        <f t="shared" si="27"/>
        <v>148.99999999999997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8.9</v>
      </c>
      <c r="D79" s="204">
        <v>1.9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2.1</v>
      </c>
      <c r="N79" s="204">
        <v>10.9</v>
      </c>
      <c r="O79" s="205">
        <v>10.7</v>
      </c>
      <c r="P79" s="203">
        <v>10.9</v>
      </c>
      <c r="Q79" s="204">
        <v>2</v>
      </c>
      <c r="R79" s="204">
        <v>10.7</v>
      </c>
      <c r="S79" s="205">
        <v>10.7</v>
      </c>
      <c r="T79" s="406">
        <f t="shared" si="27"/>
        <v>149.39999999999998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9</v>
      </c>
      <c r="D80" s="204">
        <v>1.9</v>
      </c>
      <c r="E80" s="204">
        <v>9.1999999999999993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2.1</v>
      </c>
      <c r="N80" s="204">
        <v>10.9</v>
      </c>
      <c r="O80" s="205">
        <v>10.7</v>
      </c>
      <c r="P80" s="203">
        <v>10.9</v>
      </c>
      <c r="Q80" s="204">
        <v>2</v>
      </c>
      <c r="R80" s="204">
        <v>10.7</v>
      </c>
      <c r="S80" s="205">
        <v>10.7</v>
      </c>
      <c r="T80" s="406">
        <f t="shared" si="27"/>
        <v>149.79999999999998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</v>
      </c>
      <c r="D81" s="204">
        <v>1.9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9.4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</v>
      </c>
      <c r="R81" s="204">
        <v>10.7</v>
      </c>
      <c r="S81" s="205">
        <v>10.7</v>
      </c>
      <c r="T81" s="406">
        <f t="shared" si="27"/>
        <v>150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</v>
      </c>
      <c r="C82" s="204">
        <v>9</v>
      </c>
      <c r="D82" s="204">
        <v>1.9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9.4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10.8</v>
      </c>
      <c r="P82" s="203">
        <v>10.9</v>
      </c>
      <c r="Q82" s="204">
        <v>2</v>
      </c>
      <c r="R82" s="204">
        <v>10.7</v>
      </c>
      <c r="S82" s="205">
        <v>10.7</v>
      </c>
      <c r="T82" s="406">
        <f t="shared" si="27"/>
        <v>150.19999999999999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13.4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76.2</v>
      </c>
      <c r="Q83" s="309">
        <f t="shared" si="28"/>
        <v>14.4</v>
      </c>
      <c r="R83" s="309">
        <f t="shared" si="28"/>
        <v>75.100000000000009</v>
      </c>
      <c r="S83" s="310">
        <f t="shared" si="28"/>
        <v>75.100000000000009</v>
      </c>
      <c r="T83" s="406">
        <f t="shared" si="27"/>
        <v>1049.4000000000001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9">
        <f>+((T83/T85)/7)*1000</f>
        <v>145.6892961266139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13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14</v>
      </c>
      <c r="R85" s="412">
        <v>74</v>
      </c>
      <c r="S85" s="413">
        <v>74</v>
      </c>
      <c r="T85" s="414">
        <f>SUM(B85:S85)</f>
        <v>1029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1.8754000000000002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9.3949999999999996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2.0811999999999999</v>
      </c>
      <c r="N86" s="204">
        <f t="shared" si="29"/>
        <v>10.921600000000002</v>
      </c>
      <c r="O86" s="205">
        <f t="shared" si="29"/>
        <v>10.7302</v>
      </c>
      <c r="P86" s="203">
        <f t="shared" si="29"/>
        <v>10.869199999999999</v>
      </c>
      <c r="Q86" s="204">
        <f t="shared" si="29"/>
        <v>2.0011999999999999</v>
      </c>
      <c r="R86" s="204">
        <f t="shared" si="29"/>
        <v>10.702000000000002</v>
      </c>
      <c r="S86" s="205">
        <f t="shared" si="29"/>
        <v>10.702000000000002</v>
      </c>
      <c r="T86" s="414">
        <f>((T83*1000)/T85)/7</f>
        <v>145.6892961266139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13.377000000000001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147.25274725274727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147.10424710424712</v>
      </c>
      <c r="Q88" s="49">
        <f t="shared" si="31"/>
        <v>146.9387755102041</v>
      </c>
      <c r="R88" s="49">
        <f t="shared" si="31"/>
        <v>144.98069498069501</v>
      </c>
      <c r="S88" s="50">
        <f t="shared" si="31"/>
        <v>144.98069498069501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6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2"/>
      <c r="Z3" s="2"/>
      <c r="AA3" s="2"/>
      <c r="AB3" s="2"/>
      <c r="AC3" s="2"/>
      <c r="AD3" s="4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3" t="s">
        <v>1</v>
      </c>
      <c r="B9" s="443"/>
      <c r="C9" s="443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3"/>
      <c r="B10" s="443"/>
      <c r="C10" s="4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3" t="s">
        <v>4</v>
      </c>
      <c r="B11" s="443"/>
      <c r="C11" s="443"/>
      <c r="D11" s="1"/>
      <c r="E11" s="444">
        <v>1</v>
      </c>
      <c r="F11" s="1"/>
      <c r="G11" s="1"/>
      <c r="H11" s="1"/>
      <c r="I11" s="1"/>
      <c r="J11" s="1"/>
      <c r="K11" s="564" t="s">
        <v>118</v>
      </c>
      <c r="L11" s="564"/>
      <c r="M11" s="445"/>
      <c r="N11" s="4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3"/>
      <c r="B12" s="443"/>
      <c r="C12" s="443"/>
      <c r="D12" s="1"/>
      <c r="E12" s="5"/>
      <c r="F12" s="1"/>
      <c r="G12" s="1"/>
      <c r="H12" s="1"/>
      <c r="I12" s="1"/>
      <c r="J12" s="1"/>
      <c r="K12" s="445"/>
      <c r="L12" s="445"/>
      <c r="M12" s="445"/>
      <c r="N12" s="4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3"/>
      <c r="B13" s="443"/>
      <c r="C13" s="443"/>
      <c r="D13" s="443"/>
      <c r="E13" s="443"/>
      <c r="F13" s="443"/>
      <c r="G13" s="443"/>
      <c r="H13" s="443"/>
      <c r="I13" s="443"/>
      <c r="J13" s="443"/>
      <c r="K13" s="443"/>
      <c r="L13" s="445"/>
      <c r="M13" s="445"/>
      <c r="N13" s="445"/>
      <c r="O13" s="445"/>
      <c r="P13" s="445"/>
      <c r="Q13" s="445"/>
      <c r="R13" s="445"/>
      <c r="S13" s="445"/>
      <c r="T13" s="445"/>
      <c r="U13" s="445"/>
      <c r="V13" s="445"/>
      <c r="W13" s="1"/>
      <c r="X13" s="1"/>
      <c r="Y13" s="1"/>
    </row>
    <row r="14" spans="1:30" s="3" customFormat="1" ht="27" thickBot="1" x14ac:dyDescent="0.3">
      <c r="A14" s="443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85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500</v>
      </c>
      <c r="C17" s="300">
        <v>5.2</v>
      </c>
      <c r="D17" s="300">
        <v>5</v>
      </c>
      <c r="E17" s="300">
        <v>1</v>
      </c>
      <c r="F17" s="300">
        <v>5</v>
      </c>
      <c r="G17" s="300">
        <v>5.8</v>
      </c>
      <c r="H17" s="299">
        <v>502</v>
      </c>
      <c r="I17" s="300">
        <v>4.9000000000000004</v>
      </c>
      <c r="J17" s="300">
        <v>5.0999999999999996</v>
      </c>
      <c r="K17" s="300">
        <v>1</v>
      </c>
      <c r="L17" s="300">
        <v>5.2</v>
      </c>
      <c r="M17" s="301">
        <v>5.9</v>
      </c>
      <c r="N17" s="23">
        <v>143.69999999999999</v>
      </c>
      <c r="O17" s="24">
        <v>27</v>
      </c>
      <c r="P17" s="24">
        <v>142.69999999999999</v>
      </c>
      <c r="Q17" s="25">
        <v>143.69999999999999</v>
      </c>
      <c r="R17" s="23">
        <v>139.30000000000001</v>
      </c>
      <c r="S17" s="24">
        <v>28.4</v>
      </c>
      <c r="T17" s="24">
        <v>139.1</v>
      </c>
      <c r="U17" s="25">
        <v>139.6</v>
      </c>
      <c r="V17" s="302">
        <f>SUM(B17:U17)</f>
        <v>1949.6000000000001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9.1717999999999957</v>
      </c>
      <c r="D18" s="300">
        <v>8.8571999999999953</v>
      </c>
      <c r="E18" s="300">
        <v>1.8270999999999993</v>
      </c>
      <c r="F18" s="300">
        <v>8.8692999999999955</v>
      </c>
      <c r="G18" s="300">
        <v>10.248699999999996</v>
      </c>
      <c r="H18" s="299">
        <v>485</v>
      </c>
      <c r="I18" s="300">
        <v>8.603099999999996</v>
      </c>
      <c r="J18" s="300">
        <v>9.0870999999999942</v>
      </c>
      <c r="K18" s="300">
        <v>1.9843999999999993</v>
      </c>
      <c r="L18" s="300">
        <v>9.1596999999999955</v>
      </c>
      <c r="M18" s="301">
        <v>10.369699999999995</v>
      </c>
      <c r="N18" s="23">
        <v>143.62060000000002</v>
      </c>
      <c r="O18" s="24">
        <v>27.070699999999999</v>
      </c>
      <c r="P18" s="24">
        <v>142.81010000000001</v>
      </c>
      <c r="Q18" s="25">
        <v>143.78270000000001</v>
      </c>
      <c r="R18" s="23">
        <v>138.7576</v>
      </c>
      <c r="S18" s="24">
        <v>28.529599999999995</v>
      </c>
      <c r="T18" s="24">
        <v>138.91969999999998</v>
      </c>
      <c r="U18" s="25">
        <v>139.56810000000002</v>
      </c>
      <c r="V18" s="302">
        <f t="shared" ref="V18:V23" si="0">SUM(B18:U18)</f>
        <v>1948.2371999999996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9.1717999999999957</v>
      </c>
      <c r="D19" s="300">
        <v>8.8571999999999953</v>
      </c>
      <c r="E19" s="300">
        <v>1.8270999999999993</v>
      </c>
      <c r="F19" s="300">
        <v>8.8692999999999955</v>
      </c>
      <c r="G19" s="300">
        <v>10.248699999999996</v>
      </c>
      <c r="H19" s="299">
        <v>485</v>
      </c>
      <c r="I19" s="300">
        <v>8.603099999999996</v>
      </c>
      <c r="J19" s="300">
        <v>9.0870999999999942</v>
      </c>
      <c r="K19" s="300">
        <v>1.9843999999999993</v>
      </c>
      <c r="L19" s="300">
        <v>9.1596999999999955</v>
      </c>
      <c r="M19" s="301">
        <v>10.369699999999995</v>
      </c>
      <c r="N19" s="23">
        <v>143.62060000000002</v>
      </c>
      <c r="O19" s="24">
        <v>27.070699999999999</v>
      </c>
      <c r="P19" s="24">
        <v>142.81010000000001</v>
      </c>
      <c r="Q19" s="25">
        <v>143.78270000000001</v>
      </c>
      <c r="R19" s="23">
        <v>138.7576</v>
      </c>
      <c r="S19" s="24">
        <v>28.529599999999995</v>
      </c>
      <c r="T19" s="24">
        <v>138.91969999999998</v>
      </c>
      <c r="U19" s="25">
        <v>139.56810000000002</v>
      </c>
      <c r="V19" s="302">
        <f t="shared" si="0"/>
        <v>1948.2371999999996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9.1717999999999957</v>
      </c>
      <c r="D20" s="300">
        <v>8.8571999999999953</v>
      </c>
      <c r="E20" s="300">
        <v>1.8270999999999993</v>
      </c>
      <c r="F20" s="300">
        <v>8.8692999999999955</v>
      </c>
      <c r="G20" s="300">
        <v>10.248699999999996</v>
      </c>
      <c r="H20" s="299">
        <v>485</v>
      </c>
      <c r="I20" s="300">
        <v>8.603099999999996</v>
      </c>
      <c r="J20" s="300">
        <v>9.0870999999999942</v>
      </c>
      <c r="K20" s="300">
        <v>1.9843999999999993</v>
      </c>
      <c r="L20" s="300">
        <v>9.1596999999999955</v>
      </c>
      <c r="M20" s="301">
        <v>10.369699999999995</v>
      </c>
      <c r="N20" s="23">
        <v>143.62060000000002</v>
      </c>
      <c r="O20" s="24">
        <v>27.070699999999999</v>
      </c>
      <c r="P20" s="24">
        <v>142.81010000000001</v>
      </c>
      <c r="Q20" s="25">
        <v>143.78270000000001</v>
      </c>
      <c r="R20" s="23">
        <v>138.7576</v>
      </c>
      <c r="S20" s="24">
        <v>28.529599999999995</v>
      </c>
      <c r="T20" s="24">
        <v>138.91969999999998</v>
      </c>
      <c r="U20" s="25">
        <v>139.56810000000002</v>
      </c>
      <c r="V20" s="302">
        <f t="shared" si="0"/>
        <v>1948.2371999999996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9.1717999999999957</v>
      </c>
      <c r="D21" s="300">
        <v>8.8571999999999953</v>
      </c>
      <c r="E21" s="300">
        <v>1.8270999999999993</v>
      </c>
      <c r="F21" s="300">
        <v>8.8692999999999955</v>
      </c>
      <c r="G21" s="300">
        <v>10.248699999999996</v>
      </c>
      <c r="H21" s="299">
        <v>485</v>
      </c>
      <c r="I21" s="300">
        <v>8.603099999999996</v>
      </c>
      <c r="J21" s="300">
        <v>9.0870999999999942</v>
      </c>
      <c r="K21" s="300">
        <v>1.9843999999999993</v>
      </c>
      <c r="L21" s="300">
        <v>9.1596999999999955</v>
      </c>
      <c r="M21" s="301">
        <v>10.369699999999995</v>
      </c>
      <c r="N21" s="23">
        <v>143.62060000000002</v>
      </c>
      <c r="O21" s="24">
        <v>27.070699999999999</v>
      </c>
      <c r="P21" s="24">
        <v>142.81010000000001</v>
      </c>
      <c r="Q21" s="25">
        <v>143.78270000000001</v>
      </c>
      <c r="R21" s="23">
        <v>138.7576</v>
      </c>
      <c r="S21" s="24">
        <v>28.529599999999995</v>
      </c>
      <c r="T21" s="24">
        <v>138.91969999999998</v>
      </c>
      <c r="U21" s="25">
        <v>139.56810000000002</v>
      </c>
      <c r="V21" s="302">
        <f t="shared" si="0"/>
        <v>1948.2371999999996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9.1717999999999957</v>
      </c>
      <c r="D22" s="300">
        <v>8.8571999999999953</v>
      </c>
      <c r="E22" s="300">
        <v>1.8270999999999993</v>
      </c>
      <c r="F22" s="300">
        <v>8.8692999999999955</v>
      </c>
      <c r="G22" s="300">
        <v>10.248699999999996</v>
      </c>
      <c r="H22" s="299">
        <v>485</v>
      </c>
      <c r="I22" s="300">
        <v>8.603099999999996</v>
      </c>
      <c r="J22" s="300">
        <v>9.0870999999999942</v>
      </c>
      <c r="K22" s="300">
        <v>1.9843999999999993</v>
      </c>
      <c r="L22" s="300">
        <v>9.1596999999999955</v>
      </c>
      <c r="M22" s="301">
        <v>10.369699999999995</v>
      </c>
      <c r="N22" s="23">
        <v>143.62060000000002</v>
      </c>
      <c r="O22" s="24">
        <v>27.070699999999999</v>
      </c>
      <c r="P22" s="24">
        <v>142.81010000000001</v>
      </c>
      <c r="Q22" s="25">
        <v>143.78270000000001</v>
      </c>
      <c r="R22" s="23">
        <v>138.7576</v>
      </c>
      <c r="S22" s="24">
        <v>28.529599999999995</v>
      </c>
      <c r="T22" s="24">
        <v>138.91969999999998</v>
      </c>
      <c r="U22" s="25">
        <v>139.56810000000002</v>
      </c>
      <c r="V22" s="302">
        <f t="shared" si="0"/>
        <v>1948.2371999999996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9.1717999999999957</v>
      </c>
      <c r="D23" s="300">
        <v>8.8571999999999953</v>
      </c>
      <c r="E23" s="300">
        <v>1.8270999999999993</v>
      </c>
      <c r="F23" s="300">
        <v>8.8692999999999955</v>
      </c>
      <c r="G23" s="300">
        <v>10.248699999999996</v>
      </c>
      <c r="H23" s="299">
        <v>485</v>
      </c>
      <c r="I23" s="300">
        <v>8.603099999999996</v>
      </c>
      <c r="J23" s="300">
        <v>9.0870999999999942</v>
      </c>
      <c r="K23" s="300">
        <v>1.9843999999999993</v>
      </c>
      <c r="L23" s="300">
        <v>9.1596999999999955</v>
      </c>
      <c r="M23" s="301">
        <v>10.369699999999995</v>
      </c>
      <c r="N23" s="23">
        <v>143.62060000000002</v>
      </c>
      <c r="O23" s="24">
        <v>27.070699999999999</v>
      </c>
      <c r="P23" s="24">
        <v>142.81010000000001</v>
      </c>
      <c r="Q23" s="25">
        <v>143.78270000000001</v>
      </c>
      <c r="R23" s="23">
        <v>138.7576</v>
      </c>
      <c r="S23" s="24">
        <v>28.529599999999995</v>
      </c>
      <c r="T23" s="24">
        <v>138.91969999999998</v>
      </c>
      <c r="U23" s="25">
        <v>139.56810000000002</v>
      </c>
      <c r="V23" s="302">
        <f t="shared" si="0"/>
        <v>1948.2371999999996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3392</v>
      </c>
      <c r="C24" s="306">
        <f t="shared" ref="C24:U24" si="1">SUM(C17:C23)</f>
        <v>60.230799999999981</v>
      </c>
      <c r="D24" s="306">
        <f t="shared" si="1"/>
        <v>58.143199999999965</v>
      </c>
      <c r="E24" s="306">
        <f t="shared" si="1"/>
        <v>11.962599999999997</v>
      </c>
      <c r="F24" s="306">
        <f t="shared" si="1"/>
        <v>58.215799999999973</v>
      </c>
      <c r="G24" s="306">
        <f t="shared" si="1"/>
        <v>67.29219999999998</v>
      </c>
      <c r="H24" s="305">
        <f t="shared" si="1"/>
        <v>3412</v>
      </c>
      <c r="I24" s="306">
        <f t="shared" si="1"/>
        <v>56.518599999999985</v>
      </c>
      <c r="J24" s="306">
        <f t="shared" si="1"/>
        <v>59.622599999999956</v>
      </c>
      <c r="K24" s="306">
        <f t="shared" si="1"/>
        <v>12.906399999999994</v>
      </c>
      <c r="L24" s="306">
        <f t="shared" si="1"/>
        <v>60.158199999999965</v>
      </c>
      <c r="M24" s="307">
        <f t="shared" si="1"/>
        <v>68.118199999999973</v>
      </c>
      <c r="N24" s="392">
        <f t="shared" si="1"/>
        <v>1005.4236000000001</v>
      </c>
      <c r="O24" s="393">
        <f t="shared" si="1"/>
        <v>189.42419999999998</v>
      </c>
      <c r="P24" s="393">
        <f t="shared" si="1"/>
        <v>999.56060000000014</v>
      </c>
      <c r="Q24" s="394">
        <f t="shared" si="1"/>
        <v>1006.3961999999999</v>
      </c>
      <c r="R24" s="392">
        <f t="shared" si="1"/>
        <v>971.8456000000001</v>
      </c>
      <c r="S24" s="393">
        <f t="shared" si="1"/>
        <v>199.57759999999993</v>
      </c>
      <c r="T24" s="393">
        <f t="shared" si="1"/>
        <v>972.61819999999966</v>
      </c>
      <c r="U24" s="394">
        <f t="shared" si="1"/>
        <v>977.00859999999989</v>
      </c>
      <c r="V24" s="302">
        <f>SUM(B24:U24)</f>
        <v>13639.023199999998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8">
        <v>162.1</v>
      </c>
      <c r="O25" s="389">
        <v>162.1</v>
      </c>
      <c r="P25" s="389">
        <v>162.1</v>
      </c>
      <c r="Q25" s="390">
        <v>162.1</v>
      </c>
      <c r="R25" s="391">
        <v>162.1</v>
      </c>
      <c r="S25" s="389">
        <v>162.1</v>
      </c>
      <c r="T25" s="389">
        <v>162.1</v>
      </c>
      <c r="U25" s="390">
        <v>162.1</v>
      </c>
      <c r="V25" s="320">
        <f>+((V24/V26)/7)*1000</f>
        <v>161.9374905015197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732</v>
      </c>
      <c r="E26" s="323">
        <v>151</v>
      </c>
      <c r="F26" s="323">
        <v>733</v>
      </c>
      <c r="G26" s="323">
        <v>847</v>
      </c>
      <c r="H26" s="324"/>
      <c r="I26" s="323">
        <v>711</v>
      </c>
      <c r="J26" s="323">
        <v>751</v>
      </c>
      <c r="K26" s="323">
        <v>164</v>
      </c>
      <c r="L26" s="323">
        <v>757</v>
      </c>
      <c r="M26" s="325">
        <v>857</v>
      </c>
      <c r="N26" s="86">
        <v>886</v>
      </c>
      <c r="O26" s="35">
        <v>167</v>
      </c>
      <c r="P26" s="35">
        <v>881</v>
      </c>
      <c r="Q26" s="36">
        <v>887</v>
      </c>
      <c r="R26" s="34">
        <v>856</v>
      </c>
      <c r="S26" s="35">
        <v>176</v>
      </c>
      <c r="T26" s="35">
        <v>857</v>
      </c>
      <c r="U26" s="36">
        <v>861</v>
      </c>
      <c r="V26" s="326">
        <f>SUM(C26:U26)</f>
        <v>12032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737.23080000000004</v>
      </c>
      <c r="D27" s="300">
        <f t="shared" ref="D27:G27" si="2">(D26*D25/1000)*6</f>
        <v>711.94320000000005</v>
      </c>
      <c r="E27" s="300">
        <f t="shared" si="2"/>
        <v>146.86259999999999</v>
      </c>
      <c r="F27" s="300">
        <f t="shared" si="2"/>
        <v>712.91579999999999</v>
      </c>
      <c r="G27" s="300">
        <f t="shared" si="2"/>
        <v>823.79219999999998</v>
      </c>
      <c r="H27" s="328"/>
      <c r="I27" s="300">
        <f>(I26*I25/1000)*6</f>
        <v>691.51859999999988</v>
      </c>
      <c r="J27" s="300">
        <f>(J26*J25/1000)*6</f>
        <v>730.42259999999999</v>
      </c>
      <c r="K27" s="300">
        <f>(K26*K25/1000)*6</f>
        <v>159.50639999999999</v>
      </c>
      <c r="L27" s="300">
        <f>(L26*L25/1000)*6</f>
        <v>736.25819999999999</v>
      </c>
      <c r="M27" s="301">
        <f>(M26*M25/1000)*6</f>
        <v>833.51819999999987</v>
      </c>
      <c r="N27" s="302">
        <f>((N26*N25)*7/1000)/7</f>
        <v>143.62060000000002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138.7576</v>
      </c>
      <c r="S27" s="204">
        <f t="shared" si="3"/>
        <v>28.529599999999995</v>
      </c>
      <c r="T27" s="204">
        <f t="shared" si="3"/>
        <v>138.91969999999998</v>
      </c>
      <c r="U27" s="205">
        <f t="shared" si="3"/>
        <v>139.56810000000002</v>
      </c>
      <c r="V27" s="88"/>
      <c r="W27" s="52">
        <f>((V24*1000)/V26)/7</f>
        <v>161.93749050151973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9.1717999999999957</v>
      </c>
      <c r="D28" s="330">
        <f t="shared" ref="D28:G28" si="4">+(D25-$C$32)*D26/1000</f>
        <v>8.8571999999999953</v>
      </c>
      <c r="E28" s="330">
        <f t="shared" si="4"/>
        <v>1.8270999999999993</v>
      </c>
      <c r="F28" s="330">
        <f t="shared" si="4"/>
        <v>8.8692999999999955</v>
      </c>
      <c r="G28" s="330">
        <f t="shared" si="4"/>
        <v>10.248699999999996</v>
      </c>
      <c r="H28" s="329"/>
      <c r="I28" s="330">
        <f>+(I25-$I$32)*I26/1000</f>
        <v>8.603099999999996</v>
      </c>
      <c r="J28" s="330">
        <f t="shared" ref="J28:M28" si="5">+(J25-$I$32)*J26/1000</f>
        <v>9.0870999999999942</v>
      </c>
      <c r="K28" s="330">
        <f t="shared" si="5"/>
        <v>1.9843999999999993</v>
      </c>
      <c r="L28" s="330">
        <f t="shared" si="5"/>
        <v>9.1596999999999955</v>
      </c>
      <c r="M28" s="331">
        <f t="shared" si="5"/>
        <v>10.369699999999995</v>
      </c>
      <c r="N28" s="259">
        <f t="shared" ref="N28:U28" si="6">((N26*N25)*7)/1000</f>
        <v>1005.3442000000001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971.30320000000006</v>
      </c>
      <c r="S28" s="45">
        <f t="shared" si="6"/>
        <v>199.70719999999997</v>
      </c>
      <c r="T28" s="45">
        <f t="shared" si="6"/>
        <v>972.4378999999999</v>
      </c>
      <c r="U28" s="46">
        <f t="shared" si="6"/>
        <v>976.97670000000005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854.0000000000025</v>
      </c>
      <c r="E29" s="333">
        <f t="shared" si="7"/>
        <v>176.16666666666717</v>
      </c>
      <c r="F29" s="333">
        <f t="shared" si="7"/>
        <v>855.16666666666913</v>
      </c>
      <c r="G29" s="333">
        <f t="shared" si="7"/>
        <v>988.16666666666958</v>
      </c>
      <c r="H29" s="332"/>
      <c r="I29" s="333">
        <f>+I26*(1.16666666666667)</f>
        <v>829.50000000000239</v>
      </c>
      <c r="J29" s="333">
        <f>+J26*(1.16666666666667)</f>
        <v>876.16666666666924</v>
      </c>
      <c r="K29" s="333">
        <f>+K26*(1.16666666666667)</f>
        <v>191.33333333333388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162.11280232183168</v>
      </c>
      <c r="O29" s="49">
        <f t="shared" si="8"/>
        <v>162.03952095808381</v>
      </c>
      <c r="P29" s="49">
        <f t="shared" si="8"/>
        <v>162.0821469109778</v>
      </c>
      <c r="Q29" s="50">
        <f t="shared" si="8"/>
        <v>162.08668062489932</v>
      </c>
      <c r="R29" s="48">
        <f t="shared" si="8"/>
        <v>162.19052069425905</v>
      </c>
      <c r="S29" s="49">
        <f t="shared" si="8"/>
        <v>161.99480519480517</v>
      </c>
      <c r="T29" s="49">
        <f t="shared" si="8"/>
        <v>162.13005500916816</v>
      </c>
      <c r="U29" s="50">
        <f t="shared" si="8"/>
        <v>162.10529284884683</v>
      </c>
      <c r="V29" s="344"/>
    </row>
    <row r="30" spans="1:42" s="304" customFormat="1" ht="33.75" customHeight="1" x14ac:dyDescent="0.25">
      <c r="A30" s="52"/>
      <c r="B30" s="328"/>
      <c r="C30" s="335">
        <f>(C27/6)</f>
        <v>122.87180000000001</v>
      </c>
      <c r="D30" s="335">
        <f t="shared" ref="D30:G30" si="9">+(D27/6)</f>
        <v>118.6572</v>
      </c>
      <c r="E30" s="335">
        <f t="shared" si="9"/>
        <v>24.477099999999997</v>
      </c>
      <c r="F30" s="335">
        <f t="shared" si="9"/>
        <v>118.8193</v>
      </c>
      <c r="G30" s="335">
        <f t="shared" si="9"/>
        <v>137.2987</v>
      </c>
      <c r="H30" s="328"/>
      <c r="I30" s="335">
        <f>+(I27/6)</f>
        <v>115.25309999999998</v>
      </c>
      <c r="J30" s="335">
        <f>+(J27/6)</f>
        <v>121.7371</v>
      </c>
      <c r="K30" s="335">
        <f>+(K27/6)</f>
        <v>26.584399999999999</v>
      </c>
      <c r="L30" s="335">
        <f>+(L27/6)</f>
        <v>122.7097</v>
      </c>
      <c r="M30" s="336">
        <f>+(M27/6)</f>
        <v>138.91969999999998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292.12180000000001</v>
      </c>
      <c r="D31" s="335">
        <f t="shared" ref="D31:G31" si="10">+((D27-D24)/4)+D30</f>
        <v>282.10720000000003</v>
      </c>
      <c r="E31" s="335">
        <f t="shared" si="10"/>
        <v>58.202099999999987</v>
      </c>
      <c r="F31" s="335">
        <f t="shared" si="10"/>
        <v>282.49430000000001</v>
      </c>
      <c r="G31" s="335">
        <f t="shared" si="10"/>
        <v>326.4237</v>
      </c>
      <c r="H31" s="328"/>
      <c r="I31" s="335">
        <f>+((I27-I24)/4)+I30</f>
        <v>274.00309999999996</v>
      </c>
      <c r="J31" s="335">
        <f>+((J27-J24)/4)+J30</f>
        <v>289.43709999999999</v>
      </c>
      <c r="K31" s="335">
        <f>+((K27-K24)/4)+K30</f>
        <v>63.234399999999994</v>
      </c>
      <c r="L31" s="335">
        <f>+((L27-L24)/4)+L30</f>
        <v>291.73469999999998</v>
      </c>
      <c r="M31" s="336">
        <f>+((M27-M24)/4)+M30</f>
        <v>330.26969999999994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483.15</v>
      </c>
      <c r="E32" s="340">
        <f>+SUM(C26:G26)</f>
        <v>3221</v>
      </c>
      <c r="F32" s="341"/>
      <c r="G32" s="341"/>
      <c r="H32" s="337"/>
      <c r="I32" s="338">
        <v>150</v>
      </c>
      <c r="J32" s="339">
        <f>+I32*K32/1000</f>
        <v>486</v>
      </c>
      <c r="K32" s="340">
        <f>+SUM(I26:M26)</f>
        <v>3240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417"/>
      <c r="J36" s="418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135.05369999999999</v>
      </c>
      <c r="C39" s="82">
        <v>135.6885</v>
      </c>
      <c r="D39" s="82">
        <v>23.6</v>
      </c>
      <c r="E39" s="82">
        <v>135.6885</v>
      </c>
      <c r="F39" s="82">
        <v>132.99059999999997</v>
      </c>
      <c r="G39" s="82"/>
      <c r="H39" s="82"/>
      <c r="I39" s="205">
        <f t="shared" ref="I39:I46" si="11">SUM(B39:H39)</f>
        <v>563.0213</v>
      </c>
      <c r="J39" s="52"/>
      <c r="K39" s="405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133.00596666666669</v>
      </c>
      <c r="C40" s="82">
        <v>134.19458333333333</v>
      </c>
      <c r="D40" s="82">
        <v>23.249416666666665</v>
      </c>
      <c r="E40" s="82">
        <v>134.00966666666667</v>
      </c>
      <c r="F40" s="82">
        <v>128.91181666666668</v>
      </c>
      <c r="G40" s="82"/>
      <c r="H40" s="82"/>
      <c r="I40" s="205">
        <f t="shared" si="11"/>
        <v>553.3714500000001</v>
      </c>
      <c r="J40" s="52"/>
      <c r="K40" s="407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132.5</v>
      </c>
      <c r="C41" s="82">
        <v>134</v>
      </c>
      <c r="D41" s="82">
        <v>23</v>
      </c>
      <c r="E41" s="82">
        <v>133</v>
      </c>
      <c r="F41" s="82">
        <v>128</v>
      </c>
      <c r="G41" s="24"/>
      <c r="H41" s="24"/>
      <c r="I41" s="205">
        <f t="shared" si="11"/>
        <v>550.5</v>
      </c>
      <c r="J41" s="52"/>
      <c r="K41" s="405" t="s">
        <v>15</v>
      </c>
      <c r="L41" s="82">
        <v>10.1</v>
      </c>
      <c r="M41" s="82">
        <v>10.5</v>
      </c>
      <c r="N41" s="82">
        <v>1.7</v>
      </c>
      <c r="O41" s="82">
        <v>10.4</v>
      </c>
      <c r="P41" s="82">
        <v>10.1</v>
      </c>
      <c r="Q41" s="24"/>
      <c r="R41" s="205">
        <f t="shared" si="12"/>
        <v>42.800000000000004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132.5</v>
      </c>
      <c r="C42" s="82">
        <v>134</v>
      </c>
      <c r="D42" s="82">
        <v>23</v>
      </c>
      <c r="E42" s="82">
        <v>133</v>
      </c>
      <c r="F42" s="82">
        <v>128</v>
      </c>
      <c r="G42" s="82"/>
      <c r="H42" s="82"/>
      <c r="I42" s="205">
        <f t="shared" si="11"/>
        <v>550.5</v>
      </c>
      <c r="J42" s="52"/>
      <c r="K42" s="407" t="s">
        <v>16</v>
      </c>
      <c r="L42" s="82">
        <v>10.1</v>
      </c>
      <c r="M42" s="82">
        <v>10.5</v>
      </c>
      <c r="N42" s="82">
        <v>1.7</v>
      </c>
      <c r="O42" s="82">
        <v>10.4</v>
      </c>
      <c r="P42" s="82">
        <v>10.1</v>
      </c>
      <c r="Q42" s="82"/>
      <c r="R42" s="205">
        <f t="shared" si="12"/>
        <v>42.800000000000004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132.5</v>
      </c>
      <c r="C43" s="82">
        <v>134</v>
      </c>
      <c r="D43" s="82">
        <v>23</v>
      </c>
      <c r="E43" s="82">
        <v>133</v>
      </c>
      <c r="F43" s="82">
        <v>128</v>
      </c>
      <c r="G43" s="82"/>
      <c r="H43" s="82"/>
      <c r="I43" s="205">
        <f t="shared" si="11"/>
        <v>550.5</v>
      </c>
      <c r="J43" s="52"/>
      <c r="K43" s="405" t="s">
        <v>17</v>
      </c>
      <c r="L43" s="82">
        <v>10.1</v>
      </c>
      <c r="M43" s="82">
        <v>10.5</v>
      </c>
      <c r="N43" s="82">
        <v>1.7</v>
      </c>
      <c r="O43" s="82">
        <v>10.5</v>
      </c>
      <c r="P43" s="82">
        <v>10.1</v>
      </c>
      <c r="Q43" s="82"/>
      <c r="R43" s="205">
        <f t="shared" si="12"/>
        <v>42.9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132.5</v>
      </c>
      <c r="C44" s="82">
        <v>134</v>
      </c>
      <c r="D44" s="82">
        <v>22</v>
      </c>
      <c r="E44" s="82">
        <v>132</v>
      </c>
      <c r="F44" s="82">
        <v>127</v>
      </c>
      <c r="G44" s="82"/>
      <c r="H44" s="82"/>
      <c r="I44" s="205">
        <f t="shared" si="11"/>
        <v>547.5</v>
      </c>
      <c r="J44" s="52"/>
      <c r="K44" s="407" t="s">
        <v>18</v>
      </c>
      <c r="L44" s="82">
        <v>10.199999999999999</v>
      </c>
      <c r="M44" s="82">
        <v>10.5</v>
      </c>
      <c r="N44" s="82">
        <v>1.7</v>
      </c>
      <c r="O44" s="82">
        <v>10.5</v>
      </c>
      <c r="P44" s="82">
        <v>10.1</v>
      </c>
      <c r="Q44" s="82"/>
      <c r="R44" s="205">
        <f t="shared" si="12"/>
        <v>43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132.5</v>
      </c>
      <c r="C45" s="82">
        <v>134</v>
      </c>
      <c r="D45" s="82">
        <v>22</v>
      </c>
      <c r="E45" s="82">
        <v>132</v>
      </c>
      <c r="F45" s="82">
        <v>127</v>
      </c>
      <c r="G45" s="82"/>
      <c r="H45" s="82"/>
      <c r="I45" s="205">
        <f t="shared" si="11"/>
        <v>547.5</v>
      </c>
      <c r="J45" s="52"/>
      <c r="K45" s="405" t="s">
        <v>19</v>
      </c>
      <c r="L45" s="82">
        <v>10.199999999999999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43.099999999999994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930.55966666666666</v>
      </c>
      <c r="C46" s="309">
        <f t="shared" si="13"/>
        <v>939.88308333333339</v>
      </c>
      <c r="D46" s="309">
        <f t="shared" si="13"/>
        <v>159.84941666666668</v>
      </c>
      <c r="E46" s="309">
        <f t="shared" si="13"/>
        <v>932.69816666666668</v>
      </c>
      <c r="F46" s="309">
        <f t="shared" si="13"/>
        <v>899.90241666666668</v>
      </c>
      <c r="G46" s="309">
        <f t="shared" si="13"/>
        <v>0</v>
      </c>
      <c r="H46" s="309">
        <f t="shared" si="13"/>
        <v>0</v>
      </c>
      <c r="I46" s="205">
        <f t="shared" si="11"/>
        <v>3862.8927500000004</v>
      </c>
      <c r="K46" s="407" t="s">
        <v>11</v>
      </c>
      <c r="L46" s="308">
        <f t="shared" ref="L46:Q46" si="14">SUM(L39:L45)</f>
        <v>71.300000000000011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301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6">
        <f>+((I46/I48)/7)*1000</f>
        <v>158.71205678129755</v>
      </c>
      <c r="K47" s="408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6">
        <f>+((R46/R48)/7)*1000</f>
        <v>140.06514657980458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840</v>
      </c>
      <c r="C48" s="35">
        <v>847</v>
      </c>
      <c r="D48" s="35">
        <v>142</v>
      </c>
      <c r="E48" s="35">
        <v>840</v>
      </c>
      <c r="F48" s="35">
        <v>808</v>
      </c>
      <c r="G48" s="35"/>
      <c r="H48" s="35"/>
      <c r="I48" s="428">
        <f>SUM(B48:H48)</f>
        <v>3477</v>
      </c>
      <c r="J48" s="52"/>
      <c r="K48" s="410" t="s">
        <v>21</v>
      </c>
      <c r="L48" s="429">
        <v>72</v>
      </c>
      <c r="M48" s="412">
        <v>75</v>
      </c>
      <c r="N48" s="412">
        <v>12</v>
      </c>
      <c r="O48" s="412">
        <v>75</v>
      </c>
      <c r="P48" s="412">
        <v>73</v>
      </c>
      <c r="Q48" s="412"/>
      <c r="R48" s="430">
        <f>SUM(L48:Q48)</f>
        <v>307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133.14000000000001</v>
      </c>
      <c r="C49" s="204">
        <f t="shared" si="15"/>
        <v>134.24949999999998</v>
      </c>
      <c r="D49" s="204">
        <f t="shared" si="15"/>
        <v>22.507000000000001</v>
      </c>
      <c r="E49" s="204">
        <f t="shared" si="15"/>
        <v>133.14000000000001</v>
      </c>
      <c r="F49" s="204">
        <f t="shared" si="15"/>
        <v>128.06800000000001</v>
      </c>
      <c r="G49" s="204">
        <f t="shared" ref="G49:H49" si="16">((G48*G47)*7/1000-G39)/6</f>
        <v>0</v>
      </c>
      <c r="H49" s="204">
        <f t="shared" si="16"/>
        <v>0</v>
      </c>
      <c r="I49" s="432">
        <f>((I46*1000)/I48)/7</f>
        <v>158.71205678129755</v>
      </c>
      <c r="K49" s="415" t="s">
        <v>22</v>
      </c>
      <c r="L49" s="302">
        <f>((L48*L47)*7/1000-L39-L40)/5</f>
        <v>10.143200000000002</v>
      </c>
      <c r="M49" s="204">
        <f t="shared" ref="M49:Q49" si="17">((M48*M47)*7/1000-M39-M40)/5</f>
        <v>10.5</v>
      </c>
      <c r="N49" s="204">
        <f t="shared" si="17"/>
        <v>1.6972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3">
        <f>((R46*1000)/R48)/7</f>
        <v>140.06514657980455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8">((B48*B47)*7)/1000</f>
        <v>931.98</v>
      </c>
      <c r="C50" s="43">
        <f t="shared" si="18"/>
        <v>939.74649999999997</v>
      </c>
      <c r="D50" s="43">
        <f t="shared" si="18"/>
        <v>157.54900000000001</v>
      </c>
      <c r="E50" s="43">
        <f t="shared" si="18"/>
        <v>931.98</v>
      </c>
      <c r="F50" s="43">
        <f t="shared" si="18"/>
        <v>896.476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71.316000000000003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0">+(B46/B48)/7*1000</f>
        <v>158.25844671201813</v>
      </c>
      <c r="C51" s="49">
        <f t="shared" si="20"/>
        <v>158.52303648732223</v>
      </c>
      <c r="D51" s="49">
        <f t="shared" si="20"/>
        <v>160.81430248155601</v>
      </c>
      <c r="E51" s="49">
        <f t="shared" si="20"/>
        <v>158.62213718820863</v>
      </c>
      <c r="F51" s="49">
        <f t="shared" si="20"/>
        <v>159.10580209806693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141.468253968254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6"/>
      <c r="D73" s="446"/>
      <c r="E73" s="446"/>
      <c r="F73" s="118"/>
      <c r="G73" s="198"/>
      <c r="H73" s="446"/>
      <c r="I73" s="446"/>
      <c r="J73" s="446"/>
      <c r="K73" s="118"/>
      <c r="L73" s="198"/>
      <c r="M73" s="446"/>
      <c r="N73" s="446"/>
      <c r="O73" s="118"/>
      <c r="P73" s="198"/>
      <c r="Q73" s="446"/>
      <c r="R73" s="446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</v>
      </c>
      <c r="C76" s="204">
        <v>9</v>
      </c>
      <c r="D76" s="204">
        <v>1.9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2.1</v>
      </c>
      <c r="N76" s="204">
        <v>11</v>
      </c>
      <c r="O76" s="205">
        <v>10.8</v>
      </c>
      <c r="P76" s="203">
        <v>10.9</v>
      </c>
      <c r="Q76" s="204">
        <v>2</v>
      </c>
      <c r="R76" s="204">
        <v>10.7</v>
      </c>
      <c r="S76" s="205">
        <v>10.7</v>
      </c>
      <c r="T76" s="406">
        <f t="shared" ref="T76:T83" si="27">SUM(B76:S76)</f>
        <v>150.19999999999999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</v>
      </c>
      <c r="C77" s="204">
        <v>9</v>
      </c>
      <c r="D77" s="204">
        <v>1.9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9.4</v>
      </c>
      <c r="K77" s="205">
        <v>10.6</v>
      </c>
      <c r="L77" s="203">
        <v>11.2</v>
      </c>
      <c r="M77" s="204">
        <v>2.1</v>
      </c>
      <c r="N77" s="204">
        <v>11</v>
      </c>
      <c r="O77" s="205">
        <v>10.8</v>
      </c>
      <c r="P77" s="203">
        <v>10.9</v>
      </c>
      <c r="Q77" s="204">
        <v>2</v>
      </c>
      <c r="R77" s="204">
        <v>10.7</v>
      </c>
      <c r="S77" s="205">
        <v>10.7</v>
      </c>
      <c r="T77" s="406">
        <f t="shared" si="27"/>
        <v>150.19999999999999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9.5</v>
      </c>
      <c r="C78" s="204">
        <v>8.9</v>
      </c>
      <c r="D78" s="204">
        <v>1.7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10.6</v>
      </c>
      <c r="P78" s="203">
        <v>10.8</v>
      </c>
      <c r="Q78" s="204">
        <v>2</v>
      </c>
      <c r="R78" s="204">
        <v>10.7</v>
      </c>
      <c r="S78" s="205">
        <v>10.7</v>
      </c>
      <c r="T78" s="406">
        <f t="shared" si="27"/>
        <v>148.79999999999998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9.5</v>
      </c>
      <c r="C79" s="204">
        <v>8.9</v>
      </c>
      <c r="D79" s="204">
        <v>1.7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2.1</v>
      </c>
      <c r="R79" s="204">
        <v>10.7</v>
      </c>
      <c r="S79" s="205">
        <v>10.7</v>
      </c>
      <c r="T79" s="406">
        <f t="shared" si="27"/>
        <v>149.09999999999997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9.5</v>
      </c>
      <c r="C80" s="204">
        <v>9</v>
      </c>
      <c r="D80" s="204">
        <v>1.7</v>
      </c>
      <c r="E80" s="204">
        <v>9.1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10.9</v>
      </c>
      <c r="O80" s="205">
        <v>10.7</v>
      </c>
      <c r="P80" s="203">
        <v>10.9</v>
      </c>
      <c r="Q80" s="204">
        <v>2.1</v>
      </c>
      <c r="R80" s="204">
        <v>10.7</v>
      </c>
      <c r="S80" s="205">
        <v>10.7</v>
      </c>
      <c r="T80" s="406">
        <f t="shared" si="27"/>
        <v>149.5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</v>
      </c>
      <c r="D81" s="204">
        <v>1.7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2.1</v>
      </c>
      <c r="R81" s="204">
        <v>10.8</v>
      </c>
      <c r="S81" s="205">
        <v>10.8</v>
      </c>
      <c r="T81" s="406">
        <f t="shared" si="27"/>
        <v>150.20000000000002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</v>
      </c>
      <c r="C82" s="204">
        <v>9</v>
      </c>
      <c r="D82" s="204">
        <v>1.7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10.7</v>
      </c>
      <c r="P82" s="203">
        <v>10.9</v>
      </c>
      <c r="Q82" s="204">
        <v>2.1</v>
      </c>
      <c r="R82" s="204">
        <v>10.8</v>
      </c>
      <c r="S82" s="205">
        <v>10.8</v>
      </c>
      <c r="T82" s="406">
        <f t="shared" si="27"/>
        <v>150.30000000000001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12.299999999999999</v>
      </c>
      <c r="E83" s="309">
        <f>SUM(E76:E82)</f>
        <v>64.100000000000009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74.900000000000006</v>
      </c>
      <c r="P83" s="311">
        <f t="shared" si="28"/>
        <v>76.2</v>
      </c>
      <c r="Q83" s="309">
        <f t="shared" si="28"/>
        <v>14.399999999999999</v>
      </c>
      <c r="R83" s="309">
        <f t="shared" si="28"/>
        <v>75.099999999999994</v>
      </c>
      <c r="S83" s="310">
        <f t="shared" si="28"/>
        <v>75.099999999999994</v>
      </c>
      <c r="T83" s="406">
        <f t="shared" si="27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9">
        <f>+((T83/T85)/7)*1000</f>
        <v>145.67815453029459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12</v>
      </c>
      <c r="E85" s="412">
        <v>63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73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14</v>
      </c>
      <c r="R85" s="412">
        <v>74</v>
      </c>
      <c r="S85" s="413">
        <v>74</v>
      </c>
      <c r="T85" s="414">
        <f>SUM(B85:S85)</f>
        <v>1028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1.7096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2.0412000000000003</v>
      </c>
      <c r="N86" s="204">
        <f t="shared" si="29"/>
        <v>10.921600000000002</v>
      </c>
      <c r="O86" s="205">
        <f t="shared" si="29"/>
        <v>10.650200000000002</v>
      </c>
      <c r="P86" s="203">
        <f t="shared" si="29"/>
        <v>10.869199999999999</v>
      </c>
      <c r="Q86" s="204">
        <f t="shared" si="29"/>
        <v>2.0811999999999999</v>
      </c>
      <c r="R86" s="204">
        <f t="shared" si="29"/>
        <v>10.741999999999999</v>
      </c>
      <c r="S86" s="205">
        <f t="shared" si="29"/>
        <v>10.741999999999999</v>
      </c>
      <c r="T86" s="414">
        <f>((T83*1000)/T85)/7</f>
        <v>145.67815453029462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12.348000000000001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146.42857142857142</v>
      </c>
      <c r="E88" s="49">
        <f>+(E83/E85)/7*1000</f>
        <v>145.3514739229025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144.59459459459458</v>
      </c>
      <c r="P88" s="48">
        <f t="shared" si="31"/>
        <v>147.10424710424712</v>
      </c>
      <c r="Q88" s="49">
        <f t="shared" si="31"/>
        <v>146.93877551020407</v>
      </c>
      <c r="R88" s="49">
        <f t="shared" si="31"/>
        <v>144.98069498069495</v>
      </c>
      <c r="S88" s="50">
        <f t="shared" si="31"/>
        <v>144.98069498069495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2"/>
      <c r="Z3" s="2"/>
      <c r="AA3" s="2"/>
      <c r="AB3" s="2"/>
      <c r="AC3" s="2"/>
      <c r="AD3" s="4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7" t="s">
        <v>1</v>
      </c>
      <c r="B9" s="447"/>
      <c r="C9" s="447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7"/>
      <c r="B10" s="447"/>
      <c r="C10" s="4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7" t="s">
        <v>4</v>
      </c>
      <c r="B11" s="447"/>
      <c r="C11" s="447"/>
      <c r="D11" s="1"/>
      <c r="E11" s="448">
        <v>1</v>
      </c>
      <c r="F11" s="1"/>
      <c r="G11" s="1"/>
      <c r="H11" s="1"/>
      <c r="I11" s="1"/>
      <c r="J11" s="1"/>
      <c r="K11" s="564" t="s">
        <v>119</v>
      </c>
      <c r="L11" s="564"/>
      <c r="M11" s="449"/>
      <c r="N11" s="4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7"/>
      <c r="B12" s="447"/>
      <c r="C12" s="447"/>
      <c r="D12" s="1"/>
      <c r="E12" s="5"/>
      <c r="F12" s="1"/>
      <c r="G12" s="1"/>
      <c r="H12" s="1"/>
      <c r="I12" s="1"/>
      <c r="J12" s="1"/>
      <c r="K12" s="449"/>
      <c r="L12" s="449"/>
      <c r="M12" s="449"/>
      <c r="N12" s="4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7"/>
      <c r="B13" s="447"/>
      <c r="C13" s="447"/>
      <c r="D13" s="447"/>
      <c r="E13" s="447"/>
      <c r="F13" s="447"/>
      <c r="G13" s="447"/>
      <c r="H13" s="447"/>
      <c r="I13" s="447"/>
      <c r="J13" s="447"/>
      <c r="K13" s="447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1"/>
      <c r="X13" s="1"/>
      <c r="Y13" s="1"/>
    </row>
    <row r="14" spans="1:30" s="3" customFormat="1" ht="27" thickBot="1" x14ac:dyDescent="0.3">
      <c r="A14" s="447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85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8.7170000000000005</v>
      </c>
      <c r="D19" s="300">
        <v>8.3949999999999996</v>
      </c>
      <c r="E19" s="300">
        <v>1.7364999999999999</v>
      </c>
      <c r="F19" s="300">
        <v>8.4179999999999993</v>
      </c>
      <c r="G19" s="300">
        <v>9.7405000000000008</v>
      </c>
      <c r="H19" s="299">
        <v>485</v>
      </c>
      <c r="I19" s="300">
        <v>8.1649999999999991</v>
      </c>
      <c r="J19" s="300">
        <v>8.6135000000000002</v>
      </c>
      <c r="K19" s="300">
        <v>1.8745000000000001</v>
      </c>
      <c r="L19" s="300">
        <v>8.7055000000000007</v>
      </c>
      <c r="M19" s="301">
        <v>9.8554999999999993</v>
      </c>
      <c r="N19" s="23">
        <v>143.089</v>
      </c>
      <c r="O19" s="24">
        <v>26.647500000000001</v>
      </c>
      <c r="P19" s="24">
        <v>142.28149999999999</v>
      </c>
      <c r="Q19" s="25">
        <v>143.089</v>
      </c>
      <c r="R19" s="23">
        <v>138.244</v>
      </c>
      <c r="S19" s="24">
        <v>28.423999999999999</v>
      </c>
      <c r="T19" s="24">
        <v>138.40549999999999</v>
      </c>
      <c r="U19" s="25">
        <v>139.0515</v>
      </c>
      <c r="V19" s="302">
        <f t="shared" si="0"/>
        <v>1940.4529999999997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8.7170000000000005</v>
      </c>
      <c r="D20" s="300">
        <v>8.3949999999999996</v>
      </c>
      <c r="E20" s="300">
        <v>1.7364999999999999</v>
      </c>
      <c r="F20" s="300">
        <v>8.4179999999999993</v>
      </c>
      <c r="G20" s="300">
        <v>9.7405000000000008</v>
      </c>
      <c r="H20" s="299">
        <v>485</v>
      </c>
      <c r="I20" s="300">
        <v>8.1649999999999991</v>
      </c>
      <c r="J20" s="300">
        <v>8.6135000000000002</v>
      </c>
      <c r="K20" s="300">
        <v>1.8745000000000001</v>
      </c>
      <c r="L20" s="300">
        <v>8.7055000000000007</v>
      </c>
      <c r="M20" s="301">
        <v>9.8554999999999993</v>
      </c>
      <c r="N20" s="23">
        <v>143.089</v>
      </c>
      <c r="O20" s="24">
        <v>26.647500000000001</v>
      </c>
      <c r="P20" s="24">
        <v>142.28149999999999</v>
      </c>
      <c r="Q20" s="25">
        <v>143.089</v>
      </c>
      <c r="R20" s="23">
        <v>138.244</v>
      </c>
      <c r="S20" s="24">
        <v>28.423999999999999</v>
      </c>
      <c r="T20" s="24">
        <v>138.40549999999999</v>
      </c>
      <c r="U20" s="25">
        <v>139.0515</v>
      </c>
      <c r="V20" s="302">
        <f t="shared" si="0"/>
        <v>1940.4529999999997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8.7170000000000005</v>
      </c>
      <c r="D21" s="300">
        <v>8.3949999999999996</v>
      </c>
      <c r="E21" s="300">
        <v>1.7364999999999999</v>
      </c>
      <c r="F21" s="300">
        <v>8.4179999999999993</v>
      </c>
      <c r="G21" s="300">
        <v>9.7405000000000008</v>
      </c>
      <c r="H21" s="299">
        <v>485</v>
      </c>
      <c r="I21" s="300">
        <v>8.1649999999999991</v>
      </c>
      <c r="J21" s="300">
        <v>8.6135000000000002</v>
      </c>
      <c r="K21" s="300">
        <v>1.8745000000000001</v>
      </c>
      <c r="L21" s="300">
        <v>8.7055000000000007</v>
      </c>
      <c r="M21" s="301">
        <v>9.8554999999999993</v>
      </c>
      <c r="N21" s="23">
        <v>143.089</v>
      </c>
      <c r="O21" s="24">
        <v>26.647500000000001</v>
      </c>
      <c r="P21" s="24">
        <v>142.28149999999999</v>
      </c>
      <c r="Q21" s="25">
        <v>143.089</v>
      </c>
      <c r="R21" s="23">
        <v>138.244</v>
      </c>
      <c r="S21" s="24">
        <v>28.423999999999999</v>
      </c>
      <c r="T21" s="24">
        <v>138.40549999999999</v>
      </c>
      <c r="U21" s="25">
        <v>139.0515</v>
      </c>
      <c r="V21" s="302">
        <f t="shared" si="0"/>
        <v>1940.4529999999997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8.7170000000000005</v>
      </c>
      <c r="D22" s="300">
        <v>8.3949999999999996</v>
      </c>
      <c r="E22" s="300">
        <v>1.7364999999999999</v>
      </c>
      <c r="F22" s="300">
        <v>8.4179999999999993</v>
      </c>
      <c r="G22" s="300">
        <v>9.7405000000000008</v>
      </c>
      <c r="H22" s="299">
        <v>485</v>
      </c>
      <c r="I22" s="300">
        <v>8.1649999999999991</v>
      </c>
      <c r="J22" s="300">
        <v>8.6135000000000002</v>
      </c>
      <c r="K22" s="300">
        <v>1.8745000000000001</v>
      </c>
      <c r="L22" s="300">
        <v>8.7055000000000007</v>
      </c>
      <c r="M22" s="301">
        <v>9.8554999999999993</v>
      </c>
      <c r="N22" s="23">
        <v>143.089</v>
      </c>
      <c r="O22" s="24">
        <v>26.647500000000001</v>
      </c>
      <c r="P22" s="24">
        <v>142.28149999999999</v>
      </c>
      <c r="Q22" s="25">
        <v>143.089</v>
      </c>
      <c r="R22" s="23">
        <v>138.244</v>
      </c>
      <c r="S22" s="24">
        <v>28.423999999999999</v>
      </c>
      <c r="T22" s="24">
        <v>138.40549999999999</v>
      </c>
      <c r="U22" s="25">
        <v>139.0515</v>
      </c>
      <c r="V22" s="302">
        <f t="shared" si="0"/>
        <v>1940.4529999999997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8.7170000000000005</v>
      </c>
      <c r="D23" s="300">
        <v>8.3949999999999996</v>
      </c>
      <c r="E23" s="300">
        <v>1.7364999999999999</v>
      </c>
      <c r="F23" s="300">
        <v>8.4179999999999993</v>
      </c>
      <c r="G23" s="300">
        <v>9.7405000000000008</v>
      </c>
      <c r="H23" s="299">
        <v>485</v>
      </c>
      <c r="I23" s="300">
        <v>8.1649999999999991</v>
      </c>
      <c r="J23" s="300">
        <v>8.6135000000000002</v>
      </c>
      <c r="K23" s="300">
        <v>1.8745000000000001</v>
      </c>
      <c r="L23" s="300">
        <v>8.7055000000000007</v>
      </c>
      <c r="M23" s="301">
        <v>9.8554999999999993</v>
      </c>
      <c r="N23" s="23">
        <v>143.089</v>
      </c>
      <c r="O23" s="24">
        <v>26.647500000000001</v>
      </c>
      <c r="P23" s="24">
        <v>142.28149999999999</v>
      </c>
      <c r="Q23" s="25">
        <v>143.089</v>
      </c>
      <c r="R23" s="23">
        <v>138.244</v>
      </c>
      <c r="S23" s="24">
        <v>28.423999999999999</v>
      </c>
      <c r="T23" s="24">
        <v>138.40549999999999</v>
      </c>
      <c r="U23" s="25">
        <v>139.0515</v>
      </c>
      <c r="V23" s="302">
        <f t="shared" si="0"/>
        <v>1940.4529999999997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3374</v>
      </c>
      <c r="C24" s="306">
        <f t="shared" ref="C24:U24" si="1">SUM(C17:C23)</f>
        <v>61.018999999999998</v>
      </c>
      <c r="D24" s="306">
        <f t="shared" si="1"/>
        <v>58.764999999999986</v>
      </c>
      <c r="E24" s="306">
        <f t="shared" si="1"/>
        <v>12.155499999999998</v>
      </c>
      <c r="F24" s="306">
        <f t="shared" si="1"/>
        <v>58.925999999999995</v>
      </c>
      <c r="G24" s="306">
        <f t="shared" si="1"/>
        <v>68.183499999999995</v>
      </c>
      <c r="H24" s="305">
        <f t="shared" si="1"/>
        <v>3395</v>
      </c>
      <c r="I24" s="306">
        <f t="shared" si="1"/>
        <v>57.154999999999994</v>
      </c>
      <c r="J24" s="306">
        <f t="shared" si="1"/>
        <v>60.294500000000006</v>
      </c>
      <c r="K24" s="306">
        <f t="shared" si="1"/>
        <v>13.121499999999999</v>
      </c>
      <c r="L24" s="306">
        <f t="shared" si="1"/>
        <v>60.938500000000005</v>
      </c>
      <c r="M24" s="307">
        <f t="shared" si="1"/>
        <v>68.988499999999988</v>
      </c>
      <c r="N24" s="392">
        <f t="shared" si="1"/>
        <v>1001.6229999999998</v>
      </c>
      <c r="O24" s="393">
        <f t="shared" si="1"/>
        <v>186.53250000000003</v>
      </c>
      <c r="P24" s="393">
        <f t="shared" si="1"/>
        <v>995.97050000000013</v>
      </c>
      <c r="Q24" s="394">
        <f t="shared" si="1"/>
        <v>1001.6229999999998</v>
      </c>
      <c r="R24" s="392">
        <f t="shared" si="1"/>
        <v>967.70800000000008</v>
      </c>
      <c r="S24" s="393">
        <f t="shared" si="1"/>
        <v>198.96800000000002</v>
      </c>
      <c r="T24" s="393">
        <f t="shared" si="1"/>
        <v>968.83849999999984</v>
      </c>
      <c r="U24" s="394">
        <f t="shared" si="1"/>
        <v>973.36050000000012</v>
      </c>
      <c r="V24" s="302">
        <f>SUM(B24:U24)</f>
        <v>13583.171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161.5</v>
      </c>
      <c r="D25" s="314">
        <v>161.5</v>
      </c>
      <c r="E25" s="314">
        <v>161.5</v>
      </c>
      <c r="F25" s="314">
        <v>161.5</v>
      </c>
      <c r="G25" s="314">
        <v>161.5</v>
      </c>
      <c r="H25" s="313"/>
      <c r="I25" s="314">
        <v>161.5</v>
      </c>
      <c r="J25" s="314">
        <v>161.5</v>
      </c>
      <c r="K25" s="314">
        <v>161.5</v>
      </c>
      <c r="L25" s="314">
        <v>161.5</v>
      </c>
      <c r="M25" s="315">
        <v>161.5</v>
      </c>
      <c r="N25" s="388">
        <v>161.5</v>
      </c>
      <c r="O25" s="389">
        <v>161.5</v>
      </c>
      <c r="P25" s="389">
        <v>161.5</v>
      </c>
      <c r="Q25" s="390">
        <v>161.5</v>
      </c>
      <c r="R25" s="391">
        <v>161.5</v>
      </c>
      <c r="S25" s="389">
        <v>161.5</v>
      </c>
      <c r="T25" s="389">
        <v>161.5</v>
      </c>
      <c r="U25" s="390">
        <v>161.5</v>
      </c>
      <c r="V25" s="320">
        <f>+((V24/V26)/7)*1000</f>
        <v>161.47565948239992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730</v>
      </c>
      <c r="E26" s="323">
        <v>150</v>
      </c>
      <c r="F26" s="323">
        <v>731</v>
      </c>
      <c r="G26" s="323">
        <v>847</v>
      </c>
      <c r="H26" s="324"/>
      <c r="I26" s="323">
        <v>710</v>
      </c>
      <c r="J26" s="323">
        <v>749</v>
      </c>
      <c r="K26" s="323">
        <v>162</v>
      </c>
      <c r="L26" s="323">
        <v>757</v>
      </c>
      <c r="M26" s="325">
        <v>857</v>
      </c>
      <c r="N26" s="86">
        <v>886</v>
      </c>
      <c r="O26" s="35">
        <v>165</v>
      </c>
      <c r="P26" s="35">
        <v>881</v>
      </c>
      <c r="Q26" s="36">
        <v>886</v>
      </c>
      <c r="R26" s="34">
        <v>856</v>
      </c>
      <c r="S26" s="35">
        <v>175</v>
      </c>
      <c r="T26" s="35">
        <v>856</v>
      </c>
      <c r="U26" s="36">
        <v>861</v>
      </c>
      <c r="V26" s="326">
        <f>SUM(C26:U26)</f>
        <v>12017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734.50199999999995</v>
      </c>
      <c r="D27" s="300">
        <f t="shared" ref="D27:G27" si="2">(D26*D25/1000)*6</f>
        <v>707.37</v>
      </c>
      <c r="E27" s="300">
        <f t="shared" si="2"/>
        <v>145.35000000000002</v>
      </c>
      <c r="F27" s="300">
        <f t="shared" si="2"/>
        <v>708.33899999999994</v>
      </c>
      <c r="G27" s="300">
        <f t="shared" si="2"/>
        <v>820.74300000000005</v>
      </c>
      <c r="H27" s="328"/>
      <c r="I27" s="300">
        <f>(I26*I25/1000)*6</f>
        <v>687.99</v>
      </c>
      <c r="J27" s="300">
        <f>(J26*J25/1000)*6</f>
        <v>725.78099999999995</v>
      </c>
      <c r="K27" s="300">
        <f>(K26*K25/1000)*6</f>
        <v>156.97800000000001</v>
      </c>
      <c r="L27" s="300">
        <f>(L26*L25/1000)*6</f>
        <v>733.53300000000002</v>
      </c>
      <c r="M27" s="301">
        <f>(M26*M25/1000)*6</f>
        <v>830.43299999999999</v>
      </c>
      <c r="N27" s="302">
        <f>((N26*N25)*7/1000)/7</f>
        <v>143.089</v>
      </c>
      <c r="O27" s="204">
        <f t="shared" ref="O27:U27" si="3">((O26*O25)*7/1000)/7</f>
        <v>26.647500000000001</v>
      </c>
      <c r="P27" s="204">
        <f t="shared" si="3"/>
        <v>142.28149999999999</v>
      </c>
      <c r="Q27" s="205">
        <f t="shared" si="3"/>
        <v>143.089</v>
      </c>
      <c r="R27" s="203">
        <f t="shared" si="3"/>
        <v>138.244</v>
      </c>
      <c r="S27" s="204">
        <f t="shared" si="3"/>
        <v>28.262499999999999</v>
      </c>
      <c r="T27" s="204">
        <f t="shared" si="3"/>
        <v>138.244</v>
      </c>
      <c r="U27" s="205">
        <f t="shared" si="3"/>
        <v>139.0515</v>
      </c>
      <c r="V27" s="88"/>
      <c r="W27" s="52">
        <f>((V24*1000)/V26)/7</f>
        <v>161.47565948239995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8.7170000000000005</v>
      </c>
      <c r="D28" s="330">
        <f t="shared" ref="D28:G28" si="4">+(D25-$C$32)*D26/1000</f>
        <v>8.3949999999999996</v>
      </c>
      <c r="E28" s="330">
        <f t="shared" si="4"/>
        <v>1.7250000000000001</v>
      </c>
      <c r="F28" s="330">
        <f t="shared" si="4"/>
        <v>8.4064999999999994</v>
      </c>
      <c r="G28" s="330">
        <f t="shared" si="4"/>
        <v>9.7405000000000008</v>
      </c>
      <c r="H28" s="329"/>
      <c r="I28" s="330">
        <f>+(I25-$I$32)*I26/1000</f>
        <v>8.1649999999999991</v>
      </c>
      <c r="J28" s="330">
        <f t="shared" ref="J28:M28" si="5">+(J25-$I$32)*J26/1000</f>
        <v>8.6135000000000002</v>
      </c>
      <c r="K28" s="330">
        <f t="shared" si="5"/>
        <v>1.863</v>
      </c>
      <c r="L28" s="330">
        <f t="shared" si="5"/>
        <v>8.7055000000000007</v>
      </c>
      <c r="M28" s="331">
        <f t="shared" si="5"/>
        <v>9.8554999999999993</v>
      </c>
      <c r="N28" s="259">
        <f t="shared" ref="N28:U28" si="6">((N26*N25)*7)/1000</f>
        <v>1001.623</v>
      </c>
      <c r="O28" s="45">
        <f t="shared" si="6"/>
        <v>186.5325</v>
      </c>
      <c r="P28" s="45">
        <f t="shared" si="6"/>
        <v>995.97050000000002</v>
      </c>
      <c r="Q28" s="46">
        <f t="shared" si="6"/>
        <v>1001.623</v>
      </c>
      <c r="R28" s="44">
        <f t="shared" si="6"/>
        <v>967.70799999999997</v>
      </c>
      <c r="S28" s="45">
        <f t="shared" si="6"/>
        <v>197.83750000000001</v>
      </c>
      <c r="T28" s="45">
        <f t="shared" si="6"/>
        <v>967.70799999999997</v>
      </c>
      <c r="U28" s="46">
        <f t="shared" si="6"/>
        <v>973.3605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851.66666666666913</v>
      </c>
      <c r="E29" s="333">
        <f t="shared" si="7"/>
        <v>175.00000000000051</v>
      </c>
      <c r="F29" s="333">
        <f t="shared" si="7"/>
        <v>852.83333333333587</v>
      </c>
      <c r="G29" s="333">
        <f t="shared" si="7"/>
        <v>988.16666666666958</v>
      </c>
      <c r="H29" s="332"/>
      <c r="I29" s="333">
        <f>+I26*(1.16666666666667)</f>
        <v>828.33333333333576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161.49999999999997</v>
      </c>
      <c r="O29" s="49">
        <f t="shared" si="8"/>
        <v>161.5</v>
      </c>
      <c r="P29" s="49">
        <f t="shared" si="8"/>
        <v>161.5</v>
      </c>
      <c r="Q29" s="50">
        <f t="shared" si="8"/>
        <v>161.49999999999997</v>
      </c>
      <c r="R29" s="48">
        <f t="shared" si="8"/>
        <v>161.5</v>
      </c>
      <c r="S29" s="49">
        <f t="shared" si="8"/>
        <v>162.42285714285717</v>
      </c>
      <c r="T29" s="49">
        <f t="shared" si="8"/>
        <v>161.68866822429902</v>
      </c>
      <c r="U29" s="50">
        <f t="shared" si="8"/>
        <v>161.5</v>
      </c>
      <c r="V29" s="344"/>
    </row>
    <row r="30" spans="1:42" s="304" customFormat="1" ht="33.75" customHeight="1" x14ac:dyDescent="0.25">
      <c r="A30" s="52"/>
      <c r="B30" s="328"/>
      <c r="C30" s="335">
        <f>(C27/6)</f>
        <v>122.41699999999999</v>
      </c>
      <c r="D30" s="335">
        <f t="shared" ref="D30:G30" si="9">+(D27/6)</f>
        <v>117.895</v>
      </c>
      <c r="E30" s="335">
        <f t="shared" si="9"/>
        <v>24.225000000000005</v>
      </c>
      <c r="F30" s="335">
        <f t="shared" si="9"/>
        <v>118.05649999999999</v>
      </c>
      <c r="G30" s="335">
        <f t="shared" si="9"/>
        <v>136.79050000000001</v>
      </c>
      <c r="H30" s="328"/>
      <c r="I30" s="335">
        <f>+(I27/6)</f>
        <v>114.66500000000001</v>
      </c>
      <c r="J30" s="335">
        <f>+(J27/6)</f>
        <v>120.9635</v>
      </c>
      <c r="K30" s="335">
        <f>+(K27/6)</f>
        <v>26.163</v>
      </c>
      <c r="L30" s="335">
        <f>+(L27/6)</f>
        <v>122.2555</v>
      </c>
      <c r="M30" s="336">
        <f>+(M27/6)</f>
        <v>138.40549999999999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290.78774999999996</v>
      </c>
      <c r="D31" s="335">
        <f t="shared" ref="D31:G31" si="10">+((D27-D24)/4)+D30</f>
        <v>280.04624999999999</v>
      </c>
      <c r="E31" s="335">
        <f t="shared" si="10"/>
        <v>57.52362500000001</v>
      </c>
      <c r="F31" s="335">
        <f t="shared" si="10"/>
        <v>280.40974999999997</v>
      </c>
      <c r="G31" s="335">
        <f t="shared" si="10"/>
        <v>324.93037500000003</v>
      </c>
      <c r="H31" s="328"/>
      <c r="I31" s="335">
        <f>+((I27-I24)/4)+I30</f>
        <v>272.37375000000003</v>
      </c>
      <c r="J31" s="335">
        <f>+((J27-J24)/4)+J30</f>
        <v>287.33512500000001</v>
      </c>
      <c r="K31" s="335">
        <f>+((K27-K24)/4)+K30</f>
        <v>62.127125000000007</v>
      </c>
      <c r="L31" s="335">
        <f>+((L27-L24)/4)+L30</f>
        <v>290.40412500000002</v>
      </c>
      <c r="M31" s="336">
        <f>+((M27-M24)/4)+M30</f>
        <v>328.76662499999998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482.4</v>
      </c>
      <c r="E32" s="340">
        <f>+SUM(C26:G26)</f>
        <v>3216</v>
      </c>
      <c r="F32" s="341"/>
      <c r="G32" s="341"/>
      <c r="H32" s="337"/>
      <c r="I32" s="338">
        <v>150</v>
      </c>
      <c r="J32" s="339">
        <f>+I32*K32/1000</f>
        <v>485.25</v>
      </c>
      <c r="K32" s="340">
        <f>+SUM(I26:M26)</f>
        <v>3235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417"/>
      <c r="J36" s="418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133.14000000000001</v>
      </c>
      <c r="C39" s="82">
        <v>134.09099999999998</v>
      </c>
      <c r="D39" s="82">
        <v>22.348500000000001</v>
      </c>
      <c r="E39" s="82">
        <v>133.14000000000001</v>
      </c>
      <c r="F39" s="82">
        <v>127.5925</v>
      </c>
      <c r="G39" s="82"/>
      <c r="H39" s="82"/>
      <c r="I39" s="205">
        <f t="shared" ref="I39:I46" si="11">SUM(B39:H39)</f>
        <v>550.31200000000001</v>
      </c>
      <c r="J39" s="52"/>
      <c r="K39" s="405" t="s">
        <v>13</v>
      </c>
      <c r="L39" s="82">
        <v>10.199999999999999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43.099999999999994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133.14000000000001</v>
      </c>
      <c r="C40" s="82">
        <v>134.09099999999998</v>
      </c>
      <c r="D40" s="82">
        <v>22.348500000000001</v>
      </c>
      <c r="E40" s="82">
        <v>133.14000000000001</v>
      </c>
      <c r="F40" s="82">
        <v>127.5925</v>
      </c>
      <c r="G40" s="82"/>
      <c r="H40" s="82"/>
      <c r="I40" s="205">
        <f t="shared" si="11"/>
        <v>550.31200000000001</v>
      </c>
      <c r="J40" s="52"/>
      <c r="K40" s="407" t="s">
        <v>14</v>
      </c>
      <c r="L40" s="82">
        <v>10.199999999999999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43.099999999999994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132.81370000000001</v>
      </c>
      <c r="C41" s="82">
        <v>133.2886</v>
      </c>
      <c r="D41" s="82">
        <v>21.687100000000004</v>
      </c>
      <c r="E41" s="82">
        <v>132.33880000000002</v>
      </c>
      <c r="F41" s="82">
        <v>127.27320000000002</v>
      </c>
      <c r="G41" s="24"/>
      <c r="H41" s="24"/>
      <c r="I41" s="205">
        <f t="shared" si="11"/>
        <v>547.40139999999997</v>
      </c>
      <c r="J41" s="52"/>
      <c r="K41" s="405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132.81370000000001</v>
      </c>
      <c r="C42" s="82">
        <v>133.2886</v>
      </c>
      <c r="D42" s="82">
        <v>21.687100000000004</v>
      </c>
      <c r="E42" s="82">
        <v>132.33880000000002</v>
      </c>
      <c r="F42" s="82">
        <v>127.27320000000002</v>
      </c>
      <c r="G42" s="82"/>
      <c r="H42" s="82"/>
      <c r="I42" s="205">
        <f t="shared" si="11"/>
        <v>547.40139999999997</v>
      </c>
      <c r="J42" s="52"/>
      <c r="K42" s="407" t="s">
        <v>16</v>
      </c>
      <c r="L42" s="82">
        <v>10.3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43.100000000000009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132.81370000000001</v>
      </c>
      <c r="C43" s="82">
        <v>133.2886</v>
      </c>
      <c r="D43" s="82">
        <v>21.687100000000004</v>
      </c>
      <c r="E43" s="82">
        <v>132.33880000000002</v>
      </c>
      <c r="F43" s="82">
        <v>127.27320000000002</v>
      </c>
      <c r="G43" s="82"/>
      <c r="H43" s="82"/>
      <c r="I43" s="205">
        <f t="shared" si="11"/>
        <v>547.40139999999997</v>
      </c>
      <c r="J43" s="52"/>
      <c r="K43" s="405" t="s">
        <v>17</v>
      </c>
      <c r="L43" s="82">
        <v>10.3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43.100000000000009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132.81370000000001</v>
      </c>
      <c r="C44" s="82">
        <v>133.2886</v>
      </c>
      <c r="D44" s="82">
        <v>21.687100000000004</v>
      </c>
      <c r="E44" s="82">
        <v>132.33880000000002</v>
      </c>
      <c r="F44" s="82">
        <v>127.27320000000002</v>
      </c>
      <c r="G44" s="82"/>
      <c r="H44" s="82"/>
      <c r="I44" s="205">
        <f t="shared" si="11"/>
        <v>547.40139999999997</v>
      </c>
      <c r="J44" s="52"/>
      <c r="K44" s="407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132</v>
      </c>
      <c r="C45" s="82">
        <v>133.80000000000001</v>
      </c>
      <c r="D45" s="82">
        <v>20</v>
      </c>
      <c r="E45" s="82">
        <v>129</v>
      </c>
      <c r="F45" s="82">
        <v>126.5</v>
      </c>
      <c r="G45" s="82"/>
      <c r="H45" s="82"/>
      <c r="I45" s="205">
        <f t="shared" si="11"/>
        <v>541.29999999999995</v>
      </c>
      <c r="J45" s="52"/>
      <c r="K45" s="405" t="s">
        <v>19</v>
      </c>
      <c r="L45" s="82">
        <v>10.3</v>
      </c>
      <c r="M45" s="82">
        <v>10.4</v>
      </c>
      <c r="N45" s="82">
        <v>1.8</v>
      </c>
      <c r="O45" s="82">
        <v>10.7</v>
      </c>
      <c r="P45" s="82">
        <v>10.3</v>
      </c>
      <c r="Q45" s="82"/>
      <c r="R45" s="205">
        <f t="shared" si="12"/>
        <v>43.5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929.53480000000013</v>
      </c>
      <c r="C46" s="309">
        <f t="shared" si="13"/>
        <v>935.13639999999987</v>
      </c>
      <c r="D46" s="309">
        <f t="shared" si="13"/>
        <v>151.44540000000001</v>
      </c>
      <c r="E46" s="309">
        <f t="shared" si="13"/>
        <v>924.63520000000005</v>
      </c>
      <c r="F46" s="309">
        <f t="shared" si="13"/>
        <v>890.77780000000007</v>
      </c>
      <c r="G46" s="309">
        <f t="shared" si="13"/>
        <v>0</v>
      </c>
      <c r="H46" s="309">
        <f t="shared" si="13"/>
        <v>0</v>
      </c>
      <c r="I46" s="205">
        <f t="shared" si="11"/>
        <v>3831.5295999999998</v>
      </c>
      <c r="K46" s="407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</v>
      </c>
      <c r="O46" s="309">
        <f t="shared" si="14"/>
        <v>73.8</v>
      </c>
      <c r="P46" s="309">
        <f t="shared" si="14"/>
        <v>71.5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158.30000000000001</v>
      </c>
      <c r="C47" s="317">
        <v>158.30000000000001</v>
      </c>
      <c r="D47" s="317">
        <v>158.30000000000001</v>
      </c>
      <c r="E47" s="317">
        <v>158.30000000000001</v>
      </c>
      <c r="F47" s="317">
        <v>158.30000000000001</v>
      </c>
      <c r="G47" s="317"/>
      <c r="H47" s="317"/>
      <c r="I47" s="426">
        <f>+((I46/I48)/7)*1000</f>
        <v>158.7474975140868</v>
      </c>
      <c r="K47" s="408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6">
        <f>+((R46/R48)/7)*1000</f>
        <v>141.03641456582633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838</v>
      </c>
      <c r="C48" s="35">
        <v>842</v>
      </c>
      <c r="D48" s="35">
        <v>134</v>
      </c>
      <c r="E48" s="35">
        <v>832</v>
      </c>
      <c r="F48" s="35">
        <v>802</v>
      </c>
      <c r="G48" s="35"/>
      <c r="H48" s="35"/>
      <c r="I48" s="428">
        <f>SUM(B48:H48)</f>
        <v>3448</v>
      </c>
      <c r="J48" s="52"/>
      <c r="K48" s="410" t="s">
        <v>21</v>
      </c>
      <c r="L48" s="429">
        <v>72</v>
      </c>
      <c r="M48" s="412">
        <v>74</v>
      </c>
      <c r="N48" s="412">
        <v>12</v>
      </c>
      <c r="O48" s="412">
        <v>75</v>
      </c>
      <c r="P48" s="412">
        <v>73</v>
      </c>
      <c r="Q48" s="412"/>
      <c r="R48" s="430">
        <f>SUM(L48:Q48)</f>
        <v>306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F49" si="15">((B48*B47)*7/1000)/7</f>
        <v>132.65540000000001</v>
      </c>
      <c r="C49" s="204">
        <f t="shared" si="15"/>
        <v>133.2886</v>
      </c>
      <c r="D49" s="204">
        <f t="shared" si="15"/>
        <v>21.212199999999999</v>
      </c>
      <c r="E49" s="204">
        <f t="shared" si="15"/>
        <v>131.7056</v>
      </c>
      <c r="F49" s="204">
        <f t="shared" si="15"/>
        <v>126.95660000000001</v>
      </c>
      <c r="G49" s="204">
        <f t="shared" ref="G49:H49" si="16">((G48*G47)*7/1000-G39)/6</f>
        <v>0</v>
      </c>
      <c r="H49" s="204">
        <f t="shared" si="16"/>
        <v>0</v>
      </c>
      <c r="I49" s="432">
        <f>((I46*1000)/I48)/7</f>
        <v>158.7474975140868</v>
      </c>
      <c r="K49" s="415" t="s">
        <v>22</v>
      </c>
      <c r="L49" s="302">
        <f>((L48*L47)*7/1000-L39)/6</f>
        <v>10.269999999999998</v>
      </c>
      <c r="M49" s="302">
        <f t="shared" ref="M49:P49" si="17">((M48*M47)*7/1000-M39)/6</f>
        <v>10.423</v>
      </c>
      <c r="N49" s="302">
        <f t="shared" si="17"/>
        <v>1.7116666666666669</v>
      </c>
      <c r="O49" s="302">
        <f t="shared" si="17"/>
        <v>10.543750000000001</v>
      </c>
      <c r="P49" s="302">
        <f t="shared" si="17"/>
        <v>10.223333333333334</v>
      </c>
      <c r="Q49" s="204">
        <f t="shared" ref="Q49" si="18">((Q48*Q47)*7/1000-Q39-Q40)/5</f>
        <v>0</v>
      </c>
      <c r="R49" s="433">
        <f>((R46*1000)/R48)/7</f>
        <v>141.03641456582633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19">((B48*B47)*7)/1000</f>
        <v>928.58780000000013</v>
      </c>
      <c r="C50" s="43">
        <f t="shared" si="19"/>
        <v>933.02020000000005</v>
      </c>
      <c r="D50" s="43">
        <f t="shared" si="19"/>
        <v>148.4854</v>
      </c>
      <c r="E50" s="43">
        <f t="shared" si="19"/>
        <v>921.93920000000003</v>
      </c>
      <c r="F50" s="43">
        <f t="shared" si="19"/>
        <v>888.69620000000009</v>
      </c>
      <c r="G50" s="43">
        <f t="shared" si="19"/>
        <v>0</v>
      </c>
      <c r="H50" s="43">
        <f t="shared" si="19"/>
        <v>0</v>
      </c>
      <c r="I50" s="90"/>
      <c r="K50" s="99" t="s">
        <v>23</v>
      </c>
      <c r="L50" s="88">
        <f t="shared" ref="L50:Q50" si="20">((L48*L47)*7)/1000</f>
        <v>71.819999999999993</v>
      </c>
      <c r="M50" s="43">
        <f t="shared" si="20"/>
        <v>73.037999999999997</v>
      </c>
      <c r="N50" s="43">
        <f t="shared" si="20"/>
        <v>11.97</v>
      </c>
      <c r="O50" s="43">
        <f t="shared" si="20"/>
        <v>73.762500000000003</v>
      </c>
      <c r="P50" s="43">
        <f t="shared" si="20"/>
        <v>71.540000000000006</v>
      </c>
      <c r="Q50" s="43">
        <f t="shared" si="20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1">+(B46/B48)/7*1000</f>
        <v>158.46143879986366</v>
      </c>
      <c r="C51" s="49">
        <f t="shared" si="21"/>
        <v>158.65904309467254</v>
      </c>
      <c r="D51" s="49">
        <f t="shared" si="21"/>
        <v>161.45565031982946</v>
      </c>
      <c r="E51" s="49">
        <f t="shared" si="21"/>
        <v>158.7629120879121</v>
      </c>
      <c r="F51" s="49">
        <f t="shared" si="21"/>
        <v>158.67078731742075</v>
      </c>
      <c r="G51" s="49" t="e">
        <f t="shared" si="21"/>
        <v>#DIV/0!</v>
      </c>
      <c r="H51" s="49" t="e">
        <f t="shared" si="21"/>
        <v>#DIV/0!</v>
      </c>
      <c r="I51" s="108"/>
      <c r="J51" s="52"/>
      <c r="K51" s="100" t="s">
        <v>24</v>
      </c>
      <c r="L51" s="89">
        <f t="shared" ref="L51:Q51" si="22">+(L46/L48)/7*1000</f>
        <v>142.46031746031744</v>
      </c>
      <c r="M51" s="49">
        <f t="shared" si="22"/>
        <v>140.92664092664091</v>
      </c>
      <c r="N51" s="49">
        <f t="shared" si="22"/>
        <v>142.85714285714286</v>
      </c>
      <c r="O51" s="49">
        <f t="shared" si="22"/>
        <v>140.57142857142856</v>
      </c>
      <c r="P51" s="49">
        <f t="shared" si="22"/>
        <v>139.92172211350294</v>
      </c>
      <c r="Q51" s="49" t="e">
        <f t="shared" si="22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3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3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3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3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3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3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3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4">SUM(B58:B64)</f>
        <v>158.00000000000003</v>
      </c>
      <c r="C65" s="28">
        <f t="shared" si="24"/>
        <v>279.2</v>
      </c>
      <c r="D65" s="28">
        <f t="shared" si="24"/>
        <v>277</v>
      </c>
      <c r="E65" s="28">
        <f t="shared" si="24"/>
        <v>395.9</v>
      </c>
      <c r="F65" s="28">
        <f t="shared" si="24"/>
        <v>0</v>
      </c>
      <c r="G65" s="28">
        <f t="shared" si="24"/>
        <v>0</v>
      </c>
      <c r="H65" s="104">
        <f t="shared" si="23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5">((B67*B66)*7/1000-B58-B59)/5</f>
        <v>22.8871</v>
      </c>
      <c r="C68" s="39">
        <f t="shared" si="25"/>
        <v>40.400400000000005</v>
      </c>
      <c r="D68" s="39">
        <f t="shared" si="25"/>
        <v>40.129200000000004</v>
      </c>
      <c r="E68" s="39">
        <f t="shared" si="25"/>
        <v>57.355999999999995</v>
      </c>
      <c r="F68" s="39">
        <f t="shared" si="25"/>
        <v>0</v>
      </c>
      <c r="G68" s="39">
        <f t="shared" si="25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6">((B67*B66)*7)/1000</f>
        <v>158.03550000000001</v>
      </c>
      <c r="C69" s="43">
        <f t="shared" si="26"/>
        <v>279.202</v>
      </c>
      <c r="D69" s="43">
        <f t="shared" si="26"/>
        <v>277.04599999999999</v>
      </c>
      <c r="E69" s="43">
        <f t="shared" si="26"/>
        <v>395.78</v>
      </c>
      <c r="F69" s="43">
        <f t="shared" si="26"/>
        <v>0</v>
      </c>
      <c r="G69" s="43">
        <f t="shared" si="26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7">+(B65/B67)/7*1000</f>
        <v>130.47068538398022</v>
      </c>
      <c r="C70" s="49">
        <f t="shared" si="27"/>
        <v>129.49907235621521</v>
      </c>
      <c r="D70" s="49">
        <f t="shared" si="27"/>
        <v>128.47866419294991</v>
      </c>
      <c r="E70" s="49">
        <f t="shared" si="27"/>
        <v>128.53896103896105</v>
      </c>
      <c r="F70" s="49" t="e">
        <f t="shared" si="27"/>
        <v>#DIV/0!</v>
      </c>
      <c r="G70" s="49" t="e">
        <f t="shared" si="27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50"/>
      <c r="D73" s="450"/>
      <c r="E73" s="450"/>
      <c r="F73" s="118"/>
      <c r="G73" s="198"/>
      <c r="H73" s="450"/>
      <c r="I73" s="450"/>
      <c r="J73" s="450"/>
      <c r="K73" s="118"/>
      <c r="L73" s="198"/>
      <c r="M73" s="450"/>
      <c r="N73" s="450"/>
      <c r="O73" s="118"/>
      <c r="P73" s="198"/>
      <c r="Q73" s="450"/>
      <c r="R73" s="450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</v>
      </c>
      <c r="C76" s="204">
        <v>9</v>
      </c>
      <c r="D76" s="204">
        <v>1.7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</v>
      </c>
      <c r="N76" s="204">
        <v>11</v>
      </c>
      <c r="O76" s="205">
        <v>10.7</v>
      </c>
      <c r="P76" s="203">
        <v>10.9</v>
      </c>
      <c r="Q76" s="204">
        <v>2</v>
      </c>
      <c r="R76" s="204">
        <v>10.8</v>
      </c>
      <c r="S76" s="205">
        <v>10.8</v>
      </c>
      <c r="T76" s="406">
        <f t="shared" ref="T76:T83" si="28">SUM(B76:S76)</f>
        <v>150.00000000000003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</v>
      </c>
      <c r="C77" s="204">
        <v>9</v>
      </c>
      <c r="D77" s="204">
        <v>1.7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10.7</v>
      </c>
      <c r="P77" s="203">
        <v>10.9</v>
      </c>
      <c r="Q77" s="204">
        <v>2</v>
      </c>
      <c r="R77" s="204">
        <v>10.8</v>
      </c>
      <c r="S77" s="205">
        <v>10.8</v>
      </c>
      <c r="T77" s="406">
        <f t="shared" si="28"/>
        <v>150.10000000000002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9.6</v>
      </c>
      <c r="C78" s="204">
        <v>9</v>
      </c>
      <c r="D78" s="204">
        <v>1.8</v>
      </c>
      <c r="E78" s="204">
        <v>9</v>
      </c>
      <c r="F78" s="205">
        <v>10.5</v>
      </c>
      <c r="G78" s="203">
        <v>9</v>
      </c>
      <c r="H78" s="204">
        <v>9.5</v>
      </c>
      <c r="I78" s="204">
        <v>2.2000000000000002</v>
      </c>
      <c r="J78" s="204">
        <v>9.4</v>
      </c>
      <c r="K78" s="205">
        <v>10.4</v>
      </c>
      <c r="L78" s="203">
        <v>11.2</v>
      </c>
      <c r="M78" s="204">
        <v>2.1</v>
      </c>
      <c r="N78" s="204">
        <v>11</v>
      </c>
      <c r="O78" s="205">
        <v>10.7</v>
      </c>
      <c r="P78" s="203">
        <v>10.9</v>
      </c>
      <c r="Q78" s="204">
        <v>1.8</v>
      </c>
      <c r="R78" s="204">
        <v>10.7</v>
      </c>
      <c r="S78" s="205">
        <v>10.8</v>
      </c>
      <c r="T78" s="406">
        <f t="shared" si="28"/>
        <v>149.60000000000002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9.6</v>
      </c>
      <c r="C79" s="204">
        <v>9</v>
      </c>
      <c r="D79" s="204">
        <v>1.8</v>
      </c>
      <c r="E79" s="204">
        <v>9</v>
      </c>
      <c r="F79" s="205">
        <v>10.5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11.3</v>
      </c>
      <c r="M79" s="204">
        <v>2.1</v>
      </c>
      <c r="N79" s="204">
        <v>11</v>
      </c>
      <c r="O79" s="205">
        <v>10.8</v>
      </c>
      <c r="P79" s="203">
        <v>11</v>
      </c>
      <c r="Q79" s="204">
        <v>1.9</v>
      </c>
      <c r="R79" s="204">
        <v>10.7</v>
      </c>
      <c r="S79" s="205">
        <v>10.8</v>
      </c>
      <c r="T79" s="406">
        <f t="shared" si="28"/>
        <v>150.1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9.6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9.5</v>
      </c>
      <c r="K80" s="205">
        <v>10.5</v>
      </c>
      <c r="L80" s="203">
        <v>11.3</v>
      </c>
      <c r="M80" s="204">
        <v>2.1</v>
      </c>
      <c r="N80" s="204">
        <v>11</v>
      </c>
      <c r="O80" s="205">
        <v>10.8</v>
      </c>
      <c r="P80" s="203">
        <v>11</v>
      </c>
      <c r="Q80" s="204">
        <v>1.9</v>
      </c>
      <c r="R80" s="204">
        <v>10.8</v>
      </c>
      <c r="S80" s="205">
        <v>10.8</v>
      </c>
      <c r="T80" s="406">
        <f t="shared" si="28"/>
        <v>150.30000000000001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9.6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11.3</v>
      </c>
      <c r="M81" s="204">
        <v>2.1</v>
      </c>
      <c r="N81" s="204">
        <v>11</v>
      </c>
      <c r="O81" s="205">
        <v>10.8</v>
      </c>
      <c r="P81" s="203">
        <v>11</v>
      </c>
      <c r="Q81" s="204">
        <v>1.9</v>
      </c>
      <c r="R81" s="204">
        <v>10.8</v>
      </c>
      <c r="S81" s="205">
        <v>10.8</v>
      </c>
      <c r="T81" s="406">
        <f t="shared" si="28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9.6999999999999993</v>
      </c>
      <c r="C82" s="204">
        <v>9.1</v>
      </c>
      <c r="D82" s="204">
        <v>1.8</v>
      </c>
      <c r="E82" s="204">
        <v>9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9.5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1.9</v>
      </c>
      <c r="R82" s="204">
        <v>10.8</v>
      </c>
      <c r="S82" s="205">
        <v>10.8</v>
      </c>
      <c r="T82" s="406">
        <f t="shared" si="28"/>
        <v>150.9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67.3</v>
      </c>
      <c r="C83" s="309">
        <f>SUM(C76:C82)</f>
        <v>63.2</v>
      </c>
      <c r="D83" s="309">
        <f>SUM(D76:D82)</f>
        <v>12.400000000000002</v>
      </c>
      <c r="E83" s="309">
        <f>SUM(E76:E82)</f>
        <v>63.4</v>
      </c>
      <c r="F83" s="310">
        <f>SUM(F76:F82)</f>
        <v>73.3</v>
      </c>
      <c r="G83" s="311">
        <f t="shared" ref="G83:S83" si="29">SUM(G76:G82)</f>
        <v>63.2</v>
      </c>
      <c r="H83" s="309">
        <f t="shared" si="29"/>
        <v>66.599999999999994</v>
      </c>
      <c r="I83" s="309">
        <f t="shared" si="29"/>
        <v>15.5</v>
      </c>
      <c r="J83" s="309">
        <f t="shared" si="29"/>
        <v>66.199999999999989</v>
      </c>
      <c r="K83" s="310">
        <f t="shared" si="29"/>
        <v>73.599999999999994</v>
      </c>
      <c r="L83" s="311">
        <f t="shared" si="29"/>
        <v>78.799999999999983</v>
      </c>
      <c r="M83" s="309">
        <f t="shared" si="29"/>
        <v>14.499999999999998</v>
      </c>
      <c r="N83" s="309">
        <f t="shared" si="29"/>
        <v>77.099999999999994</v>
      </c>
      <c r="O83" s="310">
        <f t="shared" si="29"/>
        <v>75.299999999999983</v>
      </c>
      <c r="P83" s="311">
        <f t="shared" si="29"/>
        <v>76.7</v>
      </c>
      <c r="Q83" s="309">
        <f t="shared" si="29"/>
        <v>13.4</v>
      </c>
      <c r="R83" s="309">
        <f t="shared" si="29"/>
        <v>75.399999999999991</v>
      </c>
      <c r="S83" s="310">
        <f t="shared" si="29"/>
        <v>75.599999999999994</v>
      </c>
      <c r="T83" s="406">
        <f t="shared" si="28"/>
        <v>1051.4999999999998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9">
        <f>+((T83/T85)/7)*1000</f>
        <v>146.55052264808361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65</v>
      </c>
      <c r="C85" s="412">
        <v>61</v>
      </c>
      <c r="D85" s="412">
        <v>12</v>
      </c>
      <c r="E85" s="412">
        <v>62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72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13</v>
      </c>
      <c r="R85" s="412">
        <v>74</v>
      </c>
      <c r="S85" s="413">
        <v>74</v>
      </c>
      <c r="T85" s="414">
        <f>SUM(B85:S85)</f>
        <v>1025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:S86" si="30">((B85*B84)*7/1000-B76)/6</f>
        <v>9.6233333333333331</v>
      </c>
      <c r="C86" s="204">
        <f t="shared" si="30"/>
        <v>9.0326666666666657</v>
      </c>
      <c r="D86" s="204">
        <f t="shared" si="30"/>
        <v>1.7886666666666668</v>
      </c>
      <c r="E86" s="204">
        <f t="shared" si="30"/>
        <v>9.027333333333333</v>
      </c>
      <c r="F86" s="205">
        <f t="shared" si="30"/>
        <v>10.488666666666665</v>
      </c>
      <c r="G86" s="203">
        <f t="shared" si="30"/>
        <v>9.0326666666666657</v>
      </c>
      <c r="H86" s="204">
        <f t="shared" si="30"/>
        <v>9.5262499999999992</v>
      </c>
      <c r="I86" s="204">
        <f t="shared" si="30"/>
        <v>2.2233333333333332</v>
      </c>
      <c r="J86" s="204">
        <f t="shared" si="30"/>
        <v>9.4670833333333331</v>
      </c>
      <c r="K86" s="205">
        <f t="shared" si="30"/>
        <v>10.497333333333334</v>
      </c>
      <c r="L86" s="203">
        <f t="shared" si="30"/>
        <v>11.256</v>
      </c>
      <c r="M86" s="204">
        <f t="shared" si="30"/>
        <v>2.0840000000000001</v>
      </c>
      <c r="N86" s="204">
        <f t="shared" si="30"/>
        <v>11.023333333333333</v>
      </c>
      <c r="O86" s="205">
        <f t="shared" si="30"/>
        <v>10.778166666666666</v>
      </c>
      <c r="P86" s="203">
        <f t="shared" si="30"/>
        <v>10.960666666666667</v>
      </c>
      <c r="Q86" s="204">
        <f t="shared" si="30"/>
        <v>1.9037499999999998</v>
      </c>
      <c r="R86" s="204">
        <f t="shared" si="30"/>
        <v>10.7615</v>
      </c>
      <c r="S86" s="205">
        <f t="shared" si="30"/>
        <v>10.804666666666668</v>
      </c>
      <c r="T86" s="414">
        <f>((T83*1000)/T85)/7</f>
        <v>146.55052264808359</v>
      </c>
      <c r="AD86" s="3"/>
    </row>
    <row r="87" spans="1:41" ht="33.75" customHeight="1" x14ac:dyDescent="0.25">
      <c r="A87" s="99" t="s">
        <v>23</v>
      </c>
      <c r="B87" s="42">
        <f>((B85*B84)*7)/1000</f>
        <v>67.34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31">((G85*G84)*7)/1000</f>
        <v>63.195999999999998</v>
      </c>
      <c r="H87" s="43">
        <f t="shared" si="31"/>
        <v>66.657499999999999</v>
      </c>
      <c r="I87" s="43">
        <f t="shared" si="31"/>
        <v>15.54</v>
      </c>
      <c r="J87" s="43">
        <f t="shared" si="31"/>
        <v>66.202500000000001</v>
      </c>
      <c r="K87" s="90">
        <f t="shared" si="31"/>
        <v>73.584000000000003</v>
      </c>
      <c r="L87" s="42">
        <f t="shared" si="31"/>
        <v>78.736000000000004</v>
      </c>
      <c r="M87" s="43">
        <f t="shared" si="31"/>
        <v>14.504</v>
      </c>
      <c r="N87" s="43">
        <f t="shared" si="31"/>
        <v>77.14</v>
      </c>
      <c r="O87" s="90">
        <f t="shared" si="31"/>
        <v>75.369</v>
      </c>
      <c r="P87" s="42">
        <f t="shared" si="31"/>
        <v>76.664000000000001</v>
      </c>
      <c r="Q87" s="43">
        <f t="shared" si="31"/>
        <v>13.422499999999999</v>
      </c>
      <c r="R87" s="43">
        <f t="shared" si="31"/>
        <v>75.369</v>
      </c>
      <c r="S87" s="90">
        <f t="shared" si="3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147.91208791208791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146.08294930875573</v>
      </c>
      <c r="F88" s="50">
        <f>+(F83/F85)/7*1000</f>
        <v>145.43650793650792</v>
      </c>
      <c r="G88" s="48">
        <f t="shared" ref="G88:S88" si="32">+(G83/G85)/7*1000</f>
        <v>148.00936768149884</v>
      </c>
      <c r="H88" s="49">
        <f t="shared" si="32"/>
        <v>146.37362637362637</v>
      </c>
      <c r="I88" s="49">
        <f t="shared" si="32"/>
        <v>147.61904761904762</v>
      </c>
      <c r="J88" s="49">
        <f t="shared" si="32"/>
        <v>145.49450549450546</v>
      </c>
      <c r="K88" s="50">
        <f t="shared" si="32"/>
        <v>146.03174603174602</v>
      </c>
      <c r="L88" s="48">
        <f t="shared" si="32"/>
        <v>148.12030075187965</v>
      </c>
      <c r="M88" s="49">
        <f t="shared" si="32"/>
        <v>147.95918367346937</v>
      </c>
      <c r="N88" s="49">
        <f t="shared" si="32"/>
        <v>144.92481203007517</v>
      </c>
      <c r="O88" s="50">
        <f t="shared" si="32"/>
        <v>145.36679536679534</v>
      </c>
      <c r="P88" s="48">
        <f t="shared" si="32"/>
        <v>148.06949806949808</v>
      </c>
      <c r="Q88" s="49">
        <f t="shared" si="32"/>
        <v>147.25274725274727</v>
      </c>
      <c r="R88" s="49">
        <f t="shared" si="32"/>
        <v>145.55984555984551</v>
      </c>
      <c r="S88" s="50">
        <f t="shared" si="32"/>
        <v>145.94594594594597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3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2"/>
      <c r="Z3" s="2"/>
      <c r="AA3" s="2"/>
      <c r="AB3" s="2"/>
      <c r="AC3" s="2"/>
      <c r="AD3" s="5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46" t="s">
        <v>1</v>
      </c>
      <c r="B9" s="546"/>
      <c r="C9" s="546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46"/>
      <c r="B10" s="546"/>
      <c r="C10" s="5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46" t="s">
        <v>4</v>
      </c>
      <c r="B11" s="546"/>
      <c r="C11" s="546"/>
      <c r="D11" s="1"/>
      <c r="E11" s="547">
        <v>1</v>
      </c>
      <c r="F11" s="1"/>
      <c r="G11" s="1"/>
      <c r="H11" s="1"/>
      <c r="I11" s="1"/>
      <c r="J11" s="1"/>
      <c r="K11" s="564" t="s">
        <v>119</v>
      </c>
      <c r="L11" s="564"/>
      <c r="M11" s="548"/>
      <c r="N11" s="54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46"/>
      <c r="B12" s="546"/>
      <c r="C12" s="546"/>
      <c r="D12" s="1"/>
      <c r="E12" s="5"/>
      <c r="F12" s="1"/>
      <c r="G12" s="1"/>
      <c r="H12" s="1"/>
      <c r="I12" s="1"/>
      <c r="J12" s="1"/>
      <c r="K12" s="548"/>
      <c r="L12" s="548"/>
      <c r="M12" s="548"/>
      <c r="N12" s="54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46"/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8"/>
      <c r="M13" s="548"/>
      <c r="N13" s="548"/>
      <c r="O13" s="548"/>
      <c r="P13" s="548"/>
      <c r="Q13" s="548"/>
      <c r="R13" s="548"/>
      <c r="S13" s="548"/>
      <c r="T13" s="548"/>
      <c r="U13" s="548"/>
      <c r="V13" s="548"/>
      <c r="W13" s="1"/>
      <c r="X13" s="1"/>
      <c r="Y13" s="1"/>
    </row>
    <row r="14" spans="1:30" s="3" customFormat="1" ht="27" thickBot="1" x14ac:dyDescent="0.3">
      <c r="A14" s="54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79" t="s">
        <v>8</v>
      </c>
      <c r="C15" s="580"/>
      <c r="D15" s="580"/>
      <c r="E15" s="580"/>
      <c r="F15" s="580"/>
      <c r="G15" s="581"/>
      <c r="H15" s="582" t="s">
        <v>53</v>
      </c>
      <c r="I15" s="583"/>
      <c r="J15" s="583"/>
      <c r="K15" s="583"/>
      <c r="L15" s="583"/>
      <c r="M15" s="584"/>
      <c r="N15" s="585" t="s">
        <v>9</v>
      </c>
      <c r="O15" s="570"/>
      <c r="P15" s="570"/>
      <c r="Q15" s="571"/>
      <c r="R15" s="556" t="s">
        <v>30</v>
      </c>
      <c r="S15" s="557"/>
      <c r="T15" s="557"/>
      <c r="U15" s="55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480</v>
      </c>
      <c r="C19" s="300">
        <v>8.327</v>
      </c>
      <c r="D19" s="300">
        <v>8.0299999999999994</v>
      </c>
      <c r="E19" s="300">
        <v>1.6279999999999999</v>
      </c>
      <c r="F19" s="300">
        <v>8.0299999999999994</v>
      </c>
      <c r="G19" s="300">
        <v>9.3170000000000002</v>
      </c>
      <c r="H19" s="299">
        <v>483</v>
      </c>
      <c r="I19" s="300">
        <v>7.7990000000000004</v>
      </c>
      <c r="J19" s="300">
        <v>8.2390000000000008</v>
      </c>
      <c r="K19" s="300">
        <v>1.782</v>
      </c>
      <c r="L19" s="300">
        <v>8.327</v>
      </c>
      <c r="M19" s="301">
        <v>9.4160000000000004</v>
      </c>
      <c r="N19" s="23">
        <v>142.5574</v>
      </c>
      <c r="O19" s="24">
        <v>26.548499999999997</v>
      </c>
      <c r="P19" s="24">
        <v>141.59200000000001</v>
      </c>
      <c r="Q19" s="25">
        <v>142.5574</v>
      </c>
      <c r="R19" s="23">
        <v>137.56950000000001</v>
      </c>
      <c r="S19" s="24">
        <v>27.674800000000001</v>
      </c>
      <c r="T19" s="24">
        <v>137.24770000000004</v>
      </c>
      <c r="U19" s="25">
        <v>138.53489999999999</v>
      </c>
      <c r="V19" s="302">
        <f t="shared" si="0"/>
        <v>1928.1772000000001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480</v>
      </c>
      <c r="C20" s="300">
        <v>8.327</v>
      </c>
      <c r="D20" s="300">
        <v>8.0299999999999994</v>
      </c>
      <c r="E20" s="300">
        <v>1.6279999999999999</v>
      </c>
      <c r="F20" s="300">
        <v>8.0299999999999994</v>
      </c>
      <c r="G20" s="300">
        <v>9.3170000000000002</v>
      </c>
      <c r="H20" s="299">
        <v>483</v>
      </c>
      <c r="I20" s="300">
        <v>7.7990000000000004</v>
      </c>
      <c r="J20" s="300">
        <v>8.2390000000000008</v>
      </c>
      <c r="K20" s="300">
        <v>1.782</v>
      </c>
      <c r="L20" s="300">
        <v>8.327</v>
      </c>
      <c r="M20" s="301">
        <v>9.4160000000000004</v>
      </c>
      <c r="N20" s="23">
        <v>142.5574</v>
      </c>
      <c r="O20" s="24">
        <v>26.548499999999997</v>
      </c>
      <c r="P20" s="24">
        <v>141.59200000000001</v>
      </c>
      <c r="Q20" s="25">
        <v>142.5574</v>
      </c>
      <c r="R20" s="23">
        <v>137.56950000000001</v>
      </c>
      <c r="S20" s="24">
        <v>27.674800000000001</v>
      </c>
      <c r="T20" s="24">
        <v>137.24770000000004</v>
      </c>
      <c r="U20" s="25">
        <v>138.53489999999999</v>
      </c>
      <c r="V20" s="302">
        <f t="shared" si="0"/>
        <v>1928.1772000000001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480</v>
      </c>
      <c r="C21" s="300">
        <v>8.327</v>
      </c>
      <c r="D21" s="300">
        <v>8.0299999999999994</v>
      </c>
      <c r="E21" s="300">
        <v>1.6279999999999999</v>
      </c>
      <c r="F21" s="300">
        <v>8.0299999999999994</v>
      </c>
      <c r="G21" s="300">
        <v>9.3170000000000002</v>
      </c>
      <c r="H21" s="299">
        <v>483</v>
      </c>
      <c r="I21" s="300">
        <v>7.7990000000000004</v>
      </c>
      <c r="J21" s="300">
        <v>8.2390000000000008</v>
      </c>
      <c r="K21" s="300">
        <v>1.782</v>
      </c>
      <c r="L21" s="300">
        <v>8.327</v>
      </c>
      <c r="M21" s="301">
        <v>9.4160000000000004</v>
      </c>
      <c r="N21" s="23">
        <v>142.5574</v>
      </c>
      <c r="O21" s="24">
        <v>26.548499999999997</v>
      </c>
      <c r="P21" s="24">
        <v>141.59200000000001</v>
      </c>
      <c r="Q21" s="25">
        <v>142.5574</v>
      </c>
      <c r="R21" s="23">
        <v>137.56950000000001</v>
      </c>
      <c r="S21" s="24">
        <v>27.674800000000001</v>
      </c>
      <c r="T21" s="24">
        <v>137.24770000000004</v>
      </c>
      <c r="U21" s="25">
        <v>138.53489999999999</v>
      </c>
      <c r="V21" s="302">
        <f t="shared" si="0"/>
        <v>1928.1772000000001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480</v>
      </c>
      <c r="C22" s="300">
        <v>8.327</v>
      </c>
      <c r="D22" s="300">
        <v>8.0299999999999994</v>
      </c>
      <c r="E22" s="300">
        <v>1.6279999999999999</v>
      </c>
      <c r="F22" s="300">
        <v>8.0299999999999994</v>
      </c>
      <c r="G22" s="300">
        <v>9.3170000000000002</v>
      </c>
      <c r="H22" s="299">
        <v>483</v>
      </c>
      <c r="I22" s="300">
        <v>7.7990000000000004</v>
      </c>
      <c r="J22" s="300">
        <v>8.2390000000000008</v>
      </c>
      <c r="K22" s="300">
        <v>1.782</v>
      </c>
      <c r="L22" s="300">
        <v>8.327</v>
      </c>
      <c r="M22" s="301">
        <v>9.4160000000000004</v>
      </c>
      <c r="N22" s="23">
        <v>142.5574</v>
      </c>
      <c r="O22" s="24">
        <v>26.548499999999997</v>
      </c>
      <c r="P22" s="24">
        <v>141.59200000000001</v>
      </c>
      <c r="Q22" s="25">
        <v>142.5574</v>
      </c>
      <c r="R22" s="23">
        <v>137.56950000000001</v>
      </c>
      <c r="S22" s="24">
        <v>27.674800000000001</v>
      </c>
      <c r="T22" s="24">
        <v>137.24770000000004</v>
      </c>
      <c r="U22" s="25">
        <v>138.53489999999999</v>
      </c>
      <c r="V22" s="302">
        <f t="shared" si="0"/>
        <v>1928.1772000000001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480</v>
      </c>
      <c r="C23" s="300">
        <v>8.327</v>
      </c>
      <c r="D23" s="300">
        <v>8.0299999999999994</v>
      </c>
      <c r="E23" s="300">
        <v>1.6279999999999999</v>
      </c>
      <c r="F23" s="300">
        <v>8.0299999999999994</v>
      </c>
      <c r="G23" s="300">
        <v>9.3170000000000002</v>
      </c>
      <c r="H23" s="299">
        <v>483</v>
      </c>
      <c r="I23" s="300">
        <v>7.7990000000000004</v>
      </c>
      <c r="J23" s="300">
        <v>8.2390000000000008</v>
      </c>
      <c r="K23" s="300">
        <v>1.782</v>
      </c>
      <c r="L23" s="300">
        <v>8.327</v>
      </c>
      <c r="M23" s="301">
        <v>9.4160000000000004</v>
      </c>
      <c r="N23" s="23">
        <v>142.5574</v>
      </c>
      <c r="O23" s="24">
        <v>26.548499999999997</v>
      </c>
      <c r="P23" s="24">
        <v>141.59200000000001</v>
      </c>
      <c r="Q23" s="25">
        <v>142.5574</v>
      </c>
      <c r="R23" s="23">
        <v>137.56950000000001</v>
      </c>
      <c r="S23" s="24">
        <v>27.674800000000001</v>
      </c>
      <c r="T23" s="24">
        <v>137.24770000000004</v>
      </c>
      <c r="U23" s="25">
        <v>138.53489999999999</v>
      </c>
      <c r="V23" s="302">
        <f t="shared" si="0"/>
        <v>1928.1772000000001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3364</v>
      </c>
      <c r="C24" s="306">
        <f t="shared" ref="C24:U24" si="1">SUM(C17:C23)</f>
        <v>59.068999999999996</v>
      </c>
      <c r="D24" s="306">
        <f t="shared" si="1"/>
        <v>56.940000000000005</v>
      </c>
      <c r="E24" s="306">
        <f t="shared" si="1"/>
        <v>11.613</v>
      </c>
      <c r="F24" s="306">
        <f t="shared" si="1"/>
        <v>56.986000000000004</v>
      </c>
      <c r="G24" s="306">
        <f t="shared" si="1"/>
        <v>66.066000000000003</v>
      </c>
      <c r="H24" s="305">
        <f t="shared" si="1"/>
        <v>3385</v>
      </c>
      <c r="I24" s="306">
        <f t="shared" si="1"/>
        <v>55.324999999999996</v>
      </c>
      <c r="J24" s="306">
        <f t="shared" si="1"/>
        <v>58.422000000000011</v>
      </c>
      <c r="K24" s="306">
        <f t="shared" si="1"/>
        <v>12.659000000000001</v>
      </c>
      <c r="L24" s="306">
        <f t="shared" si="1"/>
        <v>59.045999999999992</v>
      </c>
      <c r="M24" s="307">
        <f t="shared" si="1"/>
        <v>66.790999999999997</v>
      </c>
      <c r="N24" s="392">
        <f t="shared" si="1"/>
        <v>998.96500000000015</v>
      </c>
      <c r="O24" s="393">
        <f t="shared" si="1"/>
        <v>186.03749999999997</v>
      </c>
      <c r="P24" s="393">
        <f t="shared" si="1"/>
        <v>992.52299999999991</v>
      </c>
      <c r="Q24" s="394">
        <f t="shared" si="1"/>
        <v>998.96500000000015</v>
      </c>
      <c r="R24" s="392">
        <f t="shared" si="1"/>
        <v>964.33550000000014</v>
      </c>
      <c r="S24" s="393">
        <f t="shared" si="1"/>
        <v>195.22200000000001</v>
      </c>
      <c r="T24" s="393">
        <f t="shared" si="1"/>
        <v>963.04950000000008</v>
      </c>
      <c r="U24" s="394">
        <f t="shared" si="1"/>
        <v>970.77750000000003</v>
      </c>
      <c r="V24" s="302">
        <f>SUM(B24:U24)</f>
        <v>13521.791999999998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</v>
      </c>
      <c r="D25" s="314">
        <v>161</v>
      </c>
      <c r="E25" s="314">
        <v>161</v>
      </c>
      <c r="F25" s="314">
        <v>161</v>
      </c>
      <c r="G25" s="314">
        <v>161</v>
      </c>
      <c r="H25" s="313"/>
      <c r="I25" s="314">
        <v>161</v>
      </c>
      <c r="J25" s="314">
        <v>161</v>
      </c>
      <c r="K25" s="314">
        <v>161</v>
      </c>
      <c r="L25" s="314">
        <v>161</v>
      </c>
      <c r="M25" s="315">
        <v>161</v>
      </c>
      <c r="N25" s="388">
        <v>161</v>
      </c>
      <c r="O25" s="389">
        <v>161</v>
      </c>
      <c r="P25" s="389">
        <v>161</v>
      </c>
      <c r="Q25" s="390">
        <v>161</v>
      </c>
      <c r="R25" s="391">
        <v>161</v>
      </c>
      <c r="S25" s="389">
        <v>161</v>
      </c>
      <c r="T25" s="389">
        <v>161</v>
      </c>
      <c r="U25" s="390">
        <v>161</v>
      </c>
      <c r="V25" s="320">
        <f>+((V24/V26)/7)*1000</f>
        <v>160.9334809154854</v>
      </c>
    </row>
    <row r="26" spans="1:42" s="52" customFormat="1" ht="36.75" customHeight="1" x14ac:dyDescent="0.25">
      <c r="A26" s="321" t="s">
        <v>21</v>
      </c>
      <c r="B26" s="322"/>
      <c r="C26" s="323">
        <v>757</v>
      </c>
      <c r="D26" s="323">
        <v>730</v>
      </c>
      <c r="E26" s="323">
        <v>148</v>
      </c>
      <c r="F26" s="323">
        <v>730</v>
      </c>
      <c r="G26" s="323">
        <v>847</v>
      </c>
      <c r="H26" s="324"/>
      <c r="I26" s="323">
        <v>709</v>
      </c>
      <c r="J26" s="323">
        <v>749</v>
      </c>
      <c r="K26" s="323">
        <v>162</v>
      </c>
      <c r="L26" s="323">
        <v>757</v>
      </c>
      <c r="M26" s="325">
        <v>856</v>
      </c>
      <c r="N26" s="86">
        <v>886</v>
      </c>
      <c r="O26" s="35">
        <v>165</v>
      </c>
      <c r="P26" s="35">
        <v>880</v>
      </c>
      <c r="Q26" s="36">
        <v>886</v>
      </c>
      <c r="R26" s="34">
        <v>855</v>
      </c>
      <c r="S26" s="35">
        <v>172</v>
      </c>
      <c r="T26" s="35">
        <v>853</v>
      </c>
      <c r="U26" s="36">
        <v>861</v>
      </c>
      <c r="V26" s="326">
        <f>SUM(C26:U26)</f>
        <v>12003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731.26199999999994</v>
      </c>
      <c r="D27" s="300">
        <f t="shared" ref="D27:G27" si="2">(D26*D25/1000)*6</f>
        <v>705.18000000000006</v>
      </c>
      <c r="E27" s="300">
        <f t="shared" si="2"/>
        <v>142.96799999999999</v>
      </c>
      <c r="F27" s="300">
        <f t="shared" si="2"/>
        <v>705.18000000000006</v>
      </c>
      <c r="G27" s="300">
        <f t="shared" si="2"/>
        <v>818.202</v>
      </c>
      <c r="H27" s="328"/>
      <c r="I27" s="300">
        <f>(I26*I25/1000)*6</f>
        <v>684.89400000000001</v>
      </c>
      <c r="J27" s="300">
        <f>(J26*J25/1000)*6</f>
        <v>723.53399999999999</v>
      </c>
      <c r="K27" s="300">
        <f>(K26*K25/1000)*6</f>
        <v>156.49200000000002</v>
      </c>
      <c r="L27" s="300">
        <f>(L26*L25/1000)*6</f>
        <v>731.26199999999994</v>
      </c>
      <c r="M27" s="301">
        <f>(M26*M25/1000)*6</f>
        <v>826.89599999999996</v>
      </c>
      <c r="N27" s="302">
        <f>((N26*N25)*7/1000)/7</f>
        <v>142.64600000000002</v>
      </c>
      <c r="O27" s="204">
        <f t="shared" ref="O27:U27" si="3">((O26*O25)*7/1000)/7</f>
        <v>26.565000000000001</v>
      </c>
      <c r="P27" s="204">
        <f t="shared" si="3"/>
        <v>141.68</v>
      </c>
      <c r="Q27" s="205">
        <f t="shared" si="3"/>
        <v>142.64600000000002</v>
      </c>
      <c r="R27" s="203">
        <f t="shared" si="3"/>
        <v>137.655</v>
      </c>
      <c r="S27" s="204">
        <f t="shared" si="3"/>
        <v>27.692</v>
      </c>
      <c r="T27" s="204">
        <f t="shared" si="3"/>
        <v>137.333</v>
      </c>
      <c r="U27" s="205">
        <f t="shared" si="3"/>
        <v>138.62100000000001</v>
      </c>
      <c r="V27" s="88"/>
      <c r="W27" s="52">
        <f>((V24*1000)/V26)/7</f>
        <v>160.9334809154854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8.327</v>
      </c>
      <c r="D28" s="330">
        <f t="shared" ref="D28:G28" si="4">+(D25-$C$32)*D26/1000</f>
        <v>8.0299999999999994</v>
      </c>
      <c r="E28" s="330">
        <f t="shared" si="4"/>
        <v>1.6279999999999999</v>
      </c>
      <c r="F28" s="330">
        <f t="shared" si="4"/>
        <v>8.0299999999999994</v>
      </c>
      <c r="G28" s="330">
        <f t="shared" si="4"/>
        <v>9.3170000000000002</v>
      </c>
      <c r="H28" s="329"/>
      <c r="I28" s="330">
        <f>+(I25-$I$32)*I26/1000</f>
        <v>7.7990000000000004</v>
      </c>
      <c r="J28" s="330">
        <f t="shared" ref="J28:M28" si="5">+(J25-$I$32)*J26/1000</f>
        <v>8.2390000000000008</v>
      </c>
      <c r="K28" s="330">
        <f t="shared" si="5"/>
        <v>1.782</v>
      </c>
      <c r="L28" s="330">
        <f t="shared" si="5"/>
        <v>8.327</v>
      </c>
      <c r="M28" s="331">
        <f t="shared" si="5"/>
        <v>9.4160000000000004</v>
      </c>
      <c r="N28" s="259">
        <f t="shared" ref="N28:U28" si="6">((N26*N25)*7)/1000</f>
        <v>998.52200000000005</v>
      </c>
      <c r="O28" s="45">
        <f t="shared" si="6"/>
        <v>185.95500000000001</v>
      </c>
      <c r="P28" s="45">
        <f t="shared" si="6"/>
        <v>991.76</v>
      </c>
      <c r="Q28" s="46">
        <f t="shared" si="6"/>
        <v>998.52200000000005</v>
      </c>
      <c r="R28" s="44">
        <f t="shared" si="6"/>
        <v>963.58500000000004</v>
      </c>
      <c r="S28" s="45">
        <f t="shared" si="6"/>
        <v>193.84399999999999</v>
      </c>
      <c r="T28" s="45">
        <f t="shared" si="6"/>
        <v>961.33100000000002</v>
      </c>
      <c r="U28" s="46">
        <f t="shared" si="6"/>
        <v>970.34699999999998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883.16666666666924</v>
      </c>
      <c r="D29" s="333">
        <f t="shared" si="7"/>
        <v>851.66666666666913</v>
      </c>
      <c r="E29" s="333">
        <f t="shared" si="7"/>
        <v>172.66666666666717</v>
      </c>
      <c r="F29" s="333">
        <f t="shared" si="7"/>
        <v>851.66666666666913</v>
      </c>
      <c r="G29" s="333">
        <f t="shared" si="7"/>
        <v>988.16666666666958</v>
      </c>
      <c r="H29" s="332"/>
      <c r="I29" s="333">
        <f>+I26*(1.16666666666667)</f>
        <v>827.16666666666913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998.66666666666958</v>
      </c>
      <c r="N29" s="89">
        <f t="shared" ref="N29:U29" si="8">+(N24/N26)/7*1000</f>
        <v>161.07142857142858</v>
      </c>
      <c r="O29" s="49">
        <f t="shared" si="8"/>
        <v>161.07142857142853</v>
      </c>
      <c r="P29" s="49">
        <f t="shared" si="8"/>
        <v>161.12386363636364</v>
      </c>
      <c r="Q29" s="50">
        <f t="shared" si="8"/>
        <v>161.07142857142858</v>
      </c>
      <c r="R29" s="48">
        <f t="shared" si="8"/>
        <v>161.12539682539688</v>
      </c>
      <c r="S29" s="49">
        <f t="shared" si="8"/>
        <v>162.14451827242527</v>
      </c>
      <c r="T29" s="49">
        <f t="shared" si="8"/>
        <v>161.28780773739743</v>
      </c>
      <c r="U29" s="50">
        <f t="shared" si="8"/>
        <v>161.07142857142856</v>
      </c>
      <c r="V29" s="344"/>
    </row>
    <row r="30" spans="1:42" s="304" customFormat="1" ht="33.75" customHeight="1" x14ac:dyDescent="0.25">
      <c r="A30" s="52"/>
      <c r="B30" s="328"/>
      <c r="C30" s="335">
        <f>(C27/6)</f>
        <v>121.877</v>
      </c>
      <c r="D30" s="335">
        <f t="shared" ref="D30:G30" si="9">+(D27/6)</f>
        <v>117.53000000000002</v>
      </c>
      <c r="E30" s="335">
        <f t="shared" si="9"/>
        <v>23.827999999999999</v>
      </c>
      <c r="F30" s="335">
        <f t="shared" si="9"/>
        <v>117.53000000000002</v>
      </c>
      <c r="G30" s="335">
        <f t="shared" si="9"/>
        <v>136.36699999999999</v>
      </c>
      <c r="H30" s="328"/>
      <c r="I30" s="335">
        <f>+(I27/6)</f>
        <v>114.149</v>
      </c>
      <c r="J30" s="335">
        <f>+(J27/6)</f>
        <v>120.589</v>
      </c>
      <c r="K30" s="335">
        <f>+(K27/6)</f>
        <v>26.082000000000004</v>
      </c>
      <c r="L30" s="335">
        <f>+(L27/6)</f>
        <v>121.877</v>
      </c>
      <c r="M30" s="336">
        <f>+(M27/6)</f>
        <v>137.816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289.92525000000001</v>
      </c>
      <c r="D31" s="335">
        <f t="shared" ref="D31:G31" si="10">+((D27-D24)/4)+D30</f>
        <v>279.59000000000003</v>
      </c>
      <c r="E31" s="335">
        <f t="shared" si="10"/>
        <v>56.666749999999993</v>
      </c>
      <c r="F31" s="335">
        <f t="shared" si="10"/>
        <v>279.57850000000002</v>
      </c>
      <c r="G31" s="335">
        <f t="shared" si="10"/>
        <v>324.40099999999995</v>
      </c>
      <c r="H31" s="328"/>
      <c r="I31" s="335">
        <f>+((I27-I24)/4)+I30</f>
        <v>271.54124999999999</v>
      </c>
      <c r="J31" s="335">
        <f>+((J27-J24)/4)+J30</f>
        <v>286.86699999999996</v>
      </c>
      <c r="K31" s="335">
        <f>+((K27-K24)/4)+K30</f>
        <v>62.040250000000015</v>
      </c>
      <c r="L31" s="335">
        <f>+((L27-L24)/4)+L30</f>
        <v>289.93099999999998</v>
      </c>
      <c r="M31" s="336">
        <f>+((M27-M24)/4)+M30</f>
        <v>327.84225000000004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481.8</v>
      </c>
      <c r="E32" s="340">
        <f>+SUM(C26:G26)</f>
        <v>3212</v>
      </c>
      <c r="F32" s="341"/>
      <c r="G32" s="341"/>
      <c r="H32" s="337"/>
      <c r="I32" s="338">
        <v>150</v>
      </c>
      <c r="J32" s="339">
        <f>+I32*K32/1000</f>
        <v>484.95</v>
      </c>
      <c r="K32" s="340">
        <f>+SUM(I26:M26)</f>
        <v>3233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20" customFormat="1" ht="33.75" customHeight="1" x14ac:dyDescent="0.25">
      <c r="A36" s="12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417"/>
      <c r="J36" s="418" t="s">
        <v>27</v>
      </c>
      <c r="K36" s="110"/>
      <c r="L36" s="550" t="s">
        <v>26</v>
      </c>
      <c r="M36" s="551"/>
      <c r="N36" s="551"/>
      <c r="O36" s="551"/>
      <c r="P36" s="551"/>
      <c r="Q36" s="551"/>
      <c r="R36" s="578"/>
      <c r="S36" s="52"/>
      <c r="T36" s="52"/>
      <c r="U36" s="52"/>
      <c r="V36" s="52"/>
      <c r="W36" s="419"/>
      <c r="X36" s="52"/>
      <c r="Y36" s="52"/>
      <c r="Z36" s="52"/>
      <c r="AA36" s="52"/>
      <c r="AB36" s="52"/>
    </row>
    <row r="37" spans="1:30" s="420" customFormat="1" ht="33.75" customHeight="1" x14ac:dyDescent="0.25">
      <c r="A37" s="92" t="s">
        <v>28</v>
      </c>
      <c r="B37" s="421"/>
      <c r="C37" s="400"/>
      <c r="D37" s="400"/>
      <c r="E37" s="400"/>
      <c r="F37" s="400"/>
      <c r="G37" s="400"/>
      <c r="H37" s="400"/>
      <c r="I37" s="296" t="s">
        <v>11</v>
      </c>
      <c r="K37" s="422"/>
      <c r="L37" s="421"/>
      <c r="M37" s="400"/>
      <c r="N37" s="400"/>
      <c r="O37" s="400"/>
      <c r="P37" s="400"/>
      <c r="Q37" s="400"/>
      <c r="R37" s="296" t="s">
        <v>11</v>
      </c>
      <c r="S37" s="423"/>
      <c r="T37" s="423"/>
      <c r="U37" s="424"/>
      <c r="V37" s="52"/>
      <c r="W37" s="52"/>
      <c r="X37" s="419"/>
      <c r="Y37" s="52"/>
      <c r="Z37" s="52"/>
      <c r="AA37" s="52"/>
      <c r="AB37" s="52"/>
    </row>
    <row r="38" spans="1:30" s="420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1">
        <v>1</v>
      </c>
      <c r="M38" s="403">
        <v>2</v>
      </c>
      <c r="N38" s="403">
        <v>3</v>
      </c>
      <c r="O38" s="403">
        <v>4</v>
      </c>
      <c r="P38" s="403">
        <v>5</v>
      </c>
      <c r="Q38" s="403" t="s">
        <v>61</v>
      </c>
      <c r="R38" s="296"/>
      <c r="S38" s="423"/>
      <c r="T38" s="423"/>
      <c r="U38" s="424"/>
      <c r="V38" s="52"/>
      <c r="W38" s="425"/>
      <c r="X38" s="425"/>
      <c r="Y38" s="52"/>
      <c r="Z38" s="52"/>
      <c r="AA38" s="52"/>
      <c r="AB38" s="52"/>
    </row>
    <row r="39" spans="1:30" s="420" customFormat="1" ht="33.75" customHeight="1" x14ac:dyDescent="0.25">
      <c r="A39" s="405" t="s">
        <v>13</v>
      </c>
      <c r="B39" s="82">
        <v>132</v>
      </c>
      <c r="C39" s="82">
        <v>133.80000000000001</v>
      </c>
      <c r="D39" s="82">
        <v>20</v>
      </c>
      <c r="E39" s="82">
        <v>129</v>
      </c>
      <c r="F39" s="82">
        <v>126.5</v>
      </c>
      <c r="G39" s="82"/>
      <c r="H39" s="82"/>
      <c r="I39" s="205">
        <f t="shared" ref="I39:I46" si="11">SUM(B39:H39)</f>
        <v>541.29999999999995</v>
      </c>
      <c r="J39" s="52"/>
      <c r="K39" s="405" t="s">
        <v>13</v>
      </c>
      <c r="L39" s="82">
        <v>10.3</v>
      </c>
      <c r="M39" s="82">
        <v>10.4</v>
      </c>
      <c r="N39" s="82">
        <v>1.8</v>
      </c>
      <c r="O39" s="82">
        <v>10.7</v>
      </c>
      <c r="P39" s="82">
        <v>10.3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5"/>
      <c r="X39" s="425"/>
      <c r="Y39" s="52"/>
      <c r="Z39" s="52"/>
      <c r="AA39" s="52"/>
      <c r="AB39" s="52"/>
    </row>
    <row r="40" spans="1:30" s="420" customFormat="1" ht="33.75" customHeight="1" x14ac:dyDescent="0.25">
      <c r="A40" s="407" t="s">
        <v>14</v>
      </c>
      <c r="B40" s="82">
        <v>132</v>
      </c>
      <c r="C40" s="82">
        <v>133.80000000000001</v>
      </c>
      <c r="D40" s="82">
        <v>20</v>
      </c>
      <c r="E40" s="82">
        <v>129</v>
      </c>
      <c r="F40" s="82">
        <v>126.5</v>
      </c>
      <c r="G40" s="82"/>
      <c r="H40" s="82"/>
      <c r="I40" s="205">
        <f t="shared" si="11"/>
        <v>541.29999999999995</v>
      </c>
      <c r="J40" s="52"/>
      <c r="K40" s="407" t="s">
        <v>14</v>
      </c>
      <c r="L40" s="82">
        <v>10.3</v>
      </c>
      <c r="M40" s="82">
        <v>10.4</v>
      </c>
      <c r="N40" s="82">
        <v>1.8</v>
      </c>
      <c r="O40" s="82">
        <v>10.7</v>
      </c>
      <c r="P40" s="82">
        <v>10.3</v>
      </c>
      <c r="Q40" s="82"/>
      <c r="R40" s="205">
        <f t="shared" si="12"/>
        <v>43.5</v>
      </c>
      <c r="S40" s="52"/>
      <c r="T40" s="76"/>
      <c r="U40" s="424"/>
      <c r="V40" s="52"/>
      <c r="W40" s="425"/>
      <c r="X40" s="425"/>
      <c r="Y40" s="52"/>
      <c r="Z40" s="52"/>
      <c r="AA40" s="52"/>
      <c r="AB40" s="52"/>
    </row>
    <row r="41" spans="1:30" s="420" customFormat="1" ht="33.75" customHeight="1" x14ac:dyDescent="0.25">
      <c r="A41" s="405" t="s">
        <v>15</v>
      </c>
      <c r="B41" s="82">
        <v>132.48650000000001</v>
      </c>
      <c r="C41" s="82">
        <v>133.31979999999999</v>
      </c>
      <c r="D41" s="82">
        <v>20.847000000000001</v>
      </c>
      <c r="E41" s="82">
        <v>133.02080000000001</v>
      </c>
      <c r="F41" s="82">
        <v>127.14190000000001</v>
      </c>
      <c r="G41" s="24"/>
      <c r="H41" s="24"/>
      <c r="I41" s="205">
        <f t="shared" si="11"/>
        <v>546.81599999999992</v>
      </c>
      <c r="J41" s="52"/>
      <c r="K41" s="405" t="s">
        <v>15</v>
      </c>
      <c r="L41" s="82">
        <v>10.199999999999999</v>
      </c>
      <c r="M41" s="82">
        <v>10.4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42.7</v>
      </c>
      <c r="S41" s="52"/>
      <c r="T41" s="76"/>
      <c r="U41" s="53"/>
      <c r="V41" s="52"/>
      <c r="W41" s="425"/>
      <c r="X41" s="425"/>
      <c r="Y41" s="52"/>
      <c r="Z41" s="52"/>
      <c r="AA41" s="52"/>
      <c r="AB41" s="52"/>
    </row>
    <row r="42" spans="1:30" s="420" customFormat="1" ht="33.75" customHeight="1" x14ac:dyDescent="0.25">
      <c r="A42" s="407" t="s">
        <v>16</v>
      </c>
      <c r="B42" s="82">
        <v>132.48650000000001</v>
      </c>
      <c r="C42" s="82">
        <v>133.31979999999999</v>
      </c>
      <c r="D42" s="82">
        <v>20.847000000000001</v>
      </c>
      <c r="E42" s="82">
        <v>133.02080000000001</v>
      </c>
      <c r="F42" s="82">
        <v>127.14190000000001</v>
      </c>
      <c r="G42" s="82"/>
      <c r="H42" s="82"/>
      <c r="I42" s="205">
        <f t="shared" si="11"/>
        <v>546.81599999999992</v>
      </c>
      <c r="J42" s="52"/>
      <c r="K42" s="407" t="s">
        <v>16</v>
      </c>
      <c r="L42" s="82">
        <v>10.199999999999999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</v>
      </c>
      <c r="S42" s="52"/>
      <c r="T42" s="76"/>
      <c r="U42" s="53"/>
      <c r="V42" s="52"/>
      <c r="W42" s="425"/>
      <c r="X42" s="425"/>
      <c r="Y42" s="52"/>
      <c r="Z42" s="52"/>
      <c r="AA42" s="52"/>
      <c r="AB42" s="52"/>
    </row>
    <row r="43" spans="1:30" s="420" customFormat="1" ht="33.75" customHeight="1" x14ac:dyDescent="0.25">
      <c r="A43" s="405" t="s">
        <v>17</v>
      </c>
      <c r="B43" s="82">
        <v>132.48650000000001</v>
      </c>
      <c r="C43" s="82">
        <v>133.31979999999999</v>
      </c>
      <c r="D43" s="82">
        <v>20.847000000000001</v>
      </c>
      <c r="E43" s="82">
        <v>133.02080000000001</v>
      </c>
      <c r="F43" s="82">
        <v>127.14190000000001</v>
      </c>
      <c r="G43" s="82"/>
      <c r="H43" s="82"/>
      <c r="I43" s="205">
        <f t="shared" si="11"/>
        <v>546.81599999999992</v>
      </c>
      <c r="J43" s="52"/>
      <c r="K43" s="405" t="s">
        <v>17</v>
      </c>
      <c r="L43" s="82">
        <v>10.199999999999999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</v>
      </c>
      <c r="S43" s="52"/>
      <c r="T43" s="76"/>
      <c r="U43" s="53"/>
      <c r="V43" s="52"/>
      <c r="W43" s="425"/>
      <c r="X43" s="425"/>
      <c r="Y43" s="52"/>
      <c r="Z43" s="52"/>
      <c r="AA43" s="52"/>
      <c r="AB43" s="52"/>
    </row>
    <row r="44" spans="1:30" s="420" customFormat="1" ht="33.75" customHeight="1" x14ac:dyDescent="0.25">
      <c r="A44" s="407" t="s">
        <v>18</v>
      </c>
      <c r="B44" s="82">
        <v>130.5</v>
      </c>
      <c r="C44" s="82">
        <v>132</v>
      </c>
      <c r="D44" s="82">
        <v>19.971</v>
      </c>
      <c r="E44" s="82">
        <v>131.71350000000001</v>
      </c>
      <c r="F44" s="82">
        <v>126.9585</v>
      </c>
      <c r="G44" s="82"/>
      <c r="H44" s="82"/>
      <c r="I44" s="205">
        <f t="shared" si="11"/>
        <v>541.14300000000003</v>
      </c>
      <c r="J44" s="52"/>
      <c r="K44" s="407" t="s">
        <v>18</v>
      </c>
      <c r="L44" s="82">
        <v>10.3</v>
      </c>
      <c r="M44" s="82">
        <v>10.5</v>
      </c>
      <c r="N44" s="82">
        <v>1.7</v>
      </c>
      <c r="O44" s="82">
        <v>10.5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5"/>
      <c r="X44" s="425"/>
      <c r="Y44" s="52"/>
      <c r="Z44" s="52"/>
      <c r="AA44" s="52"/>
      <c r="AB44" s="52"/>
    </row>
    <row r="45" spans="1:30" s="420" customFormat="1" ht="33.75" customHeight="1" x14ac:dyDescent="0.25">
      <c r="A45" s="405" t="s">
        <v>19</v>
      </c>
      <c r="B45" s="82">
        <v>130.5</v>
      </c>
      <c r="C45" s="82">
        <v>132</v>
      </c>
      <c r="D45" s="82">
        <v>19.971</v>
      </c>
      <c r="E45" s="82">
        <v>131.71350000000001</v>
      </c>
      <c r="F45" s="82">
        <v>126.9585</v>
      </c>
      <c r="G45" s="82"/>
      <c r="H45" s="82"/>
      <c r="I45" s="205">
        <f t="shared" si="11"/>
        <v>541.14300000000003</v>
      </c>
      <c r="J45" s="52"/>
      <c r="K45" s="405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5"/>
      <c r="X45" s="425"/>
      <c r="Y45" s="52"/>
      <c r="Z45" s="52"/>
      <c r="AA45" s="52"/>
      <c r="AB45" s="52"/>
    </row>
    <row r="46" spans="1:30" s="420" customFormat="1" ht="33.75" customHeight="1" x14ac:dyDescent="0.25">
      <c r="A46" s="407" t="s">
        <v>11</v>
      </c>
      <c r="B46" s="308">
        <f t="shared" ref="B46:H46" si="13">SUM(B39:B45)</f>
        <v>922.45949999999993</v>
      </c>
      <c r="C46" s="309">
        <f t="shared" si="13"/>
        <v>931.55939999999998</v>
      </c>
      <c r="D46" s="309">
        <f t="shared" si="13"/>
        <v>142.483</v>
      </c>
      <c r="E46" s="309">
        <f t="shared" si="13"/>
        <v>920.48940000000016</v>
      </c>
      <c r="F46" s="309">
        <f t="shared" si="13"/>
        <v>888.34269999999992</v>
      </c>
      <c r="G46" s="309">
        <f t="shared" si="13"/>
        <v>0</v>
      </c>
      <c r="H46" s="309">
        <f t="shared" si="13"/>
        <v>0</v>
      </c>
      <c r="I46" s="205">
        <f t="shared" si="11"/>
        <v>3805.3339999999998</v>
      </c>
      <c r="K46" s="407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11.999999999999998</v>
      </c>
      <c r="O46" s="309">
        <f t="shared" si="14"/>
        <v>73.8</v>
      </c>
      <c r="P46" s="309">
        <f t="shared" si="14"/>
        <v>71.500000000000014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20" customFormat="1" ht="33.75" customHeight="1" x14ac:dyDescent="0.25">
      <c r="A47" s="408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6">
        <f>+((I46/I48)/7)*1000</f>
        <v>158.72091762252347</v>
      </c>
      <c r="K47" s="408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6">
        <f>+((R46/R48)/7)*1000</f>
        <v>141.03641456582633</v>
      </c>
      <c r="S47" s="427"/>
      <c r="T47" s="427"/>
    </row>
    <row r="48" spans="1:30" s="420" customFormat="1" ht="33.75" customHeight="1" x14ac:dyDescent="0.25">
      <c r="A48" s="410" t="s">
        <v>21</v>
      </c>
      <c r="B48" s="86">
        <v>828</v>
      </c>
      <c r="C48" s="35">
        <v>839</v>
      </c>
      <c r="D48" s="35">
        <v>126</v>
      </c>
      <c r="E48" s="35">
        <v>831</v>
      </c>
      <c r="F48" s="35">
        <v>801</v>
      </c>
      <c r="G48" s="35"/>
      <c r="H48" s="35"/>
      <c r="I48" s="428">
        <f>SUM(B48:H48)</f>
        <v>3425</v>
      </c>
      <c r="J48" s="52"/>
      <c r="K48" s="410" t="s">
        <v>21</v>
      </c>
      <c r="L48" s="429">
        <v>72</v>
      </c>
      <c r="M48" s="412">
        <v>74</v>
      </c>
      <c r="N48" s="412">
        <v>12</v>
      </c>
      <c r="O48" s="412">
        <v>75</v>
      </c>
      <c r="P48" s="412">
        <v>73</v>
      </c>
      <c r="Q48" s="412"/>
      <c r="R48" s="430">
        <f>SUM(L48:Q48)</f>
        <v>306</v>
      </c>
      <c r="S48" s="431"/>
      <c r="T48" s="431"/>
    </row>
    <row r="49" spans="1:31" s="420" customFormat="1" ht="33.75" customHeight="1" x14ac:dyDescent="0.25">
      <c r="A49" s="415" t="s">
        <v>22</v>
      </c>
      <c r="B49" s="302">
        <f t="shared" ref="B49:H49" si="15">((B48*B47)*7/1000)/7</f>
        <v>131.238</v>
      </c>
      <c r="C49" s="204">
        <f t="shared" si="15"/>
        <v>132.98150000000001</v>
      </c>
      <c r="D49" s="204">
        <f t="shared" si="15"/>
        <v>19.971</v>
      </c>
      <c r="E49" s="204">
        <f t="shared" si="15"/>
        <v>131.71350000000001</v>
      </c>
      <c r="F49" s="204">
        <f t="shared" si="15"/>
        <v>126.9585</v>
      </c>
      <c r="G49" s="204">
        <f t="shared" si="15"/>
        <v>0</v>
      </c>
      <c r="H49" s="204">
        <f t="shared" si="15"/>
        <v>0</v>
      </c>
      <c r="I49" s="432">
        <f>((I46*1000)/I48)/7</f>
        <v>158.72091762252347</v>
      </c>
      <c r="K49" s="415" t="s">
        <v>22</v>
      </c>
      <c r="L49" s="302">
        <f t="shared" ref="L49" si="16">((L48*L47)*7/1000-L39-L40)/5</f>
        <v>10.244</v>
      </c>
      <c r="M49" s="302">
        <f t="shared" ref="M49" si="17">((M48*M47)*7/1000-M39-M40)/5</f>
        <v>10.4476</v>
      </c>
      <c r="N49" s="302">
        <f t="shared" ref="N49" si="18">((N48*N47)*7/1000-N39-N40)/5</f>
        <v>1.6739999999999999</v>
      </c>
      <c r="O49" s="302">
        <f t="shared" ref="O49" si="19">((O48*O47)*7/1000-O39-O40)/5</f>
        <v>10.4725</v>
      </c>
      <c r="P49" s="302">
        <f t="shared" ref="P49" si="20">((P48*P47)*7/1000-P39-P40)/5</f>
        <v>10.188000000000002</v>
      </c>
      <c r="Q49" s="204">
        <f t="shared" ref="Q49" si="21">((Q48*Q47)*7/1000-Q39-Q40)/5</f>
        <v>0</v>
      </c>
      <c r="R49" s="433">
        <f>((R46*1000)/R48)/7</f>
        <v>141.03641456582633</v>
      </c>
      <c r="S49" s="431"/>
      <c r="T49" s="431"/>
    </row>
    <row r="50" spans="1:31" s="420" customFormat="1" ht="33.75" customHeight="1" x14ac:dyDescent="0.25">
      <c r="A50" s="99" t="s">
        <v>23</v>
      </c>
      <c r="B50" s="88">
        <f t="shared" ref="B50:H50" si="22">((B48*B47)*7)/1000</f>
        <v>918.66600000000005</v>
      </c>
      <c r="C50" s="43">
        <f t="shared" si="22"/>
        <v>930.87049999999999</v>
      </c>
      <c r="D50" s="43">
        <f t="shared" si="22"/>
        <v>139.797</v>
      </c>
      <c r="E50" s="43">
        <f t="shared" si="22"/>
        <v>921.99450000000002</v>
      </c>
      <c r="F50" s="43">
        <f t="shared" si="22"/>
        <v>888.70950000000005</v>
      </c>
      <c r="G50" s="43">
        <f t="shared" si="22"/>
        <v>0</v>
      </c>
      <c r="H50" s="43">
        <f t="shared" si="22"/>
        <v>0</v>
      </c>
      <c r="I50" s="90"/>
      <c r="K50" s="99" t="s">
        <v>23</v>
      </c>
      <c r="L50" s="88">
        <f t="shared" ref="L50:Q50" si="23">((L48*L47)*7)/1000</f>
        <v>71.819999999999993</v>
      </c>
      <c r="M50" s="43">
        <f t="shared" si="23"/>
        <v>73.037999999999997</v>
      </c>
      <c r="N50" s="43">
        <f t="shared" si="23"/>
        <v>11.97</v>
      </c>
      <c r="O50" s="43">
        <f t="shared" si="23"/>
        <v>73.762500000000003</v>
      </c>
      <c r="P50" s="43">
        <f t="shared" si="23"/>
        <v>71.540000000000006</v>
      </c>
      <c r="Q50" s="43">
        <f t="shared" si="23"/>
        <v>0</v>
      </c>
      <c r="R50" s="434"/>
    </row>
    <row r="51" spans="1:31" s="420" customFormat="1" ht="33.75" customHeight="1" thickBot="1" x14ac:dyDescent="0.3">
      <c r="A51" s="100" t="s">
        <v>24</v>
      </c>
      <c r="B51" s="89">
        <f t="shared" ref="B51:H51" si="24">+(B46/B48)/7*1000</f>
        <v>159.15450310559007</v>
      </c>
      <c r="C51" s="49">
        <f t="shared" si="24"/>
        <v>158.61729950621489</v>
      </c>
      <c r="D51" s="49">
        <f t="shared" si="24"/>
        <v>161.54535147392289</v>
      </c>
      <c r="E51" s="49">
        <f t="shared" si="24"/>
        <v>158.2412583806086</v>
      </c>
      <c r="F51" s="49">
        <f t="shared" si="24"/>
        <v>158.43458177278399</v>
      </c>
      <c r="G51" s="49" t="e">
        <f t="shared" si="24"/>
        <v>#DIV/0!</v>
      </c>
      <c r="H51" s="49" t="e">
        <f t="shared" si="24"/>
        <v>#DIV/0!</v>
      </c>
      <c r="I51" s="108"/>
      <c r="J51" s="52"/>
      <c r="K51" s="100" t="s">
        <v>24</v>
      </c>
      <c r="L51" s="89">
        <f t="shared" ref="L51:Q51" si="25">+(L46/L48)/7*1000</f>
        <v>142.46031746031744</v>
      </c>
      <c r="M51" s="49">
        <f t="shared" si="25"/>
        <v>140.92664092664091</v>
      </c>
      <c r="N51" s="49">
        <f t="shared" si="25"/>
        <v>142.85714285714286</v>
      </c>
      <c r="O51" s="49">
        <f t="shared" si="25"/>
        <v>140.57142857142856</v>
      </c>
      <c r="P51" s="49">
        <f t="shared" si="25"/>
        <v>139.92172211350297</v>
      </c>
      <c r="Q51" s="49" t="e">
        <f t="shared" si="25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6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6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6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6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6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6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6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7">SUM(B58:B64)</f>
        <v>158.00000000000003</v>
      </c>
      <c r="C65" s="28">
        <f t="shared" si="27"/>
        <v>279.2</v>
      </c>
      <c r="D65" s="28">
        <f t="shared" si="27"/>
        <v>277</v>
      </c>
      <c r="E65" s="28">
        <f t="shared" si="27"/>
        <v>395.9</v>
      </c>
      <c r="F65" s="28">
        <f t="shared" si="27"/>
        <v>0</v>
      </c>
      <c r="G65" s="28">
        <f t="shared" si="27"/>
        <v>0</v>
      </c>
      <c r="H65" s="104">
        <f t="shared" si="26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8">((B67*B66)*7/1000-B58-B59)/5</f>
        <v>22.8871</v>
      </c>
      <c r="C68" s="39">
        <f t="shared" si="28"/>
        <v>40.400400000000005</v>
      </c>
      <c r="D68" s="39">
        <f t="shared" si="28"/>
        <v>40.129200000000004</v>
      </c>
      <c r="E68" s="39">
        <f t="shared" si="28"/>
        <v>57.355999999999995</v>
      </c>
      <c r="F68" s="39">
        <f t="shared" si="28"/>
        <v>0</v>
      </c>
      <c r="G68" s="39">
        <f t="shared" si="28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9">((B67*B66)*7)/1000</f>
        <v>158.03550000000001</v>
      </c>
      <c r="C69" s="43">
        <f t="shared" si="29"/>
        <v>279.202</v>
      </c>
      <c r="D69" s="43">
        <f t="shared" si="29"/>
        <v>277.04599999999999</v>
      </c>
      <c r="E69" s="43">
        <f t="shared" si="29"/>
        <v>395.78</v>
      </c>
      <c r="F69" s="43">
        <f t="shared" si="29"/>
        <v>0</v>
      </c>
      <c r="G69" s="43">
        <f t="shared" si="29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30">+(B65/B67)/7*1000</f>
        <v>130.47068538398022</v>
      </c>
      <c r="C70" s="49">
        <f t="shared" si="30"/>
        <v>129.49907235621521</v>
      </c>
      <c r="D70" s="49">
        <f t="shared" si="30"/>
        <v>128.47866419294991</v>
      </c>
      <c r="E70" s="49">
        <f t="shared" si="30"/>
        <v>128.53896103896105</v>
      </c>
      <c r="F70" s="49" t="e">
        <f t="shared" si="30"/>
        <v>#DIV/0!</v>
      </c>
      <c r="G70" s="49" t="e">
        <f t="shared" si="30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49"/>
      <c r="D73" s="549"/>
      <c r="E73" s="549"/>
      <c r="F73" s="118"/>
      <c r="G73" s="198"/>
      <c r="H73" s="549"/>
      <c r="I73" s="549"/>
      <c r="J73" s="549"/>
      <c r="K73" s="118"/>
      <c r="L73" s="198"/>
      <c r="M73" s="549"/>
      <c r="N73" s="549"/>
      <c r="O73" s="118"/>
      <c r="P73" s="198"/>
      <c r="Q73" s="549"/>
      <c r="R73" s="54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9"/>
      <c r="C74" s="400"/>
      <c r="D74" s="400"/>
      <c r="E74" s="400"/>
      <c r="F74" s="401"/>
      <c r="G74" s="402"/>
      <c r="H74" s="400"/>
      <c r="I74" s="400"/>
      <c r="J74" s="400"/>
      <c r="K74" s="401"/>
      <c r="L74" s="402"/>
      <c r="M74" s="400"/>
      <c r="N74" s="400"/>
      <c r="O74" s="401"/>
      <c r="P74" s="402"/>
      <c r="Q74" s="400"/>
      <c r="R74" s="400"/>
      <c r="S74" s="401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9">
        <v>1</v>
      </c>
      <c r="C75" s="403">
        <v>2</v>
      </c>
      <c r="D75" s="403" t="s">
        <v>73</v>
      </c>
      <c r="E75" s="403">
        <v>4</v>
      </c>
      <c r="F75" s="404">
        <v>5</v>
      </c>
      <c r="G75" s="399">
        <v>6</v>
      </c>
      <c r="H75" s="403">
        <v>7</v>
      </c>
      <c r="I75" s="403" t="s">
        <v>74</v>
      </c>
      <c r="J75" s="403">
        <v>9</v>
      </c>
      <c r="K75" s="404">
        <v>10</v>
      </c>
      <c r="L75" s="399">
        <v>11</v>
      </c>
      <c r="M75" s="403" t="s">
        <v>75</v>
      </c>
      <c r="N75" s="403">
        <v>13</v>
      </c>
      <c r="O75" s="404">
        <v>14</v>
      </c>
      <c r="P75" s="399">
        <v>15</v>
      </c>
      <c r="Q75" s="403" t="s">
        <v>76</v>
      </c>
      <c r="R75" s="403">
        <v>17</v>
      </c>
      <c r="S75" s="404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5" t="s">
        <v>13</v>
      </c>
      <c r="B76" s="203">
        <v>9.6999999999999993</v>
      </c>
      <c r="C76" s="204">
        <v>9.1</v>
      </c>
      <c r="D76" s="204">
        <v>1.8</v>
      </c>
      <c r="E76" s="204">
        <v>9</v>
      </c>
      <c r="F76" s="205">
        <v>10.5</v>
      </c>
      <c r="G76" s="203">
        <v>9.1</v>
      </c>
      <c r="H76" s="204">
        <v>9.6</v>
      </c>
      <c r="I76" s="204">
        <v>2.2999999999999998</v>
      </c>
      <c r="J76" s="204">
        <v>9.5</v>
      </c>
      <c r="K76" s="205">
        <v>10.5</v>
      </c>
      <c r="L76" s="203">
        <v>11.3</v>
      </c>
      <c r="M76" s="204">
        <v>2.1</v>
      </c>
      <c r="N76" s="204">
        <v>11.1</v>
      </c>
      <c r="O76" s="205">
        <v>10.8</v>
      </c>
      <c r="P76" s="203">
        <v>11</v>
      </c>
      <c r="Q76" s="204">
        <v>1.9</v>
      </c>
      <c r="R76" s="204">
        <v>10.8</v>
      </c>
      <c r="S76" s="205">
        <v>10.8</v>
      </c>
      <c r="T76" s="406">
        <f t="shared" ref="T76:T83" si="31">SUM(B76:S76)</f>
        <v>150.9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7" t="s">
        <v>14</v>
      </c>
      <c r="B77" s="203">
        <v>9.6999999999999993</v>
      </c>
      <c r="C77" s="204">
        <v>9.1</v>
      </c>
      <c r="D77" s="204">
        <v>1.8</v>
      </c>
      <c r="E77" s="204">
        <v>9</v>
      </c>
      <c r="F77" s="205">
        <v>10.5</v>
      </c>
      <c r="G77" s="203">
        <v>9.1</v>
      </c>
      <c r="H77" s="204">
        <v>9.6</v>
      </c>
      <c r="I77" s="204">
        <v>2.2999999999999998</v>
      </c>
      <c r="J77" s="204">
        <v>9.5</v>
      </c>
      <c r="K77" s="205">
        <v>10.5</v>
      </c>
      <c r="L77" s="203">
        <v>11.3</v>
      </c>
      <c r="M77" s="204">
        <v>2.1</v>
      </c>
      <c r="N77" s="204">
        <v>11.1</v>
      </c>
      <c r="O77" s="205">
        <v>10.8</v>
      </c>
      <c r="P77" s="203">
        <v>11</v>
      </c>
      <c r="Q77" s="204">
        <v>1.9</v>
      </c>
      <c r="R77" s="204">
        <v>10.8</v>
      </c>
      <c r="S77" s="205">
        <v>10.8</v>
      </c>
      <c r="T77" s="406">
        <f t="shared" si="31"/>
        <v>150.9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5" t="s">
        <v>15</v>
      </c>
      <c r="B78" s="203">
        <v>9.3000000000000007</v>
      </c>
      <c r="C78" s="204">
        <v>9</v>
      </c>
      <c r="D78" s="204">
        <v>1.7</v>
      </c>
      <c r="E78" s="204">
        <v>9</v>
      </c>
      <c r="F78" s="205">
        <v>10.4</v>
      </c>
      <c r="G78" s="203">
        <v>9</v>
      </c>
      <c r="H78" s="204">
        <v>9.4</v>
      </c>
      <c r="I78" s="204">
        <v>2.1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10.7</v>
      </c>
      <c r="P78" s="203">
        <v>10.9</v>
      </c>
      <c r="Q78" s="204">
        <v>1.7</v>
      </c>
      <c r="R78" s="204">
        <v>10.7</v>
      </c>
      <c r="S78" s="205">
        <v>10.8</v>
      </c>
      <c r="T78" s="406">
        <f t="shared" si="31"/>
        <v>148.70000000000002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7" t="s">
        <v>16</v>
      </c>
      <c r="B79" s="203">
        <v>9.4</v>
      </c>
      <c r="C79" s="204">
        <v>9</v>
      </c>
      <c r="D79" s="204">
        <v>1.7</v>
      </c>
      <c r="E79" s="204">
        <v>9</v>
      </c>
      <c r="F79" s="205">
        <v>10.4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11.2</v>
      </c>
      <c r="M79" s="204">
        <v>2</v>
      </c>
      <c r="N79" s="204">
        <v>11</v>
      </c>
      <c r="O79" s="205">
        <v>10.7</v>
      </c>
      <c r="P79" s="203">
        <v>10.9</v>
      </c>
      <c r="Q79" s="204">
        <v>1.7</v>
      </c>
      <c r="R79" s="204">
        <v>10.7</v>
      </c>
      <c r="S79" s="205">
        <v>10.8</v>
      </c>
      <c r="T79" s="406">
        <f t="shared" si="31"/>
        <v>149.10000000000002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5" t="s">
        <v>17</v>
      </c>
      <c r="B80" s="203">
        <v>9.4</v>
      </c>
      <c r="C80" s="204">
        <v>9</v>
      </c>
      <c r="D80" s="204">
        <v>1.8</v>
      </c>
      <c r="E80" s="204">
        <v>9.1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10.5</v>
      </c>
      <c r="L80" s="203">
        <v>11.2</v>
      </c>
      <c r="M80" s="204">
        <v>2.1</v>
      </c>
      <c r="N80" s="204">
        <v>11</v>
      </c>
      <c r="O80" s="205">
        <v>10.8</v>
      </c>
      <c r="P80" s="203">
        <v>10.9</v>
      </c>
      <c r="Q80" s="204">
        <v>1.7</v>
      </c>
      <c r="R80" s="204">
        <v>10.8</v>
      </c>
      <c r="S80" s="205">
        <v>10.8</v>
      </c>
      <c r="T80" s="406">
        <f t="shared" si="31"/>
        <v>149.70000000000002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7" t="s">
        <v>18</v>
      </c>
      <c r="B81" s="203">
        <v>9.4</v>
      </c>
      <c r="C81" s="204">
        <v>9</v>
      </c>
      <c r="D81" s="204">
        <v>1.8</v>
      </c>
      <c r="E81" s="204">
        <v>9.1</v>
      </c>
      <c r="F81" s="205">
        <v>10.5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11.2</v>
      </c>
      <c r="M81" s="204">
        <v>2.1</v>
      </c>
      <c r="N81" s="204">
        <v>11</v>
      </c>
      <c r="O81" s="205">
        <v>10.8</v>
      </c>
      <c r="P81" s="203">
        <v>11</v>
      </c>
      <c r="Q81" s="204">
        <v>1.7</v>
      </c>
      <c r="R81" s="204">
        <v>10.8</v>
      </c>
      <c r="S81" s="205">
        <v>10.8</v>
      </c>
      <c r="T81" s="406">
        <f t="shared" si="31"/>
        <v>149.9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5" t="s">
        <v>19</v>
      </c>
      <c r="B82" s="203">
        <v>9.4</v>
      </c>
      <c r="C82" s="204">
        <v>9</v>
      </c>
      <c r="D82" s="204">
        <v>1.8</v>
      </c>
      <c r="E82" s="204">
        <v>9.1</v>
      </c>
      <c r="F82" s="205">
        <v>10.5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11.3</v>
      </c>
      <c r="M82" s="204">
        <v>2.1</v>
      </c>
      <c r="N82" s="204">
        <v>11</v>
      </c>
      <c r="O82" s="205">
        <v>10.8</v>
      </c>
      <c r="P82" s="203">
        <v>11</v>
      </c>
      <c r="Q82" s="204">
        <v>1.8</v>
      </c>
      <c r="R82" s="204">
        <v>10.8</v>
      </c>
      <c r="S82" s="205">
        <v>10.8</v>
      </c>
      <c r="T82" s="406">
        <f t="shared" si="31"/>
        <v>150.20000000000002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7" t="s">
        <v>11</v>
      </c>
      <c r="B83" s="311">
        <f>SUM(B76:B82)</f>
        <v>66.3</v>
      </c>
      <c r="C83" s="309">
        <f>SUM(C76:C82)</f>
        <v>63.2</v>
      </c>
      <c r="D83" s="309">
        <f>SUM(D76:D82)</f>
        <v>12.400000000000002</v>
      </c>
      <c r="E83" s="309">
        <f>SUM(E76:E82)</f>
        <v>63.300000000000004</v>
      </c>
      <c r="F83" s="310">
        <f>SUM(F76:F82)</f>
        <v>73.3</v>
      </c>
      <c r="G83" s="311">
        <f t="shared" ref="G83:S83" si="32">SUM(G76:G82)</f>
        <v>63.2</v>
      </c>
      <c r="H83" s="309">
        <f t="shared" si="32"/>
        <v>66.599999999999994</v>
      </c>
      <c r="I83" s="309">
        <f t="shared" si="32"/>
        <v>15.499999999999996</v>
      </c>
      <c r="J83" s="309">
        <f t="shared" si="32"/>
        <v>66.199999999999989</v>
      </c>
      <c r="K83" s="310">
        <f t="shared" si="32"/>
        <v>73.599999999999994</v>
      </c>
      <c r="L83" s="311">
        <f t="shared" si="32"/>
        <v>78.7</v>
      </c>
      <c r="M83" s="309">
        <f t="shared" si="32"/>
        <v>14.499999999999998</v>
      </c>
      <c r="N83" s="309">
        <f t="shared" si="32"/>
        <v>77.099999999999994</v>
      </c>
      <c r="O83" s="310">
        <f t="shared" si="32"/>
        <v>75.399999999999991</v>
      </c>
      <c r="P83" s="311">
        <f t="shared" si="32"/>
        <v>76.699999999999989</v>
      </c>
      <c r="Q83" s="309">
        <f t="shared" si="32"/>
        <v>12.4</v>
      </c>
      <c r="R83" s="309">
        <f t="shared" si="32"/>
        <v>75.399999999999991</v>
      </c>
      <c r="S83" s="310">
        <f t="shared" si="32"/>
        <v>75.599999999999994</v>
      </c>
      <c r="T83" s="406">
        <f t="shared" si="31"/>
        <v>1049.3999999999999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8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9">
        <f>+((T83/T85)/7)*1000</f>
        <v>146.5437788018433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10" t="s">
        <v>21</v>
      </c>
      <c r="B85" s="411">
        <v>64</v>
      </c>
      <c r="C85" s="412">
        <v>61</v>
      </c>
      <c r="D85" s="412">
        <v>12</v>
      </c>
      <c r="E85" s="412">
        <v>62</v>
      </c>
      <c r="F85" s="413">
        <v>72</v>
      </c>
      <c r="G85" s="411">
        <v>61</v>
      </c>
      <c r="H85" s="412">
        <v>65</v>
      </c>
      <c r="I85" s="412">
        <v>15</v>
      </c>
      <c r="J85" s="412">
        <v>65</v>
      </c>
      <c r="K85" s="413">
        <v>72</v>
      </c>
      <c r="L85" s="411">
        <v>76</v>
      </c>
      <c r="M85" s="412">
        <v>14</v>
      </c>
      <c r="N85" s="412">
        <v>76</v>
      </c>
      <c r="O85" s="413">
        <v>74</v>
      </c>
      <c r="P85" s="411">
        <v>74</v>
      </c>
      <c r="Q85" s="412">
        <v>12</v>
      </c>
      <c r="R85" s="412">
        <v>74</v>
      </c>
      <c r="S85" s="413">
        <v>74</v>
      </c>
      <c r="T85" s="414">
        <f>SUM(B85:S85)</f>
        <v>1023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5" t="s">
        <v>22</v>
      </c>
      <c r="B86" s="203">
        <f t="shared" ref="B86" si="33">((B85*B84)*7/1000-B76-B77)/5</f>
        <v>9.3807999999999989</v>
      </c>
      <c r="C86" s="204">
        <f t="shared" ref="C86" si="34">((C85*C84)*7/1000-C76-C77)/5</f>
        <v>8.9991999999999983</v>
      </c>
      <c r="D86" s="204">
        <f t="shared" ref="D86" si="35">((D85*D84)*7/1000-D76-D77)/5</f>
        <v>1.7663999999999997</v>
      </c>
      <c r="E86" s="204">
        <f t="shared" ref="E86" si="36">((E85*E84)*7/1000-E76-E77)/5</f>
        <v>9.0727999999999991</v>
      </c>
      <c r="F86" s="205">
        <f t="shared" ref="F86" si="37">((F85*F84)*7/1000-F76-F77)/5</f>
        <v>10.466399999999998</v>
      </c>
      <c r="G86" s="203">
        <f t="shared" ref="G86" si="38">((G85*G84)*7/1000-G76-G77)/5</f>
        <v>8.9991999999999983</v>
      </c>
      <c r="H86" s="204">
        <f t="shared" ref="H86" si="39">((H85*H84)*7/1000-H76-H77)/5</f>
        <v>9.4914999999999985</v>
      </c>
      <c r="I86" s="204">
        <f t="shared" ref="I86" si="40">((I85*I84)*7/1000-I76-I77)/5</f>
        <v>2.1879999999999997</v>
      </c>
      <c r="J86" s="204">
        <f t="shared" ref="J86" si="41">((J85*J84)*7/1000-J76-J77)/5</f>
        <v>9.4405000000000001</v>
      </c>
      <c r="K86" s="205">
        <f t="shared" ref="K86" si="42">((K85*K84)*7/1000-K76-K77)/5</f>
        <v>10.5168</v>
      </c>
      <c r="L86" s="203">
        <f t="shared" ref="L86" si="43">((L85*L84)*7/1000-L76-L77)/5</f>
        <v>11.227200000000002</v>
      </c>
      <c r="M86" s="204">
        <f t="shared" ref="M86" si="44">((M85*M84)*7/1000-M76-M77)/5</f>
        <v>2.0608</v>
      </c>
      <c r="N86" s="204">
        <f t="shared" ref="N86" si="45">((N85*N84)*7/1000-N76-N77)/5</f>
        <v>10.988000000000001</v>
      </c>
      <c r="O86" s="205">
        <f t="shared" ref="O86" si="46">((O85*O84)*7/1000-O76-O77)/5</f>
        <v>10.753800000000002</v>
      </c>
      <c r="P86" s="203">
        <f t="shared" ref="P86" si="47">((P85*P84)*7/1000-P76-P77)/5</f>
        <v>10.9328</v>
      </c>
      <c r="Q86" s="204">
        <f t="shared" ref="Q86" si="48">((Q85*Q84)*7/1000-Q76-Q77)/5</f>
        <v>1.718</v>
      </c>
      <c r="R86" s="204">
        <f t="shared" ref="R86" si="49">((R85*R84)*7/1000-R76-R77)/5</f>
        <v>10.753800000000002</v>
      </c>
      <c r="S86" s="205">
        <f t="shared" ref="S86" si="50">((S85*S84)*7/1000-S76-S77)/5</f>
        <v>10.805600000000002</v>
      </c>
      <c r="T86" s="414">
        <f>((T83*1000)/T85)/7</f>
        <v>146.54377880184327</v>
      </c>
      <c r="AD86" s="3"/>
    </row>
    <row r="87" spans="1:41" ht="33.75" customHeight="1" x14ac:dyDescent="0.25">
      <c r="A87" s="99" t="s">
        <v>23</v>
      </c>
      <c r="B87" s="42">
        <f>((B85*B84)*7)/1000</f>
        <v>66.304000000000002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51">((G85*G84)*7)/1000</f>
        <v>63.195999999999998</v>
      </c>
      <c r="H87" s="43">
        <f t="shared" si="51"/>
        <v>66.657499999999999</v>
      </c>
      <c r="I87" s="43">
        <f t="shared" si="51"/>
        <v>15.54</v>
      </c>
      <c r="J87" s="43">
        <f t="shared" si="51"/>
        <v>66.202500000000001</v>
      </c>
      <c r="K87" s="90">
        <f t="shared" si="51"/>
        <v>73.584000000000003</v>
      </c>
      <c r="L87" s="42">
        <f t="shared" si="51"/>
        <v>78.736000000000004</v>
      </c>
      <c r="M87" s="43">
        <f t="shared" si="51"/>
        <v>14.504</v>
      </c>
      <c r="N87" s="43">
        <f t="shared" si="51"/>
        <v>77.14</v>
      </c>
      <c r="O87" s="90">
        <f t="shared" si="51"/>
        <v>75.369</v>
      </c>
      <c r="P87" s="42">
        <f t="shared" si="51"/>
        <v>76.664000000000001</v>
      </c>
      <c r="Q87" s="43">
        <f t="shared" si="51"/>
        <v>12.39</v>
      </c>
      <c r="R87" s="43">
        <f t="shared" si="51"/>
        <v>75.369</v>
      </c>
      <c r="S87" s="90">
        <f t="shared" si="5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147.99107142857142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145.85253456221199</v>
      </c>
      <c r="F88" s="50">
        <f>+(F83/F85)/7*1000</f>
        <v>145.43650793650792</v>
      </c>
      <c r="G88" s="48">
        <f t="shared" ref="G88:S88" si="52">+(G83/G85)/7*1000</f>
        <v>148.00936768149884</v>
      </c>
      <c r="H88" s="49">
        <f t="shared" si="52"/>
        <v>146.37362637362637</v>
      </c>
      <c r="I88" s="49">
        <f t="shared" si="52"/>
        <v>147.61904761904756</v>
      </c>
      <c r="J88" s="49">
        <f t="shared" si="52"/>
        <v>145.49450549450546</v>
      </c>
      <c r="K88" s="50">
        <f t="shared" si="52"/>
        <v>146.03174603174602</v>
      </c>
      <c r="L88" s="48">
        <f t="shared" si="52"/>
        <v>147.93233082706766</v>
      </c>
      <c r="M88" s="49">
        <f t="shared" si="52"/>
        <v>147.95918367346937</v>
      </c>
      <c r="N88" s="49">
        <f t="shared" si="52"/>
        <v>144.92481203007517</v>
      </c>
      <c r="O88" s="50">
        <f t="shared" si="52"/>
        <v>145.55984555984551</v>
      </c>
      <c r="P88" s="48">
        <f t="shared" si="52"/>
        <v>148.06949806949805</v>
      </c>
      <c r="Q88" s="49">
        <f t="shared" si="52"/>
        <v>147.61904761904762</v>
      </c>
      <c r="R88" s="49">
        <f t="shared" si="52"/>
        <v>145.55984555984551</v>
      </c>
      <c r="S88" s="50">
        <f t="shared" si="52"/>
        <v>145.94594594594597</v>
      </c>
      <c r="T88" s="4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showGridLines="0" tabSelected="1" view="pageBreakPreview" zoomScale="50" zoomScaleNormal="70" zoomScaleSheetLayoutView="50" workbookViewId="0">
      <selection activeCell="Q35" sqref="Q35:Q39"/>
    </sheetView>
  </sheetViews>
  <sheetFormatPr baseColWidth="10" defaultColWidth="11.42578125" defaultRowHeight="22.5" x14ac:dyDescent="0.25"/>
  <cols>
    <col min="1" max="1" width="39.140625" style="453" customWidth="1"/>
    <col min="2" max="2" width="13.42578125" style="453" customWidth="1"/>
    <col min="3" max="6" width="11" style="453" customWidth="1"/>
    <col min="7" max="7" width="12.140625" style="453" customWidth="1"/>
    <col min="8" max="8" width="13.5703125" style="453" customWidth="1"/>
    <col min="9" max="9" width="11.42578125" style="453" customWidth="1"/>
    <col min="10" max="10" width="19" style="453" customWidth="1"/>
    <col min="11" max="11" width="16.5703125" style="453" bestFit="1" customWidth="1"/>
    <col min="12" max="20" width="11.42578125" style="453" customWidth="1"/>
    <col min="21" max="21" width="10.85546875" style="453" customWidth="1"/>
    <col min="22" max="22" width="13.5703125" style="453" bestFit="1" customWidth="1"/>
    <col min="23" max="16384" width="11.42578125" style="453"/>
  </cols>
  <sheetData>
    <row r="1" spans="1:23" ht="24" customHeight="1" x14ac:dyDescent="0.25">
      <c r="A1" s="602"/>
      <c r="B1" s="605" t="s">
        <v>31</v>
      </c>
      <c r="C1" s="606"/>
      <c r="D1" s="606"/>
      <c r="E1" s="606"/>
      <c r="F1" s="606"/>
      <c r="G1" s="606"/>
      <c r="H1" s="606"/>
      <c r="I1" s="606"/>
      <c r="J1" s="606"/>
      <c r="K1" s="606"/>
      <c r="L1" s="607"/>
      <c r="M1" s="608" t="s">
        <v>32</v>
      </c>
      <c r="N1" s="608"/>
      <c r="O1" s="608"/>
      <c r="P1" s="608"/>
      <c r="Q1" s="451"/>
      <c r="R1" s="589"/>
      <c r="S1" s="590"/>
      <c r="T1" s="590"/>
      <c r="U1" s="590"/>
      <c r="V1" s="591"/>
      <c r="W1" s="452"/>
    </row>
    <row r="2" spans="1:23" ht="24" customHeight="1" x14ac:dyDescent="0.25">
      <c r="A2" s="603"/>
      <c r="B2" s="609" t="s">
        <v>33</v>
      </c>
      <c r="C2" s="610"/>
      <c r="D2" s="610"/>
      <c r="E2" s="610"/>
      <c r="F2" s="610"/>
      <c r="G2" s="610"/>
      <c r="H2" s="610"/>
      <c r="I2" s="610"/>
      <c r="J2" s="610"/>
      <c r="K2" s="610"/>
      <c r="L2" s="611"/>
      <c r="M2" s="614" t="s">
        <v>34</v>
      </c>
      <c r="N2" s="614"/>
      <c r="O2" s="614"/>
      <c r="P2" s="614"/>
      <c r="Q2" s="452"/>
      <c r="R2" s="592"/>
      <c r="S2" s="593"/>
      <c r="T2" s="593"/>
      <c r="U2" s="593"/>
      <c r="V2" s="594"/>
      <c r="W2" s="452"/>
    </row>
    <row r="3" spans="1:23" ht="24" customHeight="1" x14ac:dyDescent="0.25">
      <c r="A3" s="604"/>
      <c r="B3" s="612"/>
      <c r="C3" s="599"/>
      <c r="D3" s="599"/>
      <c r="E3" s="599"/>
      <c r="F3" s="599"/>
      <c r="G3" s="599"/>
      <c r="H3" s="599"/>
      <c r="I3" s="599"/>
      <c r="J3" s="599"/>
      <c r="K3" s="599"/>
      <c r="L3" s="613"/>
      <c r="M3" s="614" t="s">
        <v>35</v>
      </c>
      <c r="N3" s="614"/>
      <c r="O3" s="614"/>
      <c r="P3" s="614"/>
      <c r="Q3" s="454"/>
      <c r="R3" s="592"/>
      <c r="S3" s="593"/>
      <c r="T3" s="593"/>
      <c r="U3" s="593"/>
      <c r="V3" s="594"/>
      <c r="W3" s="452"/>
    </row>
    <row r="4" spans="1:23" ht="24" customHeight="1" x14ac:dyDescent="0.25">
      <c r="A4" s="455"/>
      <c r="B4" s="455"/>
      <c r="C4" s="456"/>
      <c r="D4" s="456"/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2"/>
      <c r="R4" s="592"/>
      <c r="S4" s="593"/>
      <c r="T4" s="593"/>
      <c r="U4" s="593"/>
      <c r="V4" s="594"/>
      <c r="W4" s="452"/>
    </row>
    <row r="5" spans="1:23" s="462" customFormat="1" ht="24" customHeight="1" x14ac:dyDescent="0.25">
      <c r="A5" s="457" t="s">
        <v>36</v>
      </c>
      <c r="B5" s="612">
        <v>1</v>
      </c>
      <c r="C5" s="599"/>
      <c r="D5" s="458"/>
      <c r="E5" s="458"/>
      <c r="F5" s="458" t="s">
        <v>37</v>
      </c>
      <c r="G5" s="615" t="s">
        <v>54</v>
      </c>
      <c r="H5" s="615"/>
      <c r="I5" s="459"/>
      <c r="J5" s="460" t="s">
        <v>38</v>
      </c>
      <c r="K5" s="599">
        <v>34</v>
      </c>
      <c r="L5" s="599"/>
      <c r="M5" s="461"/>
      <c r="N5" s="461"/>
      <c r="O5" s="461"/>
      <c r="P5" s="461"/>
      <c r="Q5" s="461"/>
      <c r="R5" s="592"/>
      <c r="S5" s="593"/>
      <c r="T5" s="593"/>
      <c r="U5" s="593"/>
      <c r="V5" s="594"/>
      <c r="W5" s="461"/>
    </row>
    <row r="6" spans="1:23" s="462" customFormat="1" ht="24" customHeight="1" x14ac:dyDescent="0.25">
      <c r="A6" s="457"/>
      <c r="B6" s="457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  <c r="P6" s="458"/>
      <c r="Q6" s="461"/>
      <c r="R6" s="592"/>
      <c r="S6" s="593"/>
      <c r="T6" s="593"/>
      <c r="U6" s="593"/>
      <c r="V6" s="594"/>
      <c r="W6" s="461"/>
    </row>
    <row r="7" spans="1:23" s="462" customFormat="1" ht="24" customHeight="1" x14ac:dyDescent="0.25">
      <c r="A7" s="457" t="s">
        <v>114</v>
      </c>
      <c r="B7" s="616" t="s">
        <v>2</v>
      </c>
      <c r="C7" s="617"/>
      <c r="D7" s="463"/>
      <c r="E7" s="463"/>
      <c r="F7" s="458" t="s">
        <v>39</v>
      </c>
      <c r="G7" s="615" t="s">
        <v>120</v>
      </c>
      <c r="H7" s="615"/>
      <c r="I7" s="464"/>
      <c r="J7" s="598" t="s">
        <v>40</v>
      </c>
      <c r="K7" s="598"/>
      <c r="L7" s="599" t="s">
        <v>121</v>
      </c>
      <c r="M7" s="599"/>
      <c r="N7" s="599"/>
      <c r="O7" s="465"/>
      <c r="P7" s="466"/>
      <c r="Q7" s="461"/>
      <c r="R7" s="592"/>
      <c r="S7" s="593"/>
      <c r="T7" s="593"/>
      <c r="U7" s="593"/>
      <c r="V7" s="594"/>
      <c r="W7" s="461"/>
    </row>
    <row r="8" spans="1:23" s="462" customFormat="1" ht="24" customHeight="1" thickBot="1" x14ac:dyDescent="0.3">
      <c r="A8" s="457"/>
      <c r="B8" s="457"/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61"/>
      <c r="R8" s="595"/>
      <c r="S8" s="596"/>
      <c r="T8" s="596"/>
      <c r="U8" s="596"/>
      <c r="V8" s="597"/>
      <c r="W8" s="461"/>
    </row>
    <row r="9" spans="1:23" s="462" customFormat="1" ht="24" customHeight="1" thickBot="1" x14ac:dyDescent="0.3">
      <c r="A9" s="467" t="s">
        <v>41</v>
      </c>
      <c r="B9" s="586" t="s">
        <v>8</v>
      </c>
      <c r="C9" s="587"/>
      <c r="D9" s="587"/>
      <c r="E9" s="587"/>
      <c r="F9" s="587"/>
      <c r="G9" s="588"/>
      <c r="H9" s="586" t="s">
        <v>53</v>
      </c>
      <c r="I9" s="587"/>
      <c r="J9" s="587"/>
      <c r="K9" s="587"/>
      <c r="L9" s="587"/>
      <c r="M9" s="588"/>
      <c r="N9" s="586" t="s">
        <v>9</v>
      </c>
      <c r="O9" s="587"/>
      <c r="P9" s="587"/>
      <c r="Q9" s="588"/>
      <c r="R9" s="586" t="s">
        <v>9</v>
      </c>
      <c r="S9" s="587"/>
      <c r="T9" s="587"/>
      <c r="U9" s="588"/>
      <c r="V9" s="468"/>
    </row>
    <row r="10" spans="1:23" ht="24" customHeight="1" x14ac:dyDescent="0.25">
      <c r="A10" s="469" t="s">
        <v>42</v>
      </c>
      <c r="B10" s="470" t="s">
        <v>78</v>
      </c>
      <c r="C10" s="471">
        <v>1</v>
      </c>
      <c r="D10" s="471">
        <v>2</v>
      </c>
      <c r="E10" s="471">
        <v>3</v>
      </c>
      <c r="F10" s="471">
        <v>4</v>
      </c>
      <c r="G10" s="472">
        <v>5</v>
      </c>
      <c r="H10" s="471" t="s">
        <v>78</v>
      </c>
      <c r="I10" s="471">
        <v>1</v>
      </c>
      <c r="J10" s="471">
        <v>2</v>
      </c>
      <c r="K10" s="471">
        <v>3</v>
      </c>
      <c r="L10" s="471">
        <v>4</v>
      </c>
      <c r="M10" s="471">
        <v>5</v>
      </c>
      <c r="N10" s="470">
        <v>1</v>
      </c>
      <c r="O10" s="473">
        <v>2</v>
      </c>
      <c r="P10" s="473">
        <v>3</v>
      </c>
      <c r="Q10" s="473">
        <v>4</v>
      </c>
      <c r="R10" s="470">
        <v>1</v>
      </c>
      <c r="S10" s="473">
        <v>2</v>
      </c>
      <c r="T10" s="473">
        <v>3</v>
      </c>
      <c r="U10" s="474">
        <v>4</v>
      </c>
      <c r="V10" s="475" t="s">
        <v>11</v>
      </c>
    </row>
    <row r="11" spans="1:23" ht="24" customHeight="1" x14ac:dyDescent="0.25">
      <c r="A11" s="476" t="s">
        <v>43</v>
      </c>
      <c r="B11" s="477">
        <v>482</v>
      </c>
      <c r="C11" s="478">
        <v>8.7170000000000005</v>
      </c>
      <c r="D11" s="478">
        <v>8.3949999999999996</v>
      </c>
      <c r="E11" s="478">
        <v>1.7364999999999999</v>
      </c>
      <c r="F11" s="478">
        <v>8.4179999999999993</v>
      </c>
      <c r="G11" s="479">
        <v>9.7405000000000008</v>
      </c>
      <c r="H11" s="478">
        <v>485</v>
      </c>
      <c r="I11" s="478">
        <v>8.1649999999999991</v>
      </c>
      <c r="J11" s="478">
        <v>8.6135000000000002</v>
      </c>
      <c r="K11" s="478">
        <v>1.8745000000000001</v>
      </c>
      <c r="L11" s="478">
        <v>8.7055000000000007</v>
      </c>
      <c r="M11" s="480">
        <v>9.8554999999999993</v>
      </c>
      <c r="N11" s="477">
        <v>143.089</v>
      </c>
      <c r="O11" s="481">
        <v>26.647500000000001</v>
      </c>
      <c r="P11" s="481">
        <v>142.28149999999999</v>
      </c>
      <c r="Q11" s="481">
        <v>143.089</v>
      </c>
      <c r="R11" s="477">
        <v>138.244</v>
      </c>
      <c r="S11" s="481">
        <v>28.423999999999999</v>
      </c>
      <c r="T11" s="481">
        <v>138.40549999999999</v>
      </c>
      <c r="U11" s="482">
        <v>139.0515</v>
      </c>
      <c r="V11" s="483">
        <f t="shared" ref="V11:V18" si="0">SUM(B11:U11)</f>
        <v>1940.4529999999997</v>
      </c>
    </row>
    <row r="12" spans="1:23" ht="24" customHeight="1" x14ac:dyDescent="0.25">
      <c r="A12" s="476" t="s">
        <v>44</v>
      </c>
      <c r="B12" s="477">
        <v>482</v>
      </c>
      <c r="C12" s="478">
        <v>8.7170000000000005</v>
      </c>
      <c r="D12" s="478">
        <v>8.3949999999999996</v>
      </c>
      <c r="E12" s="478">
        <v>1.7364999999999999</v>
      </c>
      <c r="F12" s="478">
        <v>8.4179999999999993</v>
      </c>
      <c r="G12" s="479">
        <v>9.7405000000000008</v>
      </c>
      <c r="H12" s="478">
        <v>485</v>
      </c>
      <c r="I12" s="478">
        <v>8.1649999999999991</v>
      </c>
      <c r="J12" s="478">
        <v>8.6135000000000002</v>
      </c>
      <c r="K12" s="478">
        <v>1.8745000000000001</v>
      </c>
      <c r="L12" s="478">
        <v>8.7055000000000007</v>
      </c>
      <c r="M12" s="480">
        <v>9.8554999999999993</v>
      </c>
      <c r="N12" s="477">
        <v>143.089</v>
      </c>
      <c r="O12" s="481">
        <v>26.647500000000001</v>
      </c>
      <c r="P12" s="481">
        <v>142.28149999999999</v>
      </c>
      <c r="Q12" s="481">
        <v>143.089</v>
      </c>
      <c r="R12" s="477">
        <v>138.244</v>
      </c>
      <c r="S12" s="481">
        <v>28.423999999999999</v>
      </c>
      <c r="T12" s="481">
        <v>138.40549999999999</v>
      </c>
      <c r="U12" s="482">
        <v>139.0515</v>
      </c>
      <c r="V12" s="483">
        <f t="shared" si="0"/>
        <v>1940.4529999999997</v>
      </c>
    </row>
    <row r="13" spans="1:23" ht="24" customHeight="1" x14ac:dyDescent="0.25">
      <c r="A13" s="476" t="s">
        <v>45</v>
      </c>
      <c r="B13" s="477">
        <v>480</v>
      </c>
      <c r="C13" s="478">
        <v>8.327</v>
      </c>
      <c r="D13" s="478">
        <v>8.0299999999999994</v>
      </c>
      <c r="E13" s="478">
        <v>1.6279999999999999</v>
      </c>
      <c r="F13" s="478">
        <v>8.0299999999999994</v>
      </c>
      <c r="G13" s="479">
        <v>9.3170000000000002</v>
      </c>
      <c r="H13" s="478">
        <v>483</v>
      </c>
      <c r="I13" s="478">
        <v>7.7990000000000004</v>
      </c>
      <c r="J13" s="478">
        <v>8.2390000000000008</v>
      </c>
      <c r="K13" s="478">
        <v>1.782</v>
      </c>
      <c r="L13" s="478">
        <v>8.327</v>
      </c>
      <c r="M13" s="480">
        <v>9.4160000000000004</v>
      </c>
      <c r="N13" s="477">
        <v>142.5574</v>
      </c>
      <c r="O13" s="481">
        <v>26.548499999999997</v>
      </c>
      <c r="P13" s="481">
        <v>141.59200000000001</v>
      </c>
      <c r="Q13" s="481">
        <v>142.5574</v>
      </c>
      <c r="R13" s="477">
        <v>137.56950000000001</v>
      </c>
      <c r="S13" s="481">
        <v>27.674800000000001</v>
      </c>
      <c r="T13" s="481">
        <v>137.24770000000004</v>
      </c>
      <c r="U13" s="482">
        <v>138.53489999999999</v>
      </c>
      <c r="V13" s="483">
        <f t="shared" si="0"/>
        <v>1928.1772000000001</v>
      </c>
    </row>
    <row r="14" spans="1:23" ht="24" customHeight="1" x14ac:dyDescent="0.25">
      <c r="A14" s="476" t="s">
        <v>46</v>
      </c>
      <c r="B14" s="477">
        <v>480</v>
      </c>
      <c r="C14" s="478">
        <v>8.327</v>
      </c>
      <c r="D14" s="478">
        <v>8.0299999999999994</v>
      </c>
      <c r="E14" s="478">
        <v>1.6279999999999999</v>
      </c>
      <c r="F14" s="478">
        <v>8.0299999999999994</v>
      </c>
      <c r="G14" s="479">
        <v>9.3170000000000002</v>
      </c>
      <c r="H14" s="478">
        <v>483</v>
      </c>
      <c r="I14" s="478">
        <v>7.7990000000000004</v>
      </c>
      <c r="J14" s="478">
        <v>8.2390000000000008</v>
      </c>
      <c r="K14" s="478">
        <v>1.782</v>
      </c>
      <c r="L14" s="478">
        <v>8.327</v>
      </c>
      <c r="M14" s="480">
        <v>9.4160000000000004</v>
      </c>
      <c r="N14" s="477">
        <v>142.5574</v>
      </c>
      <c r="O14" s="481">
        <v>26.548499999999997</v>
      </c>
      <c r="P14" s="481">
        <v>141.59200000000001</v>
      </c>
      <c r="Q14" s="481">
        <v>142.5574</v>
      </c>
      <c r="R14" s="477">
        <v>137.56950000000001</v>
      </c>
      <c r="S14" s="481">
        <v>27.674800000000001</v>
      </c>
      <c r="T14" s="481">
        <v>137.24770000000004</v>
      </c>
      <c r="U14" s="482">
        <v>138.53489999999999</v>
      </c>
      <c r="V14" s="483">
        <f t="shared" si="0"/>
        <v>1928.1772000000001</v>
      </c>
    </row>
    <row r="15" spans="1:23" ht="24" customHeight="1" x14ac:dyDescent="0.25">
      <c r="A15" s="476" t="s">
        <v>47</v>
      </c>
      <c r="B15" s="477">
        <v>480</v>
      </c>
      <c r="C15" s="478">
        <v>8.327</v>
      </c>
      <c r="D15" s="478">
        <v>8.0299999999999994</v>
      </c>
      <c r="E15" s="478">
        <v>1.6279999999999999</v>
      </c>
      <c r="F15" s="478">
        <v>8.0299999999999994</v>
      </c>
      <c r="G15" s="479">
        <v>9.3170000000000002</v>
      </c>
      <c r="H15" s="478">
        <v>483</v>
      </c>
      <c r="I15" s="478">
        <v>7.7990000000000004</v>
      </c>
      <c r="J15" s="478">
        <v>8.2390000000000008</v>
      </c>
      <c r="K15" s="478">
        <v>1.782</v>
      </c>
      <c r="L15" s="478">
        <v>8.327</v>
      </c>
      <c r="M15" s="480">
        <v>9.4160000000000004</v>
      </c>
      <c r="N15" s="477">
        <v>142.5574</v>
      </c>
      <c r="O15" s="481">
        <v>26.548499999999997</v>
      </c>
      <c r="P15" s="481">
        <v>141.59200000000001</v>
      </c>
      <c r="Q15" s="481">
        <v>142.5574</v>
      </c>
      <c r="R15" s="477">
        <v>137.56950000000001</v>
      </c>
      <c r="S15" s="481">
        <v>27.674800000000001</v>
      </c>
      <c r="T15" s="481">
        <v>137.24770000000004</v>
      </c>
      <c r="U15" s="482">
        <v>138.53489999999999</v>
      </c>
      <c r="V15" s="483">
        <f t="shared" si="0"/>
        <v>1928.1772000000001</v>
      </c>
    </row>
    <row r="16" spans="1:23" ht="24" customHeight="1" x14ac:dyDescent="0.25">
      <c r="A16" s="476" t="s">
        <v>48</v>
      </c>
      <c r="B16" s="477">
        <v>480</v>
      </c>
      <c r="C16" s="478">
        <v>8.327</v>
      </c>
      <c r="D16" s="478">
        <v>8.0299999999999994</v>
      </c>
      <c r="E16" s="478">
        <v>1.6279999999999999</v>
      </c>
      <c r="F16" s="478">
        <v>8.0299999999999994</v>
      </c>
      <c r="G16" s="479">
        <v>9.3170000000000002</v>
      </c>
      <c r="H16" s="478">
        <v>483</v>
      </c>
      <c r="I16" s="478">
        <v>7.7990000000000004</v>
      </c>
      <c r="J16" s="478">
        <v>8.2390000000000008</v>
      </c>
      <c r="K16" s="478">
        <v>1.782</v>
      </c>
      <c r="L16" s="478">
        <v>8.327</v>
      </c>
      <c r="M16" s="480">
        <v>9.4160000000000004</v>
      </c>
      <c r="N16" s="477">
        <v>142.5574</v>
      </c>
      <c r="O16" s="481">
        <v>26.548499999999997</v>
      </c>
      <c r="P16" s="481">
        <v>141.59200000000001</v>
      </c>
      <c r="Q16" s="481">
        <v>142.5574</v>
      </c>
      <c r="R16" s="477">
        <v>137.56950000000001</v>
      </c>
      <c r="S16" s="481">
        <v>27.674800000000001</v>
      </c>
      <c r="T16" s="481">
        <v>137.24770000000004</v>
      </c>
      <c r="U16" s="482">
        <v>138.53489999999999</v>
      </c>
      <c r="V16" s="483">
        <f t="shared" si="0"/>
        <v>1928.1772000000001</v>
      </c>
    </row>
    <row r="17" spans="1:34" ht="24" customHeight="1" thickBot="1" x14ac:dyDescent="0.3">
      <c r="A17" s="484" t="s">
        <v>49</v>
      </c>
      <c r="B17" s="485">
        <v>480</v>
      </c>
      <c r="C17" s="486">
        <v>8.327</v>
      </c>
      <c r="D17" s="486">
        <v>8.0299999999999994</v>
      </c>
      <c r="E17" s="487">
        <v>1.6279999999999999</v>
      </c>
      <c r="F17" s="486">
        <v>8.0299999999999994</v>
      </c>
      <c r="G17" s="488">
        <v>9.3170000000000002</v>
      </c>
      <c r="H17" s="489">
        <v>483</v>
      </c>
      <c r="I17" s="489">
        <v>7.7990000000000004</v>
      </c>
      <c r="J17" s="489">
        <v>8.2390000000000008</v>
      </c>
      <c r="K17" s="489">
        <v>1.782</v>
      </c>
      <c r="L17" s="489">
        <v>8.327</v>
      </c>
      <c r="M17" s="490">
        <v>9.4160000000000004</v>
      </c>
      <c r="N17" s="491">
        <v>142.5574</v>
      </c>
      <c r="O17" s="492">
        <v>26.548499999999997</v>
      </c>
      <c r="P17" s="492">
        <v>141.59200000000001</v>
      </c>
      <c r="Q17" s="492">
        <v>142.5574</v>
      </c>
      <c r="R17" s="491">
        <v>137.56950000000001</v>
      </c>
      <c r="S17" s="492">
        <v>27.674800000000001</v>
      </c>
      <c r="T17" s="492">
        <v>137.24770000000004</v>
      </c>
      <c r="U17" s="493">
        <v>138.53489999999999</v>
      </c>
      <c r="V17" s="494">
        <f t="shared" si="0"/>
        <v>1928.1772000000001</v>
      </c>
    </row>
    <row r="18" spans="1:34" ht="24" customHeight="1" thickBot="1" x14ac:dyDescent="0.3">
      <c r="A18" s="495" t="s">
        <v>11</v>
      </c>
      <c r="B18" s="496">
        <f>SUM(B11:B17)</f>
        <v>3364</v>
      </c>
      <c r="C18" s="497">
        <f t="shared" ref="C18:Q18" si="1">SUM(C11:C17)</f>
        <v>59.068999999999996</v>
      </c>
      <c r="D18" s="497">
        <f t="shared" si="1"/>
        <v>56.940000000000005</v>
      </c>
      <c r="E18" s="497">
        <f t="shared" si="1"/>
        <v>11.613</v>
      </c>
      <c r="F18" s="497">
        <f t="shared" ref="F18" si="2">SUM(F11:F17)</f>
        <v>56.986000000000004</v>
      </c>
      <c r="G18" s="498">
        <f t="shared" si="1"/>
        <v>66.066000000000003</v>
      </c>
      <c r="H18" s="496">
        <f t="shared" si="1"/>
        <v>3385</v>
      </c>
      <c r="I18" s="497">
        <f t="shared" si="1"/>
        <v>55.324999999999996</v>
      </c>
      <c r="J18" s="497">
        <f t="shared" si="1"/>
        <v>58.422000000000011</v>
      </c>
      <c r="K18" s="497">
        <f t="shared" si="1"/>
        <v>12.659000000000001</v>
      </c>
      <c r="L18" s="497">
        <f t="shared" ref="L18:M18" si="3">SUM(L11:L17)</f>
        <v>59.045999999999992</v>
      </c>
      <c r="M18" s="497">
        <f t="shared" si="3"/>
        <v>66.790999999999997</v>
      </c>
      <c r="N18" s="496">
        <f t="shared" si="1"/>
        <v>998.96500000000015</v>
      </c>
      <c r="O18" s="497">
        <f t="shared" si="1"/>
        <v>186.03749999999997</v>
      </c>
      <c r="P18" s="497">
        <f t="shared" si="1"/>
        <v>992.52299999999991</v>
      </c>
      <c r="Q18" s="497">
        <f t="shared" si="1"/>
        <v>998.96500000000015</v>
      </c>
      <c r="R18" s="496">
        <f t="shared" ref="R18:U18" si="4">SUM(R11:R17)</f>
        <v>964.33550000000014</v>
      </c>
      <c r="S18" s="497">
        <f t="shared" si="4"/>
        <v>195.22200000000001</v>
      </c>
      <c r="T18" s="497">
        <f t="shared" si="4"/>
        <v>963.04950000000008</v>
      </c>
      <c r="U18" s="498">
        <f t="shared" si="4"/>
        <v>970.77750000000003</v>
      </c>
      <c r="V18" s="499">
        <f t="shared" si="0"/>
        <v>13521.791999999998</v>
      </c>
    </row>
    <row r="19" spans="1:34" s="504" customFormat="1" ht="24" customHeight="1" x14ac:dyDescent="0.25">
      <c r="A19" s="500"/>
      <c r="B19" s="501"/>
      <c r="C19" s="501">
        <v>757</v>
      </c>
      <c r="D19" s="501">
        <v>730</v>
      </c>
      <c r="E19" s="501">
        <v>148</v>
      </c>
      <c r="F19" s="501">
        <v>730</v>
      </c>
      <c r="G19" s="501">
        <v>847</v>
      </c>
      <c r="H19" s="501"/>
      <c r="I19" s="501">
        <v>709</v>
      </c>
      <c r="J19" s="501">
        <v>749</v>
      </c>
      <c r="K19" s="501">
        <v>162</v>
      </c>
      <c r="L19" s="501">
        <v>757</v>
      </c>
      <c r="M19" s="501">
        <v>856</v>
      </c>
      <c r="N19" s="501">
        <v>886</v>
      </c>
      <c r="O19" s="501">
        <v>165</v>
      </c>
      <c r="P19" s="501">
        <v>880</v>
      </c>
      <c r="Q19" s="501">
        <v>886</v>
      </c>
      <c r="R19" s="501">
        <v>855</v>
      </c>
      <c r="S19" s="501">
        <v>172</v>
      </c>
      <c r="T19" s="501">
        <v>853</v>
      </c>
      <c r="U19" s="501">
        <v>861</v>
      </c>
      <c r="V19" s="502"/>
      <c r="W19" s="503"/>
      <c r="X19" s="503"/>
      <c r="Y19" s="503"/>
      <c r="Z19" s="503"/>
      <c r="AA19" s="503"/>
      <c r="AB19" s="503"/>
      <c r="AC19" s="503"/>
    </row>
    <row r="20" spans="1:34" s="509" customFormat="1" ht="24" customHeight="1" thickBot="1" x14ac:dyDescent="0.3">
      <c r="A20" s="505"/>
      <c r="B20" s="618"/>
      <c r="C20" s="618"/>
      <c r="D20" s="506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7"/>
      <c r="T20" s="507"/>
      <c r="U20" s="507"/>
      <c r="V20" s="508"/>
      <c r="W20" s="507"/>
      <c r="X20" s="507"/>
      <c r="Y20" s="507"/>
    </row>
    <row r="21" spans="1:34" ht="24" customHeight="1" thickBot="1" x14ac:dyDescent="0.3">
      <c r="A21" s="467" t="s">
        <v>52</v>
      </c>
      <c r="B21" s="586" t="s">
        <v>8</v>
      </c>
      <c r="C21" s="587"/>
      <c r="D21" s="587"/>
      <c r="E21" s="587"/>
      <c r="F21" s="588"/>
      <c r="G21" s="586" t="s">
        <v>53</v>
      </c>
      <c r="H21" s="587"/>
      <c r="I21" s="587"/>
      <c r="J21" s="587"/>
      <c r="K21" s="588"/>
      <c r="L21" s="586" t="s">
        <v>9</v>
      </c>
      <c r="M21" s="587"/>
      <c r="N21" s="587"/>
      <c r="O21" s="588"/>
      <c r="P21" s="586" t="s">
        <v>9</v>
      </c>
      <c r="Q21" s="587"/>
      <c r="R21" s="587"/>
      <c r="S21" s="588"/>
      <c r="T21" s="468"/>
      <c r="U21" s="510"/>
      <c r="V21" s="511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</row>
    <row r="22" spans="1:34" ht="24" customHeight="1" x14ac:dyDescent="0.25">
      <c r="A22" s="469" t="s">
        <v>42</v>
      </c>
      <c r="B22" s="513">
        <v>1</v>
      </c>
      <c r="C22" s="514">
        <v>2</v>
      </c>
      <c r="D22" s="515">
        <v>3</v>
      </c>
      <c r="E22" s="515">
        <v>4</v>
      </c>
      <c r="F22" s="516">
        <v>5</v>
      </c>
      <c r="G22" s="471">
        <v>1</v>
      </c>
      <c r="H22" s="471">
        <v>2</v>
      </c>
      <c r="I22" s="471">
        <v>3</v>
      </c>
      <c r="J22" s="471">
        <v>4</v>
      </c>
      <c r="K22" s="471">
        <v>5</v>
      </c>
      <c r="L22" s="470">
        <v>1</v>
      </c>
      <c r="M22" s="473">
        <v>2</v>
      </c>
      <c r="N22" s="473">
        <v>3</v>
      </c>
      <c r="O22" s="473">
        <v>4</v>
      </c>
      <c r="P22" s="470">
        <v>1</v>
      </c>
      <c r="Q22" s="473">
        <v>2</v>
      </c>
      <c r="R22" s="473">
        <v>3</v>
      </c>
      <c r="S22" s="474">
        <v>4</v>
      </c>
      <c r="T22" s="475" t="s">
        <v>11</v>
      </c>
      <c r="U22" s="452"/>
      <c r="V22" s="517"/>
    </row>
    <row r="23" spans="1:34" ht="24" customHeight="1" x14ac:dyDescent="0.25">
      <c r="A23" s="476" t="s">
        <v>43</v>
      </c>
      <c r="B23" s="477">
        <v>9.6999999999999993</v>
      </c>
      <c r="C23" s="478">
        <v>9.1</v>
      </c>
      <c r="D23" s="478">
        <v>1.8</v>
      </c>
      <c r="E23" s="478">
        <v>9</v>
      </c>
      <c r="F23" s="479">
        <v>10.5</v>
      </c>
      <c r="G23" s="478">
        <v>9.1</v>
      </c>
      <c r="H23" s="478">
        <v>9.6</v>
      </c>
      <c r="I23" s="478">
        <v>2.2999999999999998</v>
      </c>
      <c r="J23" s="478">
        <v>9.5</v>
      </c>
      <c r="K23" s="480">
        <v>10.5</v>
      </c>
      <c r="L23" s="477">
        <v>11.3</v>
      </c>
      <c r="M23" s="481">
        <v>2.1</v>
      </c>
      <c r="N23" s="481">
        <v>11.1</v>
      </c>
      <c r="O23" s="481">
        <v>10.8</v>
      </c>
      <c r="P23" s="477">
        <v>11</v>
      </c>
      <c r="Q23" s="481">
        <v>1.9</v>
      </c>
      <c r="R23" s="481">
        <v>10.8</v>
      </c>
      <c r="S23" s="482">
        <v>10.8</v>
      </c>
      <c r="T23" s="483">
        <f>SUM(B23:S23)</f>
        <v>150.9</v>
      </c>
      <c r="U23" s="452"/>
      <c r="V23" s="517"/>
    </row>
    <row r="24" spans="1:34" ht="24" customHeight="1" x14ac:dyDescent="0.25">
      <c r="A24" s="476" t="s">
        <v>44</v>
      </c>
      <c r="B24" s="477">
        <v>9.6999999999999993</v>
      </c>
      <c r="C24" s="478">
        <v>9.1</v>
      </c>
      <c r="D24" s="478">
        <v>1.8</v>
      </c>
      <c r="E24" s="478">
        <v>9</v>
      </c>
      <c r="F24" s="479">
        <v>10.5</v>
      </c>
      <c r="G24" s="478">
        <v>9.1</v>
      </c>
      <c r="H24" s="478">
        <v>9.6</v>
      </c>
      <c r="I24" s="478">
        <v>2.2999999999999998</v>
      </c>
      <c r="J24" s="478">
        <v>9.5</v>
      </c>
      <c r="K24" s="480">
        <v>10.5</v>
      </c>
      <c r="L24" s="477">
        <v>11.3</v>
      </c>
      <c r="M24" s="481">
        <v>2.1</v>
      </c>
      <c r="N24" s="481">
        <v>11.1</v>
      </c>
      <c r="O24" s="481">
        <v>10.8</v>
      </c>
      <c r="P24" s="477">
        <v>11</v>
      </c>
      <c r="Q24" s="481">
        <v>1.9</v>
      </c>
      <c r="R24" s="481">
        <v>10.8</v>
      </c>
      <c r="S24" s="482">
        <v>10.8</v>
      </c>
      <c r="T24" s="483">
        <f t="shared" ref="T24:T30" si="5">SUM(B24:S24)</f>
        <v>150.9</v>
      </c>
      <c r="U24" s="452"/>
      <c r="V24" s="517"/>
    </row>
    <row r="25" spans="1:34" ht="24" customHeight="1" x14ac:dyDescent="0.25">
      <c r="A25" s="476" t="s">
        <v>45</v>
      </c>
      <c r="B25" s="477">
        <v>9.3000000000000007</v>
      </c>
      <c r="C25" s="478">
        <v>9</v>
      </c>
      <c r="D25" s="478">
        <v>1.7</v>
      </c>
      <c r="E25" s="478">
        <v>9</v>
      </c>
      <c r="F25" s="479">
        <v>10.4</v>
      </c>
      <c r="G25" s="478">
        <v>9</v>
      </c>
      <c r="H25" s="478">
        <v>9.4</v>
      </c>
      <c r="I25" s="478">
        <v>2.1</v>
      </c>
      <c r="J25" s="478">
        <v>9.4</v>
      </c>
      <c r="K25" s="480">
        <v>10.5</v>
      </c>
      <c r="L25" s="477">
        <v>11.2</v>
      </c>
      <c r="M25" s="481">
        <v>2</v>
      </c>
      <c r="N25" s="481">
        <v>10.9</v>
      </c>
      <c r="O25" s="481">
        <v>10.7</v>
      </c>
      <c r="P25" s="477">
        <v>10.9</v>
      </c>
      <c r="Q25" s="481">
        <v>1.7</v>
      </c>
      <c r="R25" s="481">
        <v>10.7</v>
      </c>
      <c r="S25" s="482">
        <v>10.8</v>
      </c>
      <c r="T25" s="483">
        <f t="shared" si="5"/>
        <v>148.70000000000002</v>
      </c>
      <c r="U25" s="452"/>
      <c r="V25" s="517"/>
    </row>
    <row r="26" spans="1:34" ht="24" customHeight="1" x14ac:dyDescent="0.25">
      <c r="A26" s="476" t="s">
        <v>46</v>
      </c>
      <c r="B26" s="477">
        <v>9.4</v>
      </c>
      <c r="C26" s="478">
        <v>9</v>
      </c>
      <c r="D26" s="478">
        <v>1.7</v>
      </c>
      <c r="E26" s="478">
        <v>9</v>
      </c>
      <c r="F26" s="479">
        <v>10.4</v>
      </c>
      <c r="G26" s="478">
        <v>9</v>
      </c>
      <c r="H26" s="478">
        <v>9.5</v>
      </c>
      <c r="I26" s="478">
        <v>2.2000000000000002</v>
      </c>
      <c r="J26" s="478">
        <v>9.4</v>
      </c>
      <c r="K26" s="480">
        <v>10.5</v>
      </c>
      <c r="L26" s="477">
        <v>11.2</v>
      </c>
      <c r="M26" s="481">
        <v>2</v>
      </c>
      <c r="N26" s="481">
        <v>11</v>
      </c>
      <c r="O26" s="481">
        <v>10.7</v>
      </c>
      <c r="P26" s="477">
        <v>10.9</v>
      </c>
      <c r="Q26" s="481">
        <v>1.7</v>
      </c>
      <c r="R26" s="481">
        <v>10.7</v>
      </c>
      <c r="S26" s="482">
        <v>10.8</v>
      </c>
      <c r="T26" s="483">
        <f t="shared" si="5"/>
        <v>149.10000000000002</v>
      </c>
      <c r="U26" s="452"/>
      <c r="V26" s="517"/>
    </row>
    <row r="27" spans="1:34" ht="24" customHeight="1" x14ac:dyDescent="0.25">
      <c r="A27" s="476" t="s">
        <v>47</v>
      </c>
      <c r="B27" s="477">
        <v>9.4</v>
      </c>
      <c r="C27" s="478">
        <v>9</v>
      </c>
      <c r="D27" s="478">
        <v>1.8</v>
      </c>
      <c r="E27" s="478">
        <v>9.1</v>
      </c>
      <c r="F27" s="479">
        <v>10.5</v>
      </c>
      <c r="G27" s="478">
        <v>9</v>
      </c>
      <c r="H27" s="478">
        <v>9.5</v>
      </c>
      <c r="I27" s="478">
        <v>2.2000000000000002</v>
      </c>
      <c r="J27" s="478">
        <v>9.4</v>
      </c>
      <c r="K27" s="480">
        <v>10.5</v>
      </c>
      <c r="L27" s="477">
        <v>11.2</v>
      </c>
      <c r="M27" s="481">
        <v>2.1</v>
      </c>
      <c r="N27" s="481">
        <v>11</v>
      </c>
      <c r="O27" s="481">
        <v>10.8</v>
      </c>
      <c r="P27" s="477">
        <v>10.9</v>
      </c>
      <c r="Q27" s="481">
        <v>1.7</v>
      </c>
      <c r="R27" s="481">
        <v>10.8</v>
      </c>
      <c r="S27" s="482">
        <v>10.8</v>
      </c>
      <c r="T27" s="483">
        <f t="shared" si="5"/>
        <v>149.70000000000002</v>
      </c>
      <c r="U27" s="452"/>
      <c r="V27" s="517"/>
    </row>
    <row r="28" spans="1:34" ht="24" customHeight="1" x14ac:dyDescent="0.25">
      <c r="A28" s="476" t="s">
        <v>48</v>
      </c>
      <c r="B28" s="477">
        <v>9.4</v>
      </c>
      <c r="C28" s="478">
        <v>9</v>
      </c>
      <c r="D28" s="478">
        <v>1.8</v>
      </c>
      <c r="E28" s="478">
        <v>9.1</v>
      </c>
      <c r="F28" s="479">
        <v>10.5</v>
      </c>
      <c r="G28" s="478">
        <v>9</v>
      </c>
      <c r="H28" s="478">
        <v>9.5</v>
      </c>
      <c r="I28" s="478">
        <v>2.2000000000000002</v>
      </c>
      <c r="J28" s="478">
        <v>9.5</v>
      </c>
      <c r="K28" s="480">
        <v>10.5</v>
      </c>
      <c r="L28" s="477">
        <v>11.2</v>
      </c>
      <c r="M28" s="481">
        <v>2.1</v>
      </c>
      <c r="N28" s="481">
        <v>11</v>
      </c>
      <c r="O28" s="481">
        <v>10.8</v>
      </c>
      <c r="P28" s="477">
        <v>11</v>
      </c>
      <c r="Q28" s="481">
        <v>1.7</v>
      </c>
      <c r="R28" s="481">
        <v>10.8</v>
      </c>
      <c r="S28" s="482">
        <v>10.8</v>
      </c>
      <c r="T28" s="483">
        <f t="shared" si="5"/>
        <v>149.9</v>
      </c>
      <c r="U28" s="452"/>
      <c r="V28" s="517"/>
    </row>
    <row r="29" spans="1:34" ht="24" customHeight="1" thickBot="1" x14ac:dyDescent="0.3">
      <c r="A29" s="484" t="s">
        <v>49</v>
      </c>
      <c r="B29" s="485">
        <v>9.4</v>
      </c>
      <c r="C29" s="487">
        <v>9</v>
      </c>
      <c r="D29" s="487">
        <v>1.8</v>
      </c>
      <c r="E29" s="487">
        <v>9.1</v>
      </c>
      <c r="F29" s="518">
        <v>10.5</v>
      </c>
      <c r="G29" s="489">
        <v>9</v>
      </c>
      <c r="H29" s="489">
        <v>9.5</v>
      </c>
      <c r="I29" s="489">
        <v>2.2000000000000002</v>
      </c>
      <c r="J29" s="489">
        <v>9.5</v>
      </c>
      <c r="K29" s="490">
        <v>10.6</v>
      </c>
      <c r="L29" s="519">
        <v>11.3</v>
      </c>
      <c r="M29" s="492">
        <v>2.1</v>
      </c>
      <c r="N29" s="492">
        <v>11</v>
      </c>
      <c r="O29" s="492">
        <v>10.8</v>
      </c>
      <c r="P29" s="519">
        <v>11</v>
      </c>
      <c r="Q29" s="492">
        <v>1.8</v>
      </c>
      <c r="R29" s="492">
        <v>10.8</v>
      </c>
      <c r="S29" s="493">
        <v>10.8</v>
      </c>
      <c r="T29" s="494">
        <f t="shared" si="5"/>
        <v>150.20000000000002</v>
      </c>
      <c r="U29" s="452"/>
      <c r="V29" s="517"/>
    </row>
    <row r="30" spans="1:34" ht="24" customHeight="1" thickBot="1" x14ac:dyDescent="0.3">
      <c r="A30" s="495" t="s">
        <v>11</v>
      </c>
      <c r="B30" s="496">
        <f>SUM(B23:B29)</f>
        <v>66.3</v>
      </c>
      <c r="C30" s="497">
        <f t="shared" ref="C30:S30" si="6">SUM(C23:C29)</f>
        <v>63.2</v>
      </c>
      <c r="D30" s="497">
        <f t="shared" si="6"/>
        <v>12.400000000000002</v>
      </c>
      <c r="E30" s="497">
        <f t="shared" si="6"/>
        <v>63.300000000000004</v>
      </c>
      <c r="F30" s="498">
        <f t="shared" si="6"/>
        <v>73.3</v>
      </c>
      <c r="G30" s="496">
        <f t="shared" si="6"/>
        <v>63.2</v>
      </c>
      <c r="H30" s="497">
        <f t="shared" si="6"/>
        <v>66.599999999999994</v>
      </c>
      <c r="I30" s="497">
        <f t="shared" si="6"/>
        <v>15.499999999999996</v>
      </c>
      <c r="J30" s="497">
        <f t="shared" si="6"/>
        <v>66.199999999999989</v>
      </c>
      <c r="K30" s="497">
        <f t="shared" si="6"/>
        <v>73.599999999999994</v>
      </c>
      <c r="L30" s="496">
        <f t="shared" si="6"/>
        <v>78.7</v>
      </c>
      <c r="M30" s="497">
        <f t="shared" si="6"/>
        <v>14.499999999999998</v>
      </c>
      <c r="N30" s="497">
        <f t="shared" si="6"/>
        <v>77.099999999999994</v>
      </c>
      <c r="O30" s="497">
        <f t="shared" si="6"/>
        <v>75.399999999999991</v>
      </c>
      <c r="P30" s="496">
        <f t="shared" si="6"/>
        <v>76.699999999999989</v>
      </c>
      <c r="Q30" s="497">
        <f t="shared" si="6"/>
        <v>12.4</v>
      </c>
      <c r="R30" s="497">
        <f t="shared" si="6"/>
        <v>75.399999999999991</v>
      </c>
      <c r="S30" s="498">
        <f t="shared" si="6"/>
        <v>75.599999999999994</v>
      </c>
      <c r="T30" s="499">
        <f t="shared" si="5"/>
        <v>1049.3999999999999</v>
      </c>
      <c r="U30" s="452"/>
      <c r="V30" s="517"/>
    </row>
    <row r="31" spans="1:34" ht="24" customHeight="1" x14ac:dyDescent="0.25">
      <c r="A31" s="520"/>
      <c r="B31" s="464">
        <v>64</v>
      </c>
      <c r="C31" s="464">
        <v>61</v>
      </c>
      <c r="D31" s="464">
        <v>12</v>
      </c>
      <c r="E31" s="464">
        <v>62</v>
      </c>
      <c r="F31" s="464">
        <v>72</v>
      </c>
      <c r="G31" s="464">
        <v>61</v>
      </c>
      <c r="H31" s="464">
        <v>65</v>
      </c>
      <c r="I31" s="464">
        <v>15</v>
      </c>
      <c r="J31" s="521">
        <v>65</v>
      </c>
      <c r="K31" s="521">
        <v>72</v>
      </c>
      <c r="L31" s="521">
        <v>76</v>
      </c>
      <c r="M31" s="521">
        <v>14</v>
      </c>
      <c r="N31" s="521">
        <v>76</v>
      </c>
      <c r="O31" s="521">
        <v>74</v>
      </c>
      <c r="P31" s="464">
        <v>74</v>
      </c>
      <c r="Q31" s="503">
        <v>12</v>
      </c>
      <c r="R31" s="503">
        <v>74</v>
      </c>
      <c r="S31" s="503">
        <v>74</v>
      </c>
      <c r="T31" s="452"/>
      <c r="U31" s="452"/>
      <c r="V31" s="517"/>
    </row>
    <row r="32" spans="1:34" ht="24" customHeight="1" thickBot="1" x14ac:dyDescent="0.3">
      <c r="A32" s="522"/>
      <c r="B32" s="521"/>
      <c r="C32" s="521"/>
      <c r="D32" s="521"/>
      <c r="E32" s="521"/>
      <c r="F32" s="521"/>
      <c r="G32" s="521"/>
      <c r="H32" s="521"/>
      <c r="I32" s="458"/>
      <c r="J32" s="458"/>
      <c r="K32" s="458"/>
      <c r="L32" s="458"/>
      <c r="M32" s="458"/>
      <c r="N32" s="458"/>
      <c r="O32" s="458"/>
      <c r="P32" s="452"/>
      <c r="Q32" s="452"/>
      <c r="R32" s="452"/>
      <c r="S32" s="452"/>
      <c r="T32" s="452"/>
      <c r="U32" s="452"/>
      <c r="V32" s="517"/>
    </row>
    <row r="33" spans="1:25" ht="24" customHeight="1" thickBot="1" x14ac:dyDescent="0.3">
      <c r="A33" s="523" t="s">
        <v>50</v>
      </c>
      <c r="B33" s="586" t="s">
        <v>26</v>
      </c>
      <c r="C33" s="587"/>
      <c r="D33" s="587"/>
      <c r="E33" s="587"/>
      <c r="F33" s="587"/>
      <c r="G33" s="587"/>
      <c r="H33" s="588"/>
      <c r="I33" s="524"/>
      <c r="J33" s="525" t="s">
        <v>51</v>
      </c>
      <c r="K33" s="586" t="s">
        <v>26</v>
      </c>
      <c r="L33" s="587"/>
      <c r="M33" s="587"/>
      <c r="N33" s="587"/>
      <c r="O33" s="587"/>
      <c r="P33" s="587"/>
      <c r="Q33" s="588"/>
      <c r="R33" s="600" t="s">
        <v>122</v>
      </c>
      <c r="S33" s="601"/>
      <c r="T33" s="601"/>
      <c r="U33" s="601"/>
      <c r="V33" s="517"/>
      <c r="W33" s="452"/>
      <c r="X33" s="452"/>
      <c r="Y33" s="452"/>
    </row>
    <row r="34" spans="1:25" ht="24" customHeight="1" x14ac:dyDescent="0.25">
      <c r="A34" s="526" t="s">
        <v>42</v>
      </c>
      <c r="B34" s="513">
        <v>1</v>
      </c>
      <c r="C34" s="515">
        <v>2</v>
      </c>
      <c r="D34" s="515">
        <v>3</v>
      </c>
      <c r="E34" s="515">
        <v>4</v>
      </c>
      <c r="F34" s="515">
        <v>5</v>
      </c>
      <c r="G34" s="515">
        <v>6</v>
      </c>
      <c r="H34" s="475" t="s">
        <v>11</v>
      </c>
      <c r="I34" s="524"/>
      <c r="J34" s="526" t="s">
        <v>42</v>
      </c>
      <c r="K34" s="514">
        <v>1</v>
      </c>
      <c r="L34" s="515">
        <v>2</v>
      </c>
      <c r="M34" s="515">
        <v>3</v>
      </c>
      <c r="N34" s="515">
        <v>4</v>
      </c>
      <c r="O34" s="515">
        <v>5</v>
      </c>
      <c r="P34" s="515" t="s">
        <v>61</v>
      </c>
      <c r="Q34" s="475" t="s">
        <v>11</v>
      </c>
      <c r="R34" s="600"/>
      <c r="S34" s="601"/>
      <c r="T34" s="601"/>
      <c r="U34" s="601"/>
      <c r="V34" s="517"/>
      <c r="W34" s="452"/>
      <c r="X34" s="452"/>
      <c r="Y34" s="452"/>
    </row>
    <row r="35" spans="1:25" s="452" customFormat="1" ht="24" customHeight="1" x14ac:dyDescent="0.25">
      <c r="A35" s="527" t="s">
        <v>43</v>
      </c>
      <c r="B35" s="477">
        <v>132</v>
      </c>
      <c r="C35" s="480">
        <v>133.80000000000001</v>
      </c>
      <c r="D35" s="480">
        <v>20</v>
      </c>
      <c r="E35" s="480">
        <v>129</v>
      </c>
      <c r="F35" s="480">
        <v>126.5</v>
      </c>
      <c r="G35" s="480"/>
      <c r="H35" s="483">
        <f t="shared" ref="H35:H42" si="7">SUM(B35:G35)</f>
        <v>541.29999999999995</v>
      </c>
      <c r="I35" s="524"/>
      <c r="J35" s="527" t="s">
        <v>43</v>
      </c>
      <c r="K35" s="478">
        <v>10.3</v>
      </c>
      <c r="L35" s="528">
        <v>10.4</v>
      </c>
      <c r="M35" s="492">
        <v>1.8</v>
      </c>
      <c r="N35" s="492">
        <v>10.7</v>
      </c>
      <c r="O35" s="492">
        <v>10.3</v>
      </c>
      <c r="P35" s="492"/>
      <c r="Q35" s="483">
        <f t="shared" ref="Q35:Q42" si="8">SUM(K35:P35)</f>
        <v>43.5</v>
      </c>
      <c r="R35" s="600"/>
      <c r="S35" s="601"/>
      <c r="T35" s="601"/>
      <c r="U35" s="601"/>
      <c r="V35" s="517"/>
    </row>
    <row r="36" spans="1:25" s="452" customFormat="1" ht="24" customHeight="1" x14ac:dyDescent="0.25">
      <c r="A36" s="527" t="s">
        <v>44</v>
      </c>
      <c r="B36" s="477">
        <v>132</v>
      </c>
      <c r="C36" s="480">
        <v>133.80000000000001</v>
      </c>
      <c r="D36" s="480">
        <v>20</v>
      </c>
      <c r="E36" s="480">
        <v>129</v>
      </c>
      <c r="F36" s="480">
        <v>126.5</v>
      </c>
      <c r="G36" s="480"/>
      <c r="H36" s="483">
        <f t="shared" si="7"/>
        <v>541.29999999999995</v>
      </c>
      <c r="I36" s="529"/>
      <c r="J36" s="527" t="s">
        <v>44</v>
      </c>
      <c r="K36" s="530">
        <v>10.3</v>
      </c>
      <c r="L36" s="481">
        <v>10.4</v>
      </c>
      <c r="M36" s="481">
        <v>1.8</v>
      </c>
      <c r="N36" s="481">
        <v>10.7</v>
      </c>
      <c r="O36" s="481">
        <v>10.3</v>
      </c>
      <c r="P36" s="481"/>
      <c r="Q36" s="483">
        <f t="shared" si="8"/>
        <v>43.5</v>
      </c>
      <c r="R36" s="600"/>
      <c r="S36" s="601"/>
      <c r="T36" s="601"/>
      <c r="U36" s="601"/>
      <c r="V36" s="517"/>
    </row>
    <row r="37" spans="1:25" s="452" customFormat="1" ht="24" customHeight="1" x14ac:dyDescent="0.25">
      <c r="A37" s="527" t="s">
        <v>45</v>
      </c>
      <c r="B37" s="477">
        <v>132.48650000000001</v>
      </c>
      <c r="C37" s="480">
        <v>133.31979999999999</v>
      </c>
      <c r="D37" s="480">
        <v>20.847000000000001</v>
      </c>
      <c r="E37" s="480">
        <v>133.02080000000001</v>
      </c>
      <c r="F37" s="480">
        <v>127.14190000000001</v>
      </c>
      <c r="G37" s="480"/>
      <c r="H37" s="483">
        <f t="shared" si="7"/>
        <v>546.81599999999992</v>
      </c>
      <c r="I37" s="529"/>
      <c r="J37" s="527" t="s">
        <v>45</v>
      </c>
      <c r="K37" s="530">
        <v>10.199999999999999</v>
      </c>
      <c r="L37" s="481">
        <v>10.4</v>
      </c>
      <c r="M37" s="481">
        <v>1.6</v>
      </c>
      <c r="N37" s="481">
        <v>10.4</v>
      </c>
      <c r="O37" s="481">
        <v>10.1</v>
      </c>
      <c r="P37" s="481"/>
      <c r="Q37" s="483">
        <f t="shared" si="8"/>
        <v>42.7</v>
      </c>
      <c r="R37" s="600"/>
      <c r="S37" s="601"/>
      <c r="T37" s="601"/>
      <c r="U37" s="601"/>
      <c r="V37" s="517"/>
    </row>
    <row r="38" spans="1:25" s="452" customFormat="1" ht="24" customHeight="1" x14ac:dyDescent="0.25">
      <c r="A38" s="527" t="s">
        <v>46</v>
      </c>
      <c r="B38" s="477">
        <v>132.48650000000001</v>
      </c>
      <c r="C38" s="480">
        <v>133.31979999999999</v>
      </c>
      <c r="D38" s="480">
        <v>20.847000000000001</v>
      </c>
      <c r="E38" s="480">
        <v>133.02080000000001</v>
      </c>
      <c r="F38" s="480">
        <v>127.14190000000001</v>
      </c>
      <c r="G38" s="480"/>
      <c r="H38" s="483">
        <f t="shared" si="7"/>
        <v>546.81599999999992</v>
      </c>
      <c r="I38" s="529"/>
      <c r="J38" s="527" t="s">
        <v>46</v>
      </c>
      <c r="K38" s="478">
        <v>10.199999999999999</v>
      </c>
      <c r="L38" s="528">
        <v>10.4</v>
      </c>
      <c r="M38" s="481">
        <v>1.7</v>
      </c>
      <c r="N38" s="481">
        <v>10.5</v>
      </c>
      <c r="O38" s="481">
        <v>10.199999999999999</v>
      </c>
      <c r="P38" s="481"/>
      <c r="Q38" s="483">
        <f t="shared" si="8"/>
        <v>43</v>
      </c>
      <c r="R38" s="600"/>
      <c r="S38" s="601"/>
      <c r="T38" s="601"/>
      <c r="U38" s="601"/>
      <c r="V38" s="517"/>
    </row>
    <row r="39" spans="1:25" s="452" customFormat="1" ht="24" customHeight="1" x14ac:dyDescent="0.25">
      <c r="A39" s="527" t="s">
        <v>47</v>
      </c>
      <c r="B39" s="477">
        <v>132.48650000000001</v>
      </c>
      <c r="C39" s="480">
        <v>133.31979999999999</v>
      </c>
      <c r="D39" s="480">
        <v>20.847000000000001</v>
      </c>
      <c r="E39" s="480">
        <v>133.02080000000001</v>
      </c>
      <c r="F39" s="480">
        <v>127.14190000000001</v>
      </c>
      <c r="G39" s="480"/>
      <c r="H39" s="483">
        <f t="shared" si="7"/>
        <v>546.81599999999992</v>
      </c>
      <c r="I39" s="529"/>
      <c r="J39" s="527" t="s">
        <v>47</v>
      </c>
      <c r="K39" s="530">
        <v>10.199999999999999</v>
      </c>
      <c r="L39" s="481">
        <v>10.4</v>
      </c>
      <c r="M39" s="481">
        <v>1.7</v>
      </c>
      <c r="N39" s="481">
        <v>10.5</v>
      </c>
      <c r="O39" s="481">
        <v>10.199999999999999</v>
      </c>
      <c r="P39" s="481"/>
      <c r="Q39" s="483">
        <f t="shared" si="8"/>
        <v>43</v>
      </c>
      <c r="R39" s="600"/>
      <c r="S39" s="601"/>
      <c r="T39" s="601"/>
      <c r="U39" s="601"/>
      <c r="V39" s="517"/>
    </row>
    <row r="40" spans="1:25" s="452" customFormat="1" ht="24" customHeight="1" x14ac:dyDescent="0.25">
      <c r="A40" s="527" t="s">
        <v>48</v>
      </c>
      <c r="B40" s="477">
        <v>130.5</v>
      </c>
      <c r="C40" s="480">
        <v>132</v>
      </c>
      <c r="D40" s="480">
        <v>19.971</v>
      </c>
      <c r="E40" s="480">
        <v>131.71350000000001</v>
      </c>
      <c r="F40" s="480">
        <v>126.9585</v>
      </c>
      <c r="G40" s="480"/>
      <c r="H40" s="483">
        <f t="shared" si="7"/>
        <v>541.14300000000003</v>
      </c>
      <c r="I40" s="529"/>
      <c r="J40" s="527" t="s">
        <v>48</v>
      </c>
      <c r="K40" s="530">
        <v>10.3</v>
      </c>
      <c r="L40" s="481">
        <v>10.5</v>
      </c>
      <c r="M40" s="481">
        <v>1.7</v>
      </c>
      <c r="N40" s="481">
        <v>10.5</v>
      </c>
      <c r="O40" s="481">
        <v>10.199999999999999</v>
      </c>
      <c r="P40" s="481"/>
      <c r="Q40" s="483">
        <f t="shared" si="8"/>
        <v>43.2</v>
      </c>
      <c r="R40" s="600"/>
      <c r="S40" s="601"/>
      <c r="T40" s="601"/>
      <c r="U40" s="601"/>
      <c r="V40" s="517"/>
    </row>
    <row r="41" spans="1:25" s="452" customFormat="1" ht="24" customHeight="1" thickBot="1" x14ac:dyDescent="0.3">
      <c r="A41" s="531" t="s">
        <v>49</v>
      </c>
      <c r="B41" s="519">
        <v>130.5</v>
      </c>
      <c r="C41" s="532">
        <v>132</v>
      </c>
      <c r="D41" s="490">
        <v>19.971</v>
      </c>
      <c r="E41" s="490">
        <v>131.71350000000001</v>
      </c>
      <c r="F41" s="490">
        <v>126.9585</v>
      </c>
      <c r="G41" s="490"/>
      <c r="H41" s="494">
        <f t="shared" si="7"/>
        <v>541.14300000000003</v>
      </c>
      <c r="I41" s="529"/>
      <c r="J41" s="531" t="s">
        <v>49</v>
      </c>
      <c r="K41" s="533">
        <v>10.3</v>
      </c>
      <c r="L41" s="492">
        <v>10.5</v>
      </c>
      <c r="M41" s="492">
        <v>1.7</v>
      </c>
      <c r="N41" s="492">
        <v>10.5</v>
      </c>
      <c r="O41" s="492">
        <v>10.199999999999999</v>
      </c>
      <c r="P41" s="492"/>
      <c r="Q41" s="494">
        <f t="shared" si="8"/>
        <v>43.2</v>
      </c>
      <c r="R41" s="600"/>
      <c r="S41" s="601"/>
      <c r="T41" s="601"/>
      <c r="U41" s="601"/>
      <c r="V41" s="517"/>
    </row>
    <row r="42" spans="1:25" s="452" customFormat="1" ht="24" customHeight="1" thickBot="1" x14ac:dyDescent="0.3">
      <c r="A42" s="534" t="s">
        <v>11</v>
      </c>
      <c r="B42" s="535">
        <f>SUM(B35:B41)</f>
        <v>922.45949999999993</v>
      </c>
      <c r="C42" s="536">
        <f>SUM(C35:C41)</f>
        <v>931.55939999999998</v>
      </c>
      <c r="D42" s="536">
        <f t="shared" ref="D42:F42" si="9">SUM(D35:D41)</f>
        <v>142.483</v>
      </c>
      <c r="E42" s="536">
        <f t="shared" si="9"/>
        <v>920.48940000000016</v>
      </c>
      <c r="F42" s="536">
        <f t="shared" si="9"/>
        <v>888.34269999999992</v>
      </c>
      <c r="G42" s="536">
        <f t="shared" ref="G42" si="10">SUM(G35:G41)</f>
        <v>0</v>
      </c>
      <c r="H42" s="499">
        <f t="shared" si="7"/>
        <v>3805.3339999999998</v>
      </c>
      <c r="I42" s="537"/>
      <c r="J42" s="538" t="s">
        <v>11</v>
      </c>
      <c r="K42" s="496">
        <f>SUM(K35:K41)</f>
        <v>71.8</v>
      </c>
      <c r="L42" s="539">
        <f t="shared" ref="L42:P42" si="11">SUM(L35:L41)</f>
        <v>73</v>
      </c>
      <c r="M42" s="539">
        <f t="shared" si="11"/>
        <v>11.999999999999998</v>
      </c>
      <c r="N42" s="539">
        <f t="shared" si="11"/>
        <v>73.8</v>
      </c>
      <c r="O42" s="539">
        <f t="shared" si="11"/>
        <v>71.500000000000014</v>
      </c>
      <c r="P42" s="539">
        <f t="shared" si="11"/>
        <v>0</v>
      </c>
      <c r="Q42" s="499">
        <f t="shared" si="8"/>
        <v>302.10000000000002</v>
      </c>
      <c r="R42" s="600"/>
      <c r="S42" s="601"/>
      <c r="T42" s="601"/>
      <c r="U42" s="601"/>
      <c r="V42" s="517"/>
    </row>
    <row r="43" spans="1:25" s="503" customFormat="1" ht="20.25" customHeight="1" x14ac:dyDescent="0.25">
      <c r="A43" s="540"/>
      <c r="B43" s="503">
        <v>835</v>
      </c>
      <c r="C43" s="503">
        <v>842</v>
      </c>
      <c r="D43" s="503">
        <v>130</v>
      </c>
      <c r="E43" s="503">
        <v>832</v>
      </c>
      <c r="F43" s="503">
        <v>801</v>
      </c>
      <c r="K43" s="503">
        <v>72</v>
      </c>
      <c r="L43" s="503">
        <v>74</v>
      </c>
      <c r="M43" s="503">
        <v>12</v>
      </c>
      <c r="N43" s="503">
        <v>75</v>
      </c>
      <c r="O43" s="503">
        <v>73</v>
      </c>
      <c r="V43" s="517"/>
      <c r="W43" s="452"/>
      <c r="X43" s="452"/>
      <c r="Y43" s="452"/>
    </row>
    <row r="44" spans="1:25" ht="20.25" customHeight="1" thickBot="1" x14ac:dyDescent="0.3">
      <c r="A44" s="541"/>
      <c r="B44" s="542"/>
      <c r="C44" s="542"/>
      <c r="D44" s="543"/>
      <c r="E44" s="542"/>
      <c r="F44" s="542"/>
      <c r="G44" s="542"/>
      <c r="H44" s="542"/>
      <c r="I44" s="542"/>
      <c r="J44" s="542"/>
      <c r="K44" s="543"/>
      <c r="L44" s="542"/>
      <c r="M44" s="544"/>
      <c r="N44" s="544"/>
      <c r="O44" s="542"/>
      <c r="P44" s="542"/>
      <c r="Q44" s="542"/>
      <c r="R44" s="542"/>
      <c r="S44" s="542"/>
      <c r="T44" s="542"/>
      <c r="U44" s="542"/>
      <c r="V44" s="545"/>
      <c r="W44" s="452"/>
      <c r="X44" s="452"/>
      <c r="Y44" s="452"/>
    </row>
    <row r="45" spans="1:25" ht="20.25" customHeight="1" x14ac:dyDescent="0.25">
      <c r="A45" s="452"/>
      <c r="B45" s="452"/>
      <c r="C45" s="452"/>
      <c r="D45" s="452"/>
      <c r="E45" s="452"/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</row>
    <row r="46" spans="1:25" ht="14.1" customHeight="1" x14ac:dyDescent="0.25">
      <c r="A46" s="452"/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  <c r="P46" s="452"/>
      <c r="Q46" s="452"/>
      <c r="R46" s="452"/>
      <c r="S46" s="452"/>
      <c r="T46" s="452"/>
      <c r="V46" s="452"/>
      <c r="W46" s="452"/>
      <c r="X46" s="452"/>
      <c r="Y46" s="452"/>
    </row>
    <row r="47" spans="1:25" ht="14.1" customHeight="1" x14ac:dyDescent="0.25">
      <c r="A47" s="452"/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V47" s="452"/>
      <c r="W47" s="452"/>
      <c r="X47" s="452"/>
      <c r="Y47" s="452"/>
    </row>
    <row r="48" spans="1:25" ht="14.1" customHeight="1" x14ac:dyDescent="0.25">
      <c r="V48" s="452"/>
      <c r="W48" s="452"/>
      <c r="X48" s="452"/>
      <c r="Y48" s="452"/>
    </row>
    <row r="49" spans="22:25" x14ac:dyDescent="0.25">
      <c r="V49" s="452"/>
      <c r="W49" s="452"/>
      <c r="X49" s="452"/>
      <c r="Y49" s="452"/>
    </row>
    <row r="50" spans="22:25" x14ac:dyDescent="0.25">
      <c r="V50" s="452"/>
      <c r="W50" s="452"/>
      <c r="X50" s="452"/>
      <c r="Y50" s="452"/>
    </row>
    <row r="51" spans="22:25" x14ac:dyDescent="0.25">
      <c r="V51" s="452"/>
      <c r="W51" s="452"/>
      <c r="X51" s="452"/>
      <c r="Y51" s="452"/>
    </row>
  </sheetData>
  <mergeCells count="26"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B7:C7"/>
    <mergeCell ref="B20:C20"/>
    <mergeCell ref="B9:G9"/>
    <mergeCell ref="B21:F21"/>
    <mergeCell ref="H9:M9"/>
    <mergeCell ref="R1:V8"/>
    <mergeCell ref="N9:Q9"/>
    <mergeCell ref="R9:U9"/>
    <mergeCell ref="G21:K21"/>
    <mergeCell ref="L21:O21"/>
    <mergeCell ref="P21:S21"/>
    <mergeCell ref="J7:K7"/>
    <mergeCell ref="L7:N7"/>
  </mergeCells>
  <pageMargins left="0.25" right="0.25" top="0.75" bottom="0.75" header="0.3" footer="0.3"/>
  <pageSetup scale="45" orientation="landscape" horizontalDpi="300" verticalDpi="300" r:id="rId1"/>
  <rowBreaks count="1" manualBreakCount="1">
    <brk id="44" max="19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view="pageBreakPreview" zoomScaleNormal="100" zoomScaleSheetLayoutView="100" workbookViewId="0">
      <selection activeCell="N5" sqref="N5"/>
    </sheetView>
  </sheetViews>
  <sheetFormatPr baseColWidth="10" defaultRowHeight="18.75" x14ac:dyDescent="0.25"/>
  <cols>
    <col min="1" max="3" width="11.42578125" style="230"/>
    <col min="4" max="4" width="9.140625" style="230" customWidth="1"/>
    <col min="5" max="5" width="12.5703125" style="230" customWidth="1"/>
    <col min="6" max="9" width="11.42578125" style="230"/>
    <col min="10" max="10" width="9.140625" style="230" customWidth="1"/>
    <col min="11" max="11" width="12.5703125" style="230" customWidth="1"/>
    <col min="12" max="16384" width="11.42578125" style="230"/>
  </cols>
  <sheetData>
    <row r="1" spans="1:11" ht="37.5" x14ac:dyDescent="0.25">
      <c r="A1" s="345"/>
      <c r="B1" s="346" t="s">
        <v>82</v>
      </c>
      <c r="C1" s="346" t="s">
        <v>90</v>
      </c>
      <c r="D1" s="346" t="s">
        <v>83</v>
      </c>
      <c r="E1" s="347" t="s">
        <v>88</v>
      </c>
      <c r="G1" s="345"/>
      <c r="H1" s="346" t="s">
        <v>82</v>
      </c>
      <c r="I1" s="346" t="s">
        <v>90</v>
      </c>
      <c r="J1" s="346" t="s">
        <v>83</v>
      </c>
      <c r="K1" s="347" t="s">
        <v>88</v>
      </c>
    </row>
    <row r="2" spans="1:11" x14ac:dyDescent="0.25">
      <c r="A2" s="619" t="s">
        <v>89</v>
      </c>
      <c r="B2" s="348">
        <v>839</v>
      </c>
      <c r="C2" s="348">
        <v>72</v>
      </c>
      <c r="D2" s="349">
        <v>2.1</v>
      </c>
      <c r="E2" s="350">
        <f t="shared" ref="E2:E7" si="0">SUM(B2:C2)*D2/1000</f>
        <v>1.9131000000000002</v>
      </c>
      <c r="G2" s="619" t="s">
        <v>89</v>
      </c>
      <c r="H2" s="348">
        <v>839</v>
      </c>
      <c r="I2" s="348">
        <v>72</v>
      </c>
      <c r="J2" s="349">
        <v>2.1</v>
      </c>
      <c r="K2" s="350">
        <f>SUM(H2:I2)*J2/1000</f>
        <v>1.9131000000000002</v>
      </c>
    </row>
    <row r="3" spans="1:11" x14ac:dyDescent="0.25">
      <c r="A3" s="619"/>
      <c r="B3" s="348">
        <v>842</v>
      </c>
      <c r="C3" s="348">
        <v>74</v>
      </c>
      <c r="D3" s="349">
        <v>2.1</v>
      </c>
      <c r="E3" s="350">
        <f t="shared" si="0"/>
        <v>1.9236000000000002</v>
      </c>
      <c r="G3" s="619"/>
      <c r="H3" s="348">
        <v>842</v>
      </c>
      <c r="I3" s="348">
        <v>74</v>
      </c>
      <c r="J3" s="349">
        <v>2.1</v>
      </c>
      <c r="K3" s="350">
        <f t="shared" ref="K3:K6" si="1">SUM(H3:I3)*J3/1000</f>
        <v>1.9236000000000002</v>
      </c>
    </row>
    <row r="4" spans="1:11" x14ac:dyDescent="0.25">
      <c r="A4" s="619"/>
      <c r="B4" s="348">
        <v>137</v>
      </c>
      <c r="C4" s="348">
        <v>12</v>
      </c>
      <c r="D4" s="349">
        <v>2.1</v>
      </c>
      <c r="E4" s="350">
        <f t="shared" si="0"/>
        <v>0.31290000000000001</v>
      </c>
      <c r="G4" s="619"/>
      <c r="H4" s="348">
        <v>137</v>
      </c>
      <c r="I4" s="348">
        <v>12</v>
      </c>
      <c r="J4" s="349">
        <v>2.1</v>
      </c>
      <c r="K4" s="350">
        <f t="shared" si="1"/>
        <v>0.31290000000000001</v>
      </c>
    </row>
    <row r="5" spans="1:11" x14ac:dyDescent="0.25">
      <c r="A5" s="619"/>
      <c r="B5" s="348">
        <v>836</v>
      </c>
      <c r="C5" s="348">
        <v>75</v>
      </c>
      <c r="D5" s="349">
        <v>2.1</v>
      </c>
      <c r="E5" s="350">
        <f t="shared" si="0"/>
        <v>1.9131000000000002</v>
      </c>
      <c r="G5" s="619"/>
      <c r="H5" s="348">
        <v>836</v>
      </c>
      <c r="I5" s="348">
        <v>75</v>
      </c>
      <c r="J5" s="349">
        <v>2.1</v>
      </c>
      <c r="K5" s="350">
        <f t="shared" si="1"/>
        <v>1.9131000000000002</v>
      </c>
    </row>
    <row r="6" spans="1:11" x14ac:dyDescent="0.25">
      <c r="A6" s="619"/>
      <c r="B6" s="348">
        <v>804</v>
      </c>
      <c r="C6" s="348">
        <v>73</v>
      </c>
      <c r="D6" s="349">
        <v>2.1</v>
      </c>
      <c r="E6" s="350">
        <f t="shared" si="0"/>
        <v>1.8417000000000001</v>
      </c>
      <c r="G6" s="619"/>
      <c r="H6" s="348">
        <v>804</v>
      </c>
      <c r="I6" s="348">
        <v>73</v>
      </c>
      <c r="J6" s="349">
        <v>2.1</v>
      </c>
      <c r="K6" s="350">
        <f t="shared" si="1"/>
        <v>1.8417000000000001</v>
      </c>
    </row>
    <row r="7" spans="1:11" x14ac:dyDescent="0.25">
      <c r="A7" s="619" t="s">
        <v>84</v>
      </c>
      <c r="B7" s="348">
        <v>758</v>
      </c>
      <c r="C7" s="348">
        <v>65</v>
      </c>
      <c r="D7" s="349">
        <v>1</v>
      </c>
      <c r="E7" s="350">
        <f t="shared" si="0"/>
        <v>0.82299999999999995</v>
      </c>
      <c r="G7" s="619" t="s">
        <v>84</v>
      </c>
      <c r="H7" s="348">
        <v>758</v>
      </c>
      <c r="I7" s="348">
        <v>65</v>
      </c>
      <c r="J7" s="349">
        <v>1</v>
      </c>
      <c r="K7" s="350">
        <f>SUM(H7:I7)*J7/1000</f>
        <v>0.82299999999999995</v>
      </c>
    </row>
    <row r="8" spans="1:11" x14ac:dyDescent="0.25">
      <c r="A8" s="619"/>
      <c r="B8" s="348">
        <v>730</v>
      </c>
      <c r="C8" s="348">
        <v>61</v>
      </c>
      <c r="D8" s="349">
        <v>1</v>
      </c>
      <c r="E8" s="350">
        <f t="shared" ref="E8:E24" si="2">SUM(B8:C8)*D8/1000</f>
        <v>0.79100000000000004</v>
      </c>
      <c r="G8" s="619"/>
      <c r="H8" s="348">
        <v>730</v>
      </c>
      <c r="I8" s="348">
        <v>61</v>
      </c>
      <c r="J8" s="349">
        <v>1</v>
      </c>
      <c r="K8" s="350">
        <f t="shared" ref="K8:K24" si="3">SUM(H8:I8)*J8/1000</f>
        <v>0.79100000000000004</v>
      </c>
    </row>
    <row r="9" spans="1:11" x14ac:dyDescent="0.25">
      <c r="A9" s="619"/>
      <c r="B9" s="348">
        <v>150</v>
      </c>
      <c r="C9" s="348">
        <v>12</v>
      </c>
      <c r="D9" s="349">
        <v>1</v>
      </c>
      <c r="E9" s="350">
        <f t="shared" si="2"/>
        <v>0.16200000000000001</v>
      </c>
      <c r="G9" s="619"/>
      <c r="H9" s="348">
        <v>150</v>
      </c>
      <c r="I9" s="348">
        <v>12</v>
      </c>
      <c r="J9" s="349">
        <v>1</v>
      </c>
      <c r="K9" s="350">
        <f t="shared" si="3"/>
        <v>0.16200000000000001</v>
      </c>
    </row>
    <row r="10" spans="1:11" x14ac:dyDescent="0.25">
      <c r="A10" s="619"/>
      <c r="B10" s="348">
        <v>731</v>
      </c>
      <c r="C10" s="348">
        <v>62</v>
      </c>
      <c r="D10" s="349">
        <v>1</v>
      </c>
      <c r="E10" s="350">
        <f t="shared" si="2"/>
        <v>0.79300000000000004</v>
      </c>
      <c r="G10" s="619"/>
      <c r="H10" s="348">
        <v>731</v>
      </c>
      <c r="I10" s="348">
        <v>62</v>
      </c>
      <c r="J10" s="349">
        <v>1</v>
      </c>
      <c r="K10" s="350">
        <f t="shared" si="3"/>
        <v>0.79300000000000004</v>
      </c>
    </row>
    <row r="11" spans="1:11" x14ac:dyDescent="0.25">
      <c r="A11" s="619"/>
      <c r="B11" s="348">
        <v>847</v>
      </c>
      <c r="C11" s="348">
        <v>72</v>
      </c>
      <c r="D11" s="349">
        <v>1</v>
      </c>
      <c r="E11" s="350">
        <f t="shared" si="2"/>
        <v>0.91900000000000004</v>
      </c>
      <c r="G11" s="619"/>
      <c r="H11" s="348">
        <v>847</v>
      </c>
      <c r="I11" s="348">
        <v>72</v>
      </c>
      <c r="J11" s="349">
        <v>1</v>
      </c>
      <c r="K11" s="350">
        <f t="shared" si="3"/>
        <v>0.91900000000000004</v>
      </c>
    </row>
    <row r="12" spans="1:11" x14ac:dyDescent="0.25">
      <c r="A12" s="619" t="s">
        <v>85</v>
      </c>
      <c r="B12" s="348">
        <v>710</v>
      </c>
      <c r="C12" s="348">
        <v>61</v>
      </c>
      <c r="D12" s="349">
        <v>1</v>
      </c>
      <c r="E12" s="350">
        <f t="shared" si="2"/>
        <v>0.77100000000000002</v>
      </c>
      <c r="G12" s="619" t="s">
        <v>85</v>
      </c>
      <c r="H12" s="348">
        <v>710</v>
      </c>
      <c r="I12" s="348">
        <v>61</v>
      </c>
      <c r="J12" s="349">
        <v>1</v>
      </c>
      <c r="K12" s="350">
        <f t="shared" si="3"/>
        <v>0.77100000000000002</v>
      </c>
    </row>
    <row r="13" spans="1:11" x14ac:dyDescent="0.25">
      <c r="A13" s="619"/>
      <c r="B13" s="348">
        <v>749</v>
      </c>
      <c r="C13" s="348">
        <v>65</v>
      </c>
      <c r="D13" s="349">
        <v>1</v>
      </c>
      <c r="E13" s="350">
        <f t="shared" si="2"/>
        <v>0.81399999999999995</v>
      </c>
      <c r="G13" s="619"/>
      <c r="H13" s="348">
        <v>749</v>
      </c>
      <c r="I13" s="348">
        <v>65</v>
      </c>
      <c r="J13" s="349">
        <v>1</v>
      </c>
      <c r="K13" s="350">
        <f t="shared" si="3"/>
        <v>0.81399999999999995</v>
      </c>
    </row>
    <row r="14" spans="1:11" x14ac:dyDescent="0.25">
      <c r="A14" s="619"/>
      <c r="B14" s="348">
        <v>162</v>
      </c>
      <c r="C14" s="348">
        <v>15</v>
      </c>
      <c r="D14" s="349">
        <v>1</v>
      </c>
      <c r="E14" s="350">
        <f t="shared" si="2"/>
        <v>0.17699999999999999</v>
      </c>
      <c r="G14" s="619"/>
      <c r="H14" s="348">
        <v>162</v>
      </c>
      <c r="I14" s="348">
        <v>15</v>
      </c>
      <c r="J14" s="349">
        <v>1</v>
      </c>
      <c r="K14" s="350">
        <f t="shared" si="3"/>
        <v>0.17699999999999999</v>
      </c>
    </row>
    <row r="15" spans="1:11" x14ac:dyDescent="0.25">
      <c r="A15" s="619"/>
      <c r="B15" s="348">
        <v>757</v>
      </c>
      <c r="C15" s="348">
        <v>65</v>
      </c>
      <c r="D15" s="349">
        <v>1</v>
      </c>
      <c r="E15" s="350">
        <f t="shared" si="2"/>
        <v>0.82199999999999995</v>
      </c>
      <c r="G15" s="619"/>
      <c r="H15" s="348">
        <v>757</v>
      </c>
      <c r="I15" s="348">
        <v>65</v>
      </c>
      <c r="J15" s="349">
        <v>1</v>
      </c>
      <c r="K15" s="350">
        <f t="shared" si="3"/>
        <v>0.82199999999999995</v>
      </c>
    </row>
    <row r="16" spans="1:11" x14ac:dyDescent="0.25">
      <c r="A16" s="619"/>
      <c r="B16" s="348">
        <v>857</v>
      </c>
      <c r="C16" s="348">
        <v>72</v>
      </c>
      <c r="D16" s="349">
        <v>1</v>
      </c>
      <c r="E16" s="350">
        <f t="shared" si="2"/>
        <v>0.92900000000000005</v>
      </c>
      <c r="G16" s="619"/>
      <c r="H16" s="348">
        <v>857</v>
      </c>
      <c r="I16" s="348">
        <v>72</v>
      </c>
      <c r="J16" s="349">
        <v>1</v>
      </c>
      <c r="K16" s="350">
        <f t="shared" si="3"/>
        <v>0.92900000000000005</v>
      </c>
    </row>
    <row r="17" spans="1:11" x14ac:dyDescent="0.25">
      <c r="A17" s="619" t="s">
        <v>86</v>
      </c>
      <c r="B17" s="348">
        <v>886</v>
      </c>
      <c r="C17" s="348">
        <v>76</v>
      </c>
      <c r="D17" s="349">
        <v>1</v>
      </c>
      <c r="E17" s="350">
        <f t="shared" si="2"/>
        <v>0.96199999999999997</v>
      </c>
      <c r="G17" s="619" t="s">
        <v>86</v>
      </c>
      <c r="H17" s="348">
        <v>886</v>
      </c>
      <c r="I17" s="348">
        <v>76</v>
      </c>
      <c r="J17" s="349">
        <v>1</v>
      </c>
      <c r="K17" s="350">
        <f t="shared" si="3"/>
        <v>0.96199999999999997</v>
      </c>
    </row>
    <row r="18" spans="1:11" x14ac:dyDescent="0.25">
      <c r="A18" s="619"/>
      <c r="B18" s="348">
        <v>165</v>
      </c>
      <c r="C18" s="348">
        <v>14</v>
      </c>
      <c r="D18" s="349">
        <v>1</v>
      </c>
      <c r="E18" s="350">
        <f t="shared" si="2"/>
        <v>0.17899999999999999</v>
      </c>
      <c r="G18" s="619"/>
      <c r="H18" s="348">
        <v>165</v>
      </c>
      <c r="I18" s="348">
        <v>14</v>
      </c>
      <c r="J18" s="349">
        <v>1</v>
      </c>
      <c r="K18" s="350">
        <f t="shared" si="3"/>
        <v>0.17899999999999999</v>
      </c>
    </row>
    <row r="19" spans="1:11" x14ac:dyDescent="0.25">
      <c r="A19" s="619"/>
      <c r="B19" s="348">
        <v>881</v>
      </c>
      <c r="C19" s="348">
        <v>76</v>
      </c>
      <c r="D19" s="349">
        <v>1</v>
      </c>
      <c r="E19" s="350">
        <f t="shared" si="2"/>
        <v>0.95699999999999996</v>
      </c>
      <c r="G19" s="619"/>
      <c r="H19" s="348">
        <v>881</v>
      </c>
      <c r="I19" s="348">
        <v>76</v>
      </c>
      <c r="J19" s="349">
        <v>1</v>
      </c>
      <c r="K19" s="350">
        <f t="shared" si="3"/>
        <v>0.95699999999999996</v>
      </c>
    </row>
    <row r="20" spans="1:11" x14ac:dyDescent="0.25">
      <c r="A20" s="619"/>
      <c r="B20" s="348">
        <v>886</v>
      </c>
      <c r="C20" s="348">
        <v>74</v>
      </c>
      <c r="D20" s="349">
        <v>1</v>
      </c>
      <c r="E20" s="350">
        <f t="shared" si="2"/>
        <v>0.96</v>
      </c>
      <c r="G20" s="619"/>
      <c r="H20" s="348">
        <v>886</v>
      </c>
      <c r="I20" s="348">
        <v>74</v>
      </c>
      <c r="J20" s="349">
        <v>1</v>
      </c>
      <c r="K20" s="350">
        <f t="shared" si="3"/>
        <v>0.96</v>
      </c>
    </row>
    <row r="21" spans="1:11" x14ac:dyDescent="0.25">
      <c r="A21" s="619" t="s">
        <v>87</v>
      </c>
      <c r="B21" s="348">
        <v>856</v>
      </c>
      <c r="C21" s="348">
        <v>74</v>
      </c>
      <c r="D21" s="349">
        <v>1</v>
      </c>
      <c r="E21" s="350">
        <f t="shared" si="2"/>
        <v>0.93</v>
      </c>
      <c r="G21" s="619" t="s">
        <v>87</v>
      </c>
      <c r="H21" s="348">
        <v>856</v>
      </c>
      <c r="I21" s="348">
        <v>74</v>
      </c>
      <c r="J21" s="349">
        <v>1</v>
      </c>
      <c r="K21" s="350">
        <f t="shared" si="3"/>
        <v>0.93</v>
      </c>
    </row>
    <row r="22" spans="1:11" x14ac:dyDescent="0.25">
      <c r="A22" s="619"/>
      <c r="B22" s="348">
        <v>175</v>
      </c>
      <c r="C22" s="348">
        <v>13</v>
      </c>
      <c r="D22" s="349">
        <v>1</v>
      </c>
      <c r="E22" s="350">
        <f t="shared" si="2"/>
        <v>0.188</v>
      </c>
      <c r="G22" s="619"/>
      <c r="H22" s="348">
        <v>175</v>
      </c>
      <c r="I22" s="348">
        <v>13</v>
      </c>
      <c r="J22" s="349">
        <v>1</v>
      </c>
      <c r="K22" s="350">
        <f t="shared" si="3"/>
        <v>0.188</v>
      </c>
    </row>
    <row r="23" spans="1:11" x14ac:dyDescent="0.25">
      <c r="A23" s="619"/>
      <c r="B23" s="348">
        <v>856</v>
      </c>
      <c r="C23" s="348">
        <v>74</v>
      </c>
      <c r="D23" s="349">
        <v>1</v>
      </c>
      <c r="E23" s="350">
        <f t="shared" si="2"/>
        <v>0.93</v>
      </c>
      <c r="G23" s="619"/>
      <c r="H23" s="348">
        <v>856</v>
      </c>
      <c r="I23" s="348">
        <v>74</v>
      </c>
      <c r="J23" s="349">
        <v>1</v>
      </c>
      <c r="K23" s="350">
        <f t="shared" si="3"/>
        <v>0.93</v>
      </c>
    </row>
    <row r="24" spans="1:11" ht="19.5" thickBot="1" x14ac:dyDescent="0.3">
      <c r="A24" s="620"/>
      <c r="B24" s="351">
        <v>861</v>
      </c>
      <c r="C24" s="351">
        <v>74</v>
      </c>
      <c r="D24" s="352">
        <v>1</v>
      </c>
      <c r="E24" s="353">
        <f t="shared" si="2"/>
        <v>0.93500000000000005</v>
      </c>
      <c r="G24" s="620"/>
      <c r="H24" s="351">
        <v>861</v>
      </c>
      <c r="I24" s="351">
        <v>74</v>
      </c>
      <c r="J24" s="352">
        <v>1</v>
      </c>
      <c r="K24" s="353">
        <f t="shared" si="3"/>
        <v>0.93500000000000005</v>
      </c>
    </row>
  </sheetData>
  <mergeCells count="10">
    <mergeCell ref="G2:G6"/>
    <mergeCell ref="G7:G11"/>
    <mergeCell ref="G12:G16"/>
    <mergeCell ref="G17:G20"/>
    <mergeCell ref="G21:G24"/>
    <mergeCell ref="A7:A11"/>
    <mergeCell ref="A12:A16"/>
    <mergeCell ref="A17:A20"/>
    <mergeCell ref="A21:A24"/>
    <mergeCell ref="A2:A6"/>
  </mergeCells>
  <pageMargins left="0.7" right="0.7" top="0.75" bottom="0.75" header="0.3" footer="0.3"/>
  <pageSetup paperSize="9" orientation="landscape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621" t="s">
        <v>91</v>
      </c>
      <c r="B1" s="622"/>
      <c r="C1" s="622"/>
      <c r="D1" s="623"/>
    </row>
    <row r="2" spans="1:6" ht="20.25" x14ac:dyDescent="0.25">
      <c r="A2" s="354" t="s">
        <v>92</v>
      </c>
      <c r="B2" s="355">
        <v>58.2</v>
      </c>
      <c r="C2" s="356" t="s">
        <v>93</v>
      </c>
      <c r="D2" s="357" t="s">
        <v>94</v>
      </c>
    </row>
    <row r="3" spans="1:6" ht="20.25" x14ac:dyDescent="0.25">
      <c r="A3" s="358" t="s">
        <v>95</v>
      </c>
      <c r="B3" s="359">
        <f>B2*3.72%</f>
        <v>2.1650400000000003</v>
      </c>
      <c r="C3" s="360"/>
      <c r="D3" s="361" t="s">
        <v>96</v>
      </c>
    </row>
    <row r="4" spans="1:6" ht="20.25" x14ac:dyDescent="0.25">
      <c r="A4" s="358" t="s">
        <v>97</v>
      </c>
      <c r="B4" s="359">
        <f>B3*2</f>
        <v>4.3300800000000006</v>
      </c>
      <c r="C4" s="360"/>
      <c r="D4" s="361" t="s">
        <v>98</v>
      </c>
    </row>
    <row r="5" spans="1:6" ht="20.25" x14ac:dyDescent="0.25">
      <c r="A5" s="362" t="s">
        <v>99</v>
      </c>
      <c r="B5" s="363">
        <v>2.5000000000000001E-2</v>
      </c>
      <c r="C5" s="360" t="s">
        <v>93</v>
      </c>
      <c r="D5" s="361" t="s">
        <v>100</v>
      </c>
    </row>
    <row r="6" spans="1:6" ht="20.25" x14ac:dyDescent="0.25">
      <c r="A6" s="362" t="s">
        <v>101</v>
      </c>
      <c r="B6" s="364">
        <v>161</v>
      </c>
      <c r="C6" s="360" t="s">
        <v>93</v>
      </c>
      <c r="D6" s="361" t="s">
        <v>94</v>
      </c>
    </row>
    <row r="7" spans="1:6" ht="20.25" x14ac:dyDescent="0.25">
      <c r="A7" s="358" t="s">
        <v>102</v>
      </c>
      <c r="B7" s="359">
        <f>B5*B6</f>
        <v>4.0250000000000004</v>
      </c>
      <c r="C7" s="360"/>
      <c r="D7" s="361" t="s">
        <v>103</v>
      </c>
    </row>
    <row r="8" spans="1:6" ht="20.25" x14ac:dyDescent="0.25">
      <c r="A8" s="358" t="s">
        <v>104</v>
      </c>
      <c r="B8" s="365">
        <v>0.36</v>
      </c>
      <c r="C8" s="360"/>
      <c r="D8" s="117" t="s">
        <v>105</v>
      </c>
    </row>
    <row r="9" spans="1:6" ht="21" thickBot="1" x14ac:dyDescent="0.3">
      <c r="A9" s="358" t="s">
        <v>106</v>
      </c>
      <c r="B9" s="366">
        <f>B4-B7</f>
        <v>0.30508000000000024</v>
      </c>
      <c r="C9" s="360"/>
      <c r="D9" s="361" t="s">
        <v>107</v>
      </c>
    </row>
    <row r="10" spans="1:6" ht="21" thickBot="1" x14ac:dyDescent="0.3">
      <c r="A10" s="367" t="s">
        <v>108</v>
      </c>
      <c r="B10" s="368">
        <f>B9/B8</f>
        <v>0.84744444444444511</v>
      </c>
      <c r="C10" s="369"/>
      <c r="D10" s="370" t="s">
        <v>109</v>
      </c>
      <c r="E10" s="19" t="s">
        <v>110</v>
      </c>
      <c r="F10" s="19" t="s">
        <v>111</v>
      </c>
    </row>
    <row r="14" spans="1:6" s="371" customFormat="1" ht="14.25" x14ac:dyDescent="0.25">
      <c r="B14" s="372"/>
      <c r="C14" s="373"/>
      <c r="D14" s="373"/>
      <c r="E14" s="372"/>
    </row>
    <row r="15" spans="1:6" s="371" customFormat="1" ht="14.25" x14ac:dyDescent="0.25">
      <c r="B15" s="372"/>
      <c r="C15" s="374"/>
      <c r="D15" s="373"/>
      <c r="E15" s="372"/>
    </row>
    <row r="16" spans="1:6" s="371" customFormat="1" ht="14.25" x14ac:dyDescent="0.25">
      <c r="B16" s="372"/>
      <c r="C16" s="374"/>
      <c r="D16" s="373"/>
      <c r="E16" s="372"/>
    </row>
    <row r="17" spans="2:5" s="371" customFormat="1" ht="14.25" x14ac:dyDescent="0.25">
      <c r="B17" s="372"/>
      <c r="C17" s="374"/>
      <c r="D17" s="373"/>
      <c r="E17" s="372"/>
    </row>
    <row r="18" spans="2:5" s="371" customFormat="1" ht="14.25" x14ac:dyDescent="0.25">
      <c r="B18" s="372"/>
      <c r="C18" s="373"/>
      <c r="D18" s="373"/>
      <c r="E18" s="372"/>
    </row>
    <row r="19" spans="2:5" s="371" customFormat="1" ht="14.25" x14ac:dyDescent="0.25">
      <c r="B19" s="372"/>
      <c r="C19" s="373"/>
      <c r="D19" s="373"/>
      <c r="E19" s="372"/>
    </row>
    <row r="20" spans="2:5" s="371" customFormat="1" ht="14.25" x14ac:dyDescent="0.25">
      <c r="B20" s="372"/>
      <c r="C20" s="373"/>
      <c r="D20" s="373"/>
      <c r="E20" s="372"/>
    </row>
    <row r="21" spans="2:5" s="371" customFormat="1" ht="14.25" x14ac:dyDescent="0.25">
      <c r="B21" s="372"/>
      <c r="C21" s="373"/>
      <c r="D21" s="373"/>
      <c r="E21" s="372"/>
    </row>
    <row r="22" spans="2:5" s="371" customFormat="1" ht="14.25" x14ac:dyDescent="0.25">
      <c r="B22" s="372"/>
      <c r="C22" s="375"/>
      <c r="D22" s="376"/>
      <c r="E22" s="372"/>
    </row>
    <row r="23" spans="2:5" s="371" customFormat="1" ht="14.25" x14ac:dyDescent="0.25">
      <c r="B23" s="372"/>
      <c r="C23" s="375"/>
      <c r="D23" s="377"/>
      <c r="E23" s="372"/>
    </row>
    <row r="24" spans="2:5" s="371" customFormat="1" x14ac:dyDescent="0.25">
      <c r="B24" s="372"/>
      <c r="C24" s="378"/>
      <c r="D24" s="73"/>
      <c r="E24" s="372"/>
    </row>
    <row r="25" spans="2:5" s="371" customFormat="1" x14ac:dyDescent="0.25">
      <c r="B25" s="372"/>
      <c r="C25" s="378"/>
      <c r="D25" s="73"/>
      <c r="E25" s="372"/>
    </row>
    <row r="26" spans="2:5" s="371" customFormat="1" x14ac:dyDescent="0.25">
      <c r="B26" s="372"/>
      <c r="C26" s="379"/>
      <c r="D26" s="73"/>
      <c r="E26" s="372"/>
    </row>
    <row r="27" spans="2:5" s="371" customFormat="1" x14ac:dyDescent="0.25">
      <c r="B27" s="372"/>
      <c r="C27" s="379"/>
      <c r="D27" s="73"/>
      <c r="E27" s="372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564" t="s">
        <v>56</v>
      </c>
      <c r="L11" s="564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53</v>
      </c>
      <c r="C15" s="560"/>
      <c r="D15" s="560"/>
      <c r="E15" s="560"/>
      <c r="F15" s="560"/>
      <c r="G15" s="560"/>
      <c r="H15" s="560"/>
      <c r="I15" s="560"/>
      <c r="J15" s="561"/>
      <c r="K15" s="566" t="s">
        <v>9</v>
      </c>
      <c r="L15" s="554"/>
      <c r="M15" s="554"/>
      <c r="N15" s="554"/>
      <c r="O15" s="555"/>
      <c r="P15" s="556" t="s">
        <v>30</v>
      </c>
      <c r="Q15" s="557"/>
      <c r="R15" s="557"/>
      <c r="S15" s="55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2" t="s">
        <v>26</v>
      </c>
      <c r="C36" s="565"/>
      <c r="D36" s="565"/>
      <c r="E36" s="565"/>
      <c r="F36" s="565"/>
      <c r="G36" s="565"/>
      <c r="H36" s="102"/>
      <c r="I36" s="55" t="s">
        <v>27</v>
      </c>
      <c r="J36" s="110"/>
      <c r="K36" s="551" t="s">
        <v>26</v>
      </c>
      <c r="L36" s="551"/>
      <c r="M36" s="551"/>
      <c r="N36" s="551"/>
      <c r="O36" s="55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0" t="s">
        <v>8</v>
      </c>
      <c r="C55" s="551"/>
      <c r="D55" s="551"/>
      <c r="E55" s="551"/>
      <c r="F55" s="55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564" t="s">
        <v>57</v>
      </c>
      <c r="L11" s="564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53</v>
      </c>
      <c r="C15" s="560"/>
      <c r="D15" s="560"/>
      <c r="E15" s="560"/>
      <c r="F15" s="560"/>
      <c r="G15" s="560"/>
      <c r="H15" s="560"/>
      <c r="I15" s="560"/>
      <c r="J15" s="560"/>
      <c r="K15" s="560"/>
      <c r="L15" s="560"/>
      <c r="M15" s="561"/>
      <c r="N15" s="554" t="s">
        <v>9</v>
      </c>
      <c r="O15" s="554"/>
      <c r="P15" s="554"/>
      <c r="Q15" s="554"/>
      <c r="R15" s="554"/>
      <c r="S15" s="555"/>
      <c r="T15" s="556" t="s">
        <v>30</v>
      </c>
      <c r="U15" s="557"/>
      <c r="V15" s="557"/>
      <c r="W15" s="557"/>
      <c r="X15" s="557"/>
      <c r="Y15" s="55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0" t="s">
        <v>8</v>
      </c>
      <c r="C55" s="551"/>
      <c r="D55" s="551"/>
      <c r="E55" s="551"/>
      <c r="F55" s="55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564" t="s">
        <v>57</v>
      </c>
      <c r="L11" s="564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53</v>
      </c>
      <c r="C15" s="560"/>
      <c r="D15" s="560"/>
      <c r="E15" s="560"/>
      <c r="F15" s="560"/>
      <c r="G15" s="560"/>
      <c r="H15" s="560"/>
      <c r="I15" s="560"/>
      <c r="J15" s="560"/>
      <c r="K15" s="560"/>
      <c r="L15" s="560"/>
      <c r="M15" s="561"/>
      <c r="N15" s="554" t="s">
        <v>9</v>
      </c>
      <c r="O15" s="554"/>
      <c r="P15" s="554"/>
      <c r="Q15" s="554"/>
      <c r="R15" s="554"/>
      <c r="S15" s="555"/>
      <c r="T15" s="556" t="s">
        <v>30</v>
      </c>
      <c r="U15" s="557"/>
      <c r="V15" s="557"/>
      <c r="W15" s="557"/>
      <c r="X15" s="557"/>
      <c r="Y15" s="55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0" t="s">
        <v>8</v>
      </c>
      <c r="C55" s="551"/>
      <c r="D55" s="551"/>
      <c r="E55" s="551"/>
      <c r="F55" s="55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564" t="s">
        <v>58</v>
      </c>
      <c r="L11" s="564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53</v>
      </c>
      <c r="C15" s="560"/>
      <c r="D15" s="560"/>
      <c r="E15" s="560"/>
      <c r="F15" s="560"/>
      <c r="G15" s="560"/>
      <c r="H15" s="560"/>
      <c r="I15" s="560"/>
      <c r="J15" s="560"/>
      <c r="K15" s="560"/>
      <c r="L15" s="560"/>
      <c r="M15" s="561"/>
      <c r="N15" s="554" t="s">
        <v>9</v>
      </c>
      <c r="O15" s="554"/>
      <c r="P15" s="554"/>
      <c r="Q15" s="554"/>
      <c r="R15" s="554"/>
      <c r="S15" s="555"/>
      <c r="T15" s="556" t="s">
        <v>30</v>
      </c>
      <c r="U15" s="557"/>
      <c r="V15" s="557"/>
      <c r="W15" s="557"/>
      <c r="X15" s="557"/>
      <c r="Y15" s="55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0" t="s">
        <v>8</v>
      </c>
      <c r="C55" s="551"/>
      <c r="D55" s="551"/>
      <c r="E55" s="551"/>
      <c r="F55" s="55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564" t="s">
        <v>59</v>
      </c>
      <c r="L11" s="564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1"/>
      <c r="E15" s="559" t="s">
        <v>53</v>
      </c>
      <c r="F15" s="560"/>
      <c r="G15" s="560"/>
      <c r="H15" s="560"/>
      <c r="I15" s="560"/>
      <c r="J15" s="560"/>
      <c r="K15" s="560"/>
      <c r="L15" s="560"/>
      <c r="M15" s="561"/>
      <c r="N15" s="554" t="s">
        <v>9</v>
      </c>
      <c r="O15" s="554"/>
      <c r="P15" s="554"/>
      <c r="Q15" s="554"/>
      <c r="R15" s="554"/>
      <c r="S15" s="555"/>
      <c r="T15" s="556" t="s">
        <v>30</v>
      </c>
      <c r="U15" s="557"/>
      <c r="V15" s="557"/>
      <c r="W15" s="557"/>
      <c r="X15" s="557"/>
      <c r="Y15" s="55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50" t="s">
        <v>8</v>
      </c>
      <c r="C55" s="551"/>
      <c r="D55" s="551"/>
      <c r="E55" s="551"/>
      <c r="F55" s="55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62" t="s">
        <v>0</v>
      </c>
      <c r="B3" s="562"/>
      <c r="C3" s="562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563" t="s">
        <v>2</v>
      </c>
      <c r="F9" s="563"/>
      <c r="G9" s="56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63"/>
      <c r="S9" s="56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564" t="s">
        <v>60</v>
      </c>
      <c r="L11" s="564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59" t="s">
        <v>8</v>
      </c>
      <c r="C15" s="560"/>
      <c r="D15" s="560"/>
      <c r="E15" s="561"/>
      <c r="F15" s="559" t="s">
        <v>53</v>
      </c>
      <c r="G15" s="560"/>
      <c r="H15" s="560"/>
      <c r="I15" s="560"/>
      <c r="J15" s="560"/>
      <c r="K15" s="560"/>
      <c r="L15" s="560"/>
      <c r="M15" s="560"/>
      <c r="N15" s="561"/>
      <c r="O15" s="554" t="s">
        <v>9</v>
      </c>
      <c r="P15" s="554"/>
      <c r="Q15" s="554"/>
      <c r="R15" s="554"/>
      <c r="S15" s="554"/>
      <c r="T15" s="555"/>
      <c r="U15" s="556" t="s">
        <v>30</v>
      </c>
      <c r="V15" s="557"/>
      <c r="W15" s="557"/>
      <c r="X15" s="557"/>
      <c r="Y15" s="557"/>
      <c r="Z15" s="558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50" t="s">
        <v>26</v>
      </c>
      <c r="C36" s="551"/>
      <c r="D36" s="551"/>
      <c r="E36" s="551"/>
      <c r="F36" s="551"/>
      <c r="G36" s="551"/>
      <c r="H36" s="552"/>
      <c r="I36" s="102"/>
      <c r="J36" s="55" t="s">
        <v>27</v>
      </c>
      <c r="K36" s="110"/>
      <c r="L36" s="551" t="s">
        <v>26</v>
      </c>
      <c r="M36" s="551"/>
      <c r="N36" s="551"/>
      <c r="O36" s="551"/>
      <c r="P36" s="55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53"/>
      <c r="K54" s="55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50" t="s">
        <v>8</v>
      </c>
      <c r="C55" s="551"/>
      <c r="D55" s="551"/>
      <c r="E55" s="551"/>
      <c r="F55" s="551"/>
      <c r="G55" s="55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F15:N15"/>
    <mergeCell ref="O15:T15"/>
    <mergeCell ref="B55:G55"/>
    <mergeCell ref="B15:E15"/>
    <mergeCell ref="U15:Z15"/>
    <mergeCell ref="B36:H36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Rangos con nombre</vt:lpstr>
      </vt:variant>
      <vt:variant>
        <vt:i4>2</vt:i4>
      </vt:variant>
    </vt:vector>
  </HeadingPairs>
  <TitlesOfParts>
    <vt:vector size="40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2021-10-25T21:33:09Z</cp:lastPrinted>
  <dcterms:created xsi:type="dcterms:W3CDTF">2021-03-04T08:17:33Z</dcterms:created>
  <dcterms:modified xsi:type="dcterms:W3CDTF">2021-10-27T14:46:06Z</dcterms:modified>
</cp:coreProperties>
</file>