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vicol\Documents\Scanned Documents\Documents\lotes alabama\mod-1\pesajes\liquidador sem-41\"/>
    </mc:Choice>
  </mc:AlternateContent>
  <bookViews>
    <workbookView xWindow="0" yWindow="0" windowWidth="20490" windowHeight="7545" tabRatio="808" firstSheet="35" activeTab="43"/>
  </bookViews>
  <sheets>
    <sheet name="SEM 1" sheetId="1" r:id="rId1"/>
    <sheet name="SEM 2" sheetId="3" r:id="rId2"/>
    <sheet name="SEM 3" sheetId="4" r:id="rId3"/>
    <sheet name="SEM 4" sheetId="5" r:id="rId4"/>
    <sheet name="SEM 5" sheetId="6" r:id="rId5"/>
    <sheet name="SEM 6" sheetId="7" r:id="rId6"/>
    <sheet name="SEM 7" sheetId="8" r:id="rId7"/>
    <sheet name="SEM 8" sheetId="9" r:id="rId8"/>
    <sheet name="SEM 9" sheetId="10" r:id="rId9"/>
    <sheet name="SEM 10" sheetId="12" r:id="rId10"/>
    <sheet name="SEM 11" sheetId="13" r:id="rId11"/>
    <sheet name="SEM 12" sheetId="14" r:id="rId12"/>
    <sheet name="SEM 13" sheetId="15" r:id="rId13"/>
    <sheet name="SEM 14" sheetId="16" r:id="rId14"/>
    <sheet name="SEM 15" sheetId="17" r:id="rId15"/>
    <sheet name="SEM 16" sheetId="18" r:id="rId16"/>
    <sheet name="SEM 17" sheetId="20" r:id="rId17"/>
    <sheet name="SEM 18" sheetId="22" r:id="rId18"/>
    <sheet name="SEM 19" sheetId="23" r:id="rId19"/>
    <sheet name="SEM 20" sheetId="24" r:id="rId20"/>
    <sheet name="SEM 21" sheetId="26" r:id="rId21"/>
    <sheet name="SEM 22" sheetId="27" r:id="rId22"/>
    <sheet name="SEM 23" sheetId="28" r:id="rId23"/>
    <sheet name="SEM 24" sheetId="30" r:id="rId24"/>
    <sheet name="SEM 24." sheetId="32" r:id="rId25"/>
    <sheet name="SEM 25" sheetId="33" r:id="rId26"/>
    <sheet name="SEM 26" sheetId="34" r:id="rId27"/>
    <sheet name="SEM 27" sheetId="37" r:id="rId28"/>
    <sheet name="SEM 28" sheetId="38" r:id="rId29"/>
    <sheet name="SEM 29" sheetId="39" r:id="rId30"/>
    <sheet name="SEM 30" sheetId="40" r:id="rId31"/>
    <sheet name="SEM 31" sheetId="41" r:id="rId32"/>
    <sheet name="SEM 32" sheetId="42" r:id="rId33"/>
    <sheet name="SEM 33" sheetId="44" r:id="rId34"/>
    <sheet name="SEM 34" sheetId="45" r:id="rId35"/>
    <sheet name="SEM 35" sheetId="46" r:id="rId36"/>
    <sheet name="SEM 36" sheetId="47" r:id="rId37"/>
    <sheet name="SEM 37" sheetId="48" r:id="rId38"/>
    <sheet name="SEM 38" sheetId="49" r:id="rId39"/>
    <sheet name="SEM 39" sheetId="51" r:id="rId40"/>
    <sheet name="SEM 40" sheetId="52" r:id="rId41"/>
    <sheet name="SEM 41" sheetId="53" r:id="rId42"/>
    <sheet name="SEM 42" sheetId="54" r:id="rId43"/>
    <sheet name="IMPRIMIR" sheetId="2" r:id="rId44"/>
    <sheet name="Hoja1" sheetId="50" r:id="rId45"/>
    <sheet name="Calcio" sheetId="35" r:id="rId46"/>
    <sheet name="CARBONATO DE CALCIO" sheetId="36" r:id="rId47"/>
  </sheets>
  <definedNames>
    <definedName name="_xlnm.Print_Area" localSheetId="46">'CARBONATO DE CALCIO'!$A$1:$D$10</definedName>
    <definedName name="_xlnm.Print_Area" localSheetId="43">IMPRIMIR!$A$1:$V$44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1" i="2" l="1"/>
  <c r="H40" i="2" l="1"/>
  <c r="H39" i="2" l="1"/>
  <c r="H38" i="2" l="1"/>
  <c r="H37" i="2" l="1"/>
  <c r="S87" i="54" l="1"/>
  <c r="R87" i="54"/>
  <c r="Q87" i="54"/>
  <c r="P87" i="54"/>
  <c r="O87" i="54"/>
  <c r="N87" i="54"/>
  <c r="M87" i="54"/>
  <c r="L87" i="54"/>
  <c r="K87" i="54"/>
  <c r="J87" i="54"/>
  <c r="I87" i="54"/>
  <c r="H87" i="54"/>
  <c r="G87" i="54"/>
  <c r="F87" i="54"/>
  <c r="E87" i="54"/>
  <c r="D87" i="54"/>
  <c r="C87" i="54"/>
  <c r="B87" i="54"/>
  <c r="S86" i="54"/>
  <c r="R86" i="54"/>
  <c r="Q86" i="54"/>
  <c r="P86" i="54"/>
  <c r="O86" i="54"/>
  <c r="N86" i="54"/>
  <c r="M86" i="54"/>
  <c r="L86" i="54"/>
  <c r="K86" i="54"/>
  <c r="J86" i="54"/>
  <c r="I86" i="54"/>
  <c r="H86" i="54"/>
  <c r="G86" i="54"/>
  <c r="F86" i="54"/>
  <c r="E86" i="54"/>
  <c r="D86" i="54"/>
  <c r="C86" i="54"/>
  <c r="B86" i="54"/>
  <c r="T85" i="54"/>
  <c r="S83" i="54"/>
  <c r="S88" i="54" s="1"/>
  <c r="R83" i="54"/>
  <c r="R88" i="54" s="1"/>
  <c r="Q83" i="54"/>
  <c r="Q88" i="54" s="1"/>
  <c r="P83" i="54"/>
  <c r="P88" i="54" s="1"/>
  <c r="O83" i="54"/>
  <c r="O88" i="54" s="1"/>
  <c r="N83" i="54"/>
  <c r="N88" i="54" s="1"/>
  <c r="M83" i="54"/>
  <c r="M88" i="54" s="1"/>
  <c r="L83" i="54"/>
  <c r="L88" i="54" s="1"/>
  <c r="K83" i="54"/>
  <c r="K88" i="54" s="1"/>
  <c r="J83" i="54"/>
  <c r="J88" i="54" s="1"/>
  <c r="I83" i="54"/>
  <c r="I88" i="54" s="1"/>
  <c r="H83" i="54"/>
  <c r="H88" i="54" s="1"/>
  <c r="G83" i="54"/>
  <c r="G88" i="54" s="1"/>
  <c r="F83" i="54"/>
  <c r="F88" i="54" s="1"/>
  <c r="E83" i="54"/>
  <c r="E88" i="54" s="1"/>
  <c r="D83" i="54"/>
  <c r="D88" i="54" s="1"/>
  <c r="C83" i="54"/>
  <c r="C88" i="54" s="1"/>
  <c r="B83" i="54"/>
  <c r="B88" i="54" s="1"/>
  <c r="T82" i="54"/>
  <c r="T81" i="54"/>
  <c r="T80" i="54"/>
  <c r="T79" i="54"/>
  <c r="T78" i="54"/>
  <c r="T77" i="54"/>
  <c r="T76" i="54"/>
  <c r="C70" i="54"/>
  <c r="G69" i="54"/>
  <c r="F69" i="54"/>
  <c r="E69" i="54"/>
  <c r="D69" i="54"/>
  <c r="C69" i="54"/>
  <c r="B69" i="54"/>
  <c r="G68" i="54"/>
  <c r="F68" i="54"/>
  <c r="E68" i="54"/>
  <c r="D68" i="54"/>
  <c r="C68" i="54"/>
  <c r="B68" i="54"/>
  <c r="H67" i="54"/>
  <c r="G65" i="54"/>
  <c r="G70" i="54" s="1"/>
  <c r="F65" i="54"/>
  <c r="H65" i="54" s="1"/>
  <c r="E65" i="54"/>
  <c r="E70" i="54" s="1"/>
  <c r="D65" i="54"/>
  <c r="D70" i="54" s="1"/>
  <c r="C65" i="54"/>
  <c r="B65" i="54"/>
  <c r="B70" i="54" s="1"/>
  <c r="H64" i="54"/>
  <c r="H63" i="54"/>
  <c r="H62" i="54"/>
  <c r="H61" i="54"/>
  <c r="H60" i="54"/>
  <c r="H59" i="54"/>
  <c r="H58" i="54"/>
  <c r="Q50" i="54"/>
  <c r="P50" i="54"/>
  <c r="O50" i="54"/>
  <c r="N50" i="54"/>
  <c r="M50" i="54"/>
  <c r="L50" i="54"/>
  <c r="H50" i="54"/>
  <c r="G50" i="54"/>
  <c r="F50" i="54"/>
  <c r="E50" i="54"/>
  <c r="D50" i="54"/>
  <c r="C50" i="54"/>
  <c r="B50" i="54"/>
  <c r="Q49" i="54"/>
  <c r="P49" i="54"/>
  <c r="O49" i="54"/>
  <c r="N49" i="54"/>
  <c r="M49" i="54"/>
  <c r="L49" i="54"/>
  <c r="H49" i="54"/>
  <c r="G49" i="54"/>
  <c r="F49" i="54"/>
  <c r="E49" i="54"/>
  <c r="D49" i="54"/>
  <c r="C49" i="54"/>
  <c r="B49" i="54"/>
  <c r="R48" i="54"/>
  <c r="I48" i="54"/>
  <c r="Q46" i="54"/>
  <c r="Q51" i="54" s="1"/>
  <c r="P46" i="54"/>
  <c r="P51" i="54" s="1"/>
  <c r="O46" i="54"/>
  <c r="O51" i="54" s="1"/>
  <c r="N46" i="54"/>
  <c r="N51" i="54" s="1"/>
  <c r="M46" i="54"/>
  <c r="M51" i="54" s="1"/>
  <c r="L46" i="54"/>
  <c r="L51" i="54" s="1"/>
  <c r="H46" i="54"/>
  <c r="H51" i="54" s="1"/>
  <c r="G46" i="54"/>
  <c r="G51" i="54" s="1"/>
  <c r="F46" i="54"/>
  <c r="F51" i="54" s="1"/>
  <c r="E46" i="54"/>
  <c r="E51" i="54" s="1"/>
  <c r="D46" i="54"/>
  <c r="D51" i="54" s="1"/>
  <c r="C46" i="54"/>
  <c r="C51" i="54" s="1"/>
  <c r="B46" i="54"/>
  <c r="B51" i="54" s="1"/>
  <c r="R45" i="54"/>
  <c r="I45" i="54"/>
  <c r="R44" i="54"/>
  <c r="I44" i="54"/>
  <c r="R43" i="54"/>
  <c r="I43" i="54"/>
  <c r="R42" i="54"/>
  <c r="I42" i="54"/>
  <c r="R41" i="54"/>
  <c r="I41" i="54"/>
  <c r="R40" i="54"/>
  <c r="I40" i="54"/>
  <c r="R39" i="54"/>
  <c r="I39" i="54"/>
  <c r="K32" i="54"/>
  <c r="J32" i="54"/>
  <c r="E32" i="54"/>
  <c r="D32" i="54" s="1"/>
  <c r="J30" i="54"/>
  <c r="C30" i="54"/>
  <c r="M29" i="54"/>
  <c r="L29" i="54"/>
  <c r="K29" i="54"/>
  <c r="J29" i="54"/>
  <c r="I29" i="54"/>
  <c r="G29" i="54"/>
  <c r="F29" i="54"/>
  <c r="E29" i="54"/>
  <c r="D29" i="54"/>
  <c r="C29" i="54"/>
  <c r="U28" i="54"/>
  <c r="T28" i="54"/>
  <c r="S28" i="54"/>
  <c r="R28" i="54"/>
  <c r="Q28" i="54"/>
  <c r="P28" i="54"/>
  <c r="O28" i="54"/>
  <c r="N28" i="54"/>
  <c r="M28" i="54"/>
  <c r="L28" i="54"/>
  <c r="K28" i="54"/>
  <c r="J28" i="54"/>
  <c r="I28" i="54"/>
  <c r="G28" i="54"/>
  <c r="F28" i="54"/>
  <c r="E28" i="54"/>
  <c r="D28" i="54"/>
  <c r="C28" i="54"/>
  <c r="U27" i="54"/>
  <c r="T27" i="54"/>
  <c r="S27" i="54"/>
  <c r="R27" i="54"/>
  <c r="Q27" i="54"/>
  <c r="P27" i="54"/>
  <c r="O27" i="54"/>
  <c r="N27" i="54"/>
  <c r="M27" i="54"/>
  <c r="L27" i="54"/>
  <c r="L30" i="54" s="1"/>
  <c r="K27" i="54"/>
  <c r="K30" i="54" s="1"/>
  <c r="J27" i="54"/>
  <c r="I27" i="54"/>
  <c r="I30" i="54" s="1"/>
  <c r="G27" i="54"/>
  <c r="G30" i="54" s="1"/>
  <c r="F27" i="54"/>
  <c r="F30" i="54" s="1"/>
  <c r="E27" i="54"/>
  <c r="D27" i="54"/>
  <c r="C27" i="54"/>
  <c r="V26" i="54"/>
  <c r="U24" i="54"/>
  <c r="U29" i="54" s="1"/>
  <c r="T24" i="54"/>
  <c r="T29" i="54" s="1"/>
  <c r="S24" i="54"/>
  <c r="S29" i="54" s="1"/>
  <c r="R24" i="54"/>
  <c r="R29" i="54" s="1"/>
  <c r="Q24" i="54"/>
  <c r="Q29" i="54" s="1"/>
  <c r="P24" i="54"/>
  <c r="P29" i="54" s="1"/>
  <c r="O24" i="54"/>
  <c r="O29" i="54" s="1"/>
  <c r="N24" i="54"/>
  <c r="N29" i="54" s="1"/>
  <c r="M24" i="54"/>
  <c r="L24" i="54"/>
  <c r="K24" i="54"/>
  <c r="J24" i="54"/>
  <c r="I24" i="54"/>
  <c r="H24" i="54"/>
  <c r="G24" i="54"/>
  <c r="F24" i="54"/>
  <c r="E24" i="54"/>
  <c r="D24" i="54"/>
  <c r="C24" i="54"/>
  <c r="B24" i="54"/>
  <c r="V23" i="54"/>
  <c r="V22" i="54"/>
  <c r="V21" i="54"/>
  <c r="V20" i="54"/>
  <c r="V19" i="54"/>
  <c r="V18" i="54"/>
  <c r="V17" i="54"/>
  <c r="I46" i="54" l="1"/>
  <c r="I47" i="54" s="1"/>
  <c r="F31" i="54"/>
  <c r="C31" i="54"/>
  <c r="L31" i="54"/>
  <c r="J31" i="54"/>
  <c r="V24" i="54"/>
  <c r="V25" i="54" s="1"/>
  <c r="I31" i="54"/>
  <c r="D31" i="54"/>
  <c r="H66" i="54"/>
  <c r="H68" i="54"/>
  <c r="D30" i="54"/>
  <c r="M30" i="54"/>
  <c r="M31" i="54" s="1"/>
  <c r="K31" i="54"/>
  <c r="E30" i="54"/>
  <c r="E31" i="54" s="1"/>
  <c r="G31" i="54"/>
  <c r="F70" i="54"/>
  <c r="R46" i="54"/>
  <c r="T83" i="54"/>
  <c r="S87" i="53"/>
  <c r="R87" i="53"/>
  <c r="Q87" i="53"/>
  <c r="P87" i="53"/>
  <c r="O87" i="53"/>
  <c r="N87" i="53"/>
  <c r="M87" i="53"/>
  <c r="L87" i="53"/>
  <c r="K87" i="53"/>
  <c r="J87" i="53"/>
  <c r="I87" i="53"/>
  <c r="H87" i="53"/>
  <c r="G87" i="53"/>
  <c r="F87" i="53"/>
  <c r="E87" i="53"/>
  <c r="D87" i="53"/>
  <c r="C87" i="53"/>
  <c r="B87" i="53"/>
  <c r="S86" i="53"/>
  <c r="R86" i="53"/>
  <c r="Q86" i="53"/>
  <c r="P86" i="53"/>
  <c r="O86" i="53"/>
  <c r="N86" i="53"/>
  <c r="M86" i="53"/>
  <c r="L86" i="53"/>
  <c r="K86" i="53"/>
  <c r="J86" i="53"/>
  <c r="I86" i="53"/>
  <c r="H86" i="53"/>
  <c r="G86" i="53"/>
  <c r="F86" i="53"/>
  <c r="E86" i="53"/>
  <c r="D86" i="53"/>
  <c r="C86" i="53"/>
  <c r="B86" i="53"/>
  <c r="T85" i="53"/>
  <c r="S83" i="53"/>
  <c r="S88" i="53" s="1"/>
  <c r="R83" i="53"/>
  <c r="R88" i="53" s="1"/>
  <c r="Q83" i="53"/>
  <c r="Q88" i="53" s="1"/>
  <c r="P83" i="53"/>
  <c r="P88" i="53" s="1"/>
  <c r="O83" i="53"/>
  <c r="O88" i="53" s="1"/>
  <c r="N83" i="53"/>
  <c r="N88" i="53" s="1"/>
  <c r="M83" i="53"/>
  <c r="M88" i="53" s="1"/>
  <c r="L83" i="53"/>
  <c r="L88" i="53" s="1"/>
  <c r="K83" i="53"/>
  <c r="K88" i="53" s="1"/>
  <c r="J83" i="53"/>
  <c r="J88" i="53" s="1"/>
  <c r="I83" i="53"/>
  <c r="I88" i="53" s="1"/>
  <c r="H83" i="53"/>
  <c r="H88" i="53" s="1"/>
  <c r="G83" i="53"/>
  <c r="G88" i="53" s="1"/>
  <c r="F83" i="53"/>
  <c r="F88" i="53" s="1"/>
  <c r="E83" i="53"/>
  <c r="E88" i="53" s="1"/>
  <c r="D83" i="53"/>
  <c r="D88" i="53" s="1"/>
  <c r="C83" i="53"/>
  <c r="C88" i="53" s="1"/>
  <c r="B83" i="53"/>
  <c r="B88" i="53" s="1"/>
  <c r="T82" i="53"/>
  <c r="T81" i="53"/>
  <c r="T80" i="53"/>
  <c r="T79" i="53"/>
  <c r="T78" i="53"/>
  <c r="T77" i="53"/>
  <c r="T76" i="53"/>
  <c r="C70" i="53"/>
  <c r="G69" i="53"/>
  <c r="F69" i="53"/>
  <c r="E69" i="53"/>
  <c r="D69" i="53"/>
  <c r="C69" i="53"/>
  <c r="B69" i="53"/>
  <c r="G68" i="53"/>
  <c r="F68" i="53"/>
  <c r="E68" i="53"/>
  <c r="D68" i="53"/>
  <c r="C68" i="53"/>
  <c r="B68" i="53"/>
  <c r="H67" i="53"/>
  <c r="G65" i="53"/>
  <c r="G70" i="53" s="1"/>
  <c r="F65" i="53"/>
  <c r="H65" i="53" s="1"/>
  <c r="E65" i="53"/>
  <c r="E70" i="53" s="1"/>
  <c r="D65" i="53"/>
  <c r="D70" i="53" s="1"/>
  <c r="C65" i="53"/>
  <c r="B65" i="53"/>
  <c r="B70" i="53" s="1"/>
  <c r="H64" i="53"/>
  <c r="H63" i="53"/>
  <c r="H62" i="53"/>
  <c r="H61" i="53"/>
  <c r="H60" i="53"/>
  <c r="H59" i="53"/>
  <c r="H58" i="53"/>
  <c r="Q50" i="53"/>
  <c r="P50" i="53"/>
  <c r="O50" i="53"/>
  <c r="N50" i="53"/>
  <c r="M50" i="53"/>
  <c r="L50" i="53"/>
  <c r="H50" i="53"/>
  <c r="G50" i="53"/>
  <c r="F50" i="53"/>
  <c r="E50" i="53"/>
  <c r="D50" i="53"/>
  <c r="C50" i="53"/>
  <c r="B50" i="53"/>
  <c r="Q49" i="53"/>
  <c r="P49" i="53"/>
  <c r="O49" i="53"/>
  <c r="N49" i="53"/>
  <c r="M49" i="53"/>
  <c r="L49" i="53"/>
  <c r="H49" i="53"/>
  <c r="G49" i="53"/>
  <c r="F49" i="53"/>
  <c r="E49" i="53"/>
  <c r="D49" i="53"/>
  <c r="C49" i="53"/>
  <c r="B49" i="53"/>
  <c r="R48" i="53"/>
  <c r="I48" i="53"/>
  <c r="Q46" i="53"/>
  <c r="Q51" i="53" s="1"/>
  <c r="P46" i="53"/>
  <c r="P51" i="53" s="1"/>
  <c r="O46" i="53"/>
  <c r="O51" i="53" s="1"/>
  <c r="N46" i="53"/>
  <c r="N51" i="53" s="1"/>
  <c r="M46" i="53"/>
  <c r="M51" i="53" s="1"/>
  <c r="L46" i="53"/>
  <c r="L51" i="53" s="1"/>
  <c r="H46" i="53"/>
  <c r="H51" i="53" s="1"/>
  <c r="G46" i="53"/>
  <c r="G51" i="53" s="1"/>
  <c r="F46" i="53"/>
  <c r="F51" i="53" s="1"/>
  <c r="E46" i="53"/>
  <c r="E51" i="53" s="1"/>
  <c r="D46" i="53"/>
  <c r="D51" i="53" s="1"/>
  <c r="C46" i="53"/>
  <c r="C51" i="53" s="1"/>
  <c r="B46" i="53"/>
  <c r="B51" i="53" s="1"/>
  <c r="R45" i="53"/>
  <c r="I45" i="53"/>
  <c r="R44" i="53"/>
  <c r="I44" i="53"/>
  <c r="R43" i="53"/>
  <c r="I43" i="53"/>
  <c r="R42" i="53"/>
  <c r="I42" i="53"/>
  <c r="R41" i="53"/>
  <c r="I41" i="53"/>
  <c r="R40" i="53"/>
  <c r="I40" i="53"/>
  <c r="R39" i="53"/>
  <c r="I39" i="53"/>
  <c r="K32" i="53"/>
  <c r="J32" i="53"/>
  <c r="E32" i="53"/>
  <c r="D32" i="53" s="1"/>
  <c r="I30" i="53"/>
  <c r="M29" i="53"/>
  <c r="L29" i="53"/>
  <c r="K29" i="53"/>
  <c r="J29" i="53"/>
  <c r="I29" i="53"/>
  <c r="G29" i="53"/>
  <c r="F29" i="53"/>
  <c r="E29" i="53"/>
  <c r="D29" i="53"/>
  <c r="C29" i="53"/>
  <c r="U28" i="53"/>
  <c r="T28" i="53"/>
  <c r="S28" i="53"/>
  <c r="R28" i="53"/>
  <c r="Q28" i="53"/>
  <c r="P28" i="53"/>
  <c r="O28" i="53"/>
  <c r="N28" i="53"/>
  <c r="M28" i="53"/>
  <c r="L28" i="53"/>
  <c r="K28" i="53"/>
  <c r="J28" i="53"/>
  <c r="I28" i="53"/>
  <c r="G28" i="53"/>
  <c r="F28" i="53"/>
  <c r="E28" i="53"/>
  <c r="D28" i="53"/>
  <c r="C28" i="53"/>
  <c r="U27" i="53"/>
  <c r="T27" i="53"/>
  <c r="S27" i="53"/>
  <c r="R27" i="53"/>
  <c r="Q27" i="53"/>
  <c r="P27" i="53"/>
  <c r="O27" i="53"/>
  <c r="N27" i="53"/>
  <c r="M27" i="53"/>
  <c r="L27" i="53"/>
  <c r="L30" i="53" s="1"/>
  <c r="K27" i="53"/>
  <c r="K30" i="53" s="1"/>
  <c r="J27" i="53"/>
  <c r="J30" i="53" s="1"/>
  <c r="I27" i="53"/>
  <c r="G27" i="53"/>
  <c r="F27" i="53"/>
  <c r="F30" i="53" s="1"/>
  <c r="E27" i="53"/>
  <c r="D27" i="53"/>
  <c r="C27" i="53"/>
  <c r="C30" i="53" s="1"/>
  <c r="V26" i="53"/>
  <c r="U24" i="53"/>
  <c r="U29" i="53" s="1"/>
  <c r="T24" i="53"/>
  <c r="T29" i="53" s="1"/>
  <c r="S24" i="53"/>
  <c r="S29" i="53" s="1"/>
  <c r="R24" i="53"/>
  <c r="R29" i="53" s="1"/>
  <c r="Q24" i="53"/>
  <c r="Q29" i="53" s="1"/>
  <c r="P24" i="53"/>
  <c r="P29" i="53" s="1"/>
  <c r="O24" i="53"/>
  <c r="O29" i="53" s="1"/>
  <c r="N24" i="53"/>
  <c r="N29" i="53" s="1"/>
  <c r="M24" i="53"/>
  <c r="L24" i="53"/>
  <c r="K24" i="53"/>
  <c r="J24" i="53"/>
  <c r="I24" i="53"/>
  <c r="H24" i="53"/>
  <c r="G24" i="53"/>
  <c r="F24" i="53"/>
  <c r="E24" i="53"/>
  <c r="D24" i="53"/>
  <c r="C24" i="53"/>
  <c r="B24" i="53"/>
  <c r="V23" i="53"/>
  <c r="V22" i="53"/>
  <c r="V21" i="53"/>
  <c r="V20" i="53"/>
  <c r="V19" i="53"/>
  <c r="V18" i="53"/>
  <c r="V17" i="53"/>
  <c r="I49" i="54" l="1"/>
  <c r="W27" i="54"/>
  <c r="T84" i="54"/>
  <c r="T86" i="54"/>
  <c r="R49" i="54"/>
  <c r="R47" i="54"/>
  <c r="I46" i="53"/>
  <c r="I49" i="53" s="1"/>
  <c r="I31" i="53"/>
  <c r="C31" i="53"/>
  <c r="L31" i="53"/>
  <c r="F31" i="53"/>
  <c r="V24" i="53"/>
  <c r="W27" i="53" s="1"/>
  <c r="J31" i="53"/>
  <c r="H66" i="53"/>
  <c r="H68" i="53"/>
  <c r="D30" i="53"/>
  <c r="D31" i="53" s="1"/>
  <c r="M30" i="53"/>
  <c r="M31" i="53" s="1"/>
  <c r="K31" i="53"/>
  <c r="E30" i="53"/>
  <c r="E31" i="53" s="1"/>
  <c r="F70" i="53"/>
  <c r="G30" i="53"/>
  <c r="G31" i="53" s="1"/>
  <c r="R46" i="53"/>
  <c r="T83" i="53"/>
  <c r="G49" i="52"/>
  <c r="F49" i="52"/>
  <c r="E49" i="52"/>
  <c r="D49" i="52"/>
  <c r="C49" i="52"/>
  <c r="B49" i="52"/>
  <c r="I47" i="53" l="1"/>
  <c r="V25" i="53"/>
  <c r="R49" i="53"/>
  <c r="R47" i="53"/>
  <c r="T84" i="53"/>
  <c r="T86" i="53"/>
  <c r="S87" i="52"/>
  <c r="R87" i="52"/>
  <c r="Q87" i="52"/>
  <c r="P87" i="52"/>
  <c r="O87" i="52"/>
  <c r="N87" i="52"/>
  <c r="M87" i="52"/>
  <c r="L87" i="52"/>
  <c r="K87" i="52"/>
  <c r="J87" i="52"/>
  <c r="I87" i="52"/>
  <c r="H87" i="52"/>
  <c r="G87" i="52"/>
  <c r="F87" i="52"/>
  <c r="E87" i="52"/>
  <c r="D87" i="52"/>
  <c r="C87" i="52"/>
  <c r="B87" i="52"/>
  <c r="S86" i="52"/>
  <c r="R86" i="52"/>
  <c r="Q86" i="52"/>
  <c r="P86" i="52"/>
  <c r="O86" i="52"/>
  <c r="N86" i="52"/>
  <c r="M86" i="52"/>
  <c r="L86" i="52"/>
  <c r="K86" i="52"/>
  <c r="J86" i="52"/>
  <c r="I86" i="52"/>
  <c r="H86" i="52"/>
  <c r="G86" i="52"/>
  <c r="F86" i="52"/>
  <c r="E86" i="52"/>
  <c r="D86" i="52"/>
  <c r="C86" i="52"/>
  <c r="B86" i="52"/>
  <c r="T85" i="52"/>
  <c r="S83" i="52"/>
  <c r="S88" i="52" s="1"/>
  <c r="R83" i="52"/>
  <c r="R88" i="52" s="1"/>
  <c r="Q83" i="52"/>
  <c r="Q88" i="52" s="1"/>
  <c r="P83" i="52"/>
  <c r="P88" i="52" s="1"/>
  <c r="O83" i="52"/>
  <c r="O88" i="52" s="1"/>
  <c r="N83" i="52"/>
  <c r="N88" i="52" s="1"/>
  <c r="M83" i="52"/>
  <c r="M88" i="52" s="1"/>
  <c r="L83" i="52"/>
  <c r="L88" i="52" s="1"/>
  <c r="K83" i="52"/>
  <c r="K88" i="52" s="1"/>
  <c r="J83" i="52"/>
  <c r="J88" i="52" s="1"/>
  <c r="I83" i="52"/>
  <c r="I88" i="52" s="1"/>
  <c r="H83" i="52"/>
  <c r="H88" i="52" s="1"/>
  <c r="G83" i="52"/>
  <c r="G88" i="52" s="1"/>
  <c r="F83" i="52"/>
  <c r="F88" i="52" s="1"/>
  <c r="E83" i="52"/>
  <c r="E88" i="52" s="1"/>
  <c r="D83" i="52"/>
  <c r="C83" i="52"/>
  <c r="C88" i="52" s="1"/>
  <c r="B83" i="52"/>
  <c r="B88" i="52" s="1"/>
  <c r="T82" i="52"/>
  <c r="T81" i="52"/>
  <c r="T80" i="52"/>
  <c r="T79" i="52"/>
  <c r="T78" i="52"/>
  <c r="T77" i="52"/>
  <c r="T76" i="52"/>
  <c r="E70" i="52"/>
  <c r="C70" i="52"/>
  <c r="B70" i="52"/>
  <c r="G69" i="52"/>
  <c r="F69" i="52"/>
  <c r="E69" i="52"/>
  <c r="D69" i="52"/>
  <c r="C69" i="52"/>
  <c r="B69" i="52"/>
  <c r="G68" i="52"/>
  <c r="F68" i="52"/>
  <c r="E68" i="52"/>
  <c r="D68" i="52"/>
  <c r="C68" i="52"/>
  <c r="B68" i="52"/>
  <c r="H67" i="52"/>
  <c r="G65" i="52"/>
  <c r="H65" i="52" s="1"/>
  <c r="F65" i="52"/>
  <c r="F70" i="52" s="1"/>
  <c r="E65" i="52"/>
  <c r="D65" i="52"/>
  <c r="D70" i="52" s="1"/>
  <c r="C65" i="52"/>
  <c r="B65" i="52"/>
  <c r="H64" i="52"/>
  <c r="H63" i="52"/>
  <c r="H62" i="52"/>
  <c r="H61" i="52"/>
  <c r="H60" i="52"/>
  <c r="H59" i="52"/>
  <c r="H58" i="52"/>
  <c r="G51" i="52"/>
  <c r="Q50" i="52"/>
  <c r="P50" i="52"/>
  <c r="O50" i="52"/>
  <c r="N50" i="52"/>
  <c r="M50" i="52"/>
  <c r="L50" i="52"/>
  <c r="H50" i="52"/>
  <c r="G50" i="52"/>
  <c r="F50" i="52"/>
  <c r="E50" i="52"/>
  <c r="D50" i="52"/>
  <c r="C50" i="52"/>
  <c r="B50" i="52"/>
  <c r="Q49" i="52"/>
  <c r="P49" i="52"/>
  <c r="O49" i="52"/>
  <c r="N49" i="52"/>
  <c r="M49" i="52"/>
  <c r="L49" i="52"/>
  <c r="H49" i="52"/>
  <c r="R48" i="52"/>
  <c r="I48" i="52"/>
  <c r="Q46" i="52"/>
  <c r="Q51" i="52" s="1"/>
  <c r="P46" i="52"/>
  <c r="P51" i="52" s="1"/>
  <c r="O46" i="52"/>
  <c r="O51" i="52" s="1"/>
  <c r="N46" i="52"/>
  <c r="N51" i="52" s="1"/>
  <c r="M46" i="52"/>
  <c r="M51" i="52" s="1"/>
  <c r="L46" i="52"/>
  <c r="L51" i="52" s="1"/>
  <c r="H46" i="52"/>
  <c r="H51" i="52" s="1"/>
  <c r="G46" i="52"/>
  <c r="F46" i="52"/>
  <c r="F51" i="52" s="1"/>
  <c r="E46" i="52"/>
  <c r="E51" i="52" s="1"/>
  <c r="D46" i="52"/>
  <c r="D51" i="52" s="1"/>
  <c r="C46" i="52"/>
  <c r="C51" i="52" s="1"/>
  <c r="B46" i="52"/>
  <c r="B51" i="52" s="1"/>
  <c r="R45" i="52"/>
  <c r="I45" i="52"/>
  <c r="R44" i="52"/>
  <c r="I44" i="52"/>
  <c r="R43" i="52"/>
  <c r="I43" i="52"/>
  <c r="R42" i="52"/>
  <c r="I42" i="52"/>
  <c r="R41" i="52"/>
  <c r="I41" i="52"/>
  <c r="R40" i="52"/>
  <c r="I40" i="52"/>
  <c r="R39" i="52"/>
  <c r="I39" i="52"/>
  <c r="K32" i="52"/>
  <c r="J32" i="52"/>
  <c r="E32" i="52"/>
  <c r="D32" i="52" s="1"/>
  <c r="M29" i="52"/>
  <c r="L29" i="52"/>
  <c r="K29" i="52"/>
  <c r="J29" i="52"/>
  <c r="I29" i="52"/>
  <c r="G29" i="52"/>
  <c r="F29" i="52"/>
  <c r="E29" i="52"/>
  <c r="D29" i="52"/>
  <c r="C29" i="52"/>
  <c r="U28" i="52"/>
  <c r="T28" i="52"/>
  <c r="S28" i="52"/>
  <c r="R28" i="52"/>
  <c r="Q28" i="52"/>
  <c r="P28" i="52"/>
  <c r="O28" i="52"/>
  <c r="N28" i="52"/>
  <c r="M28" i="52"/>
  <c r="L28" i="52"/>
  <c r="K28" i="52"/>
  <c r="J28" i="52"/>
  <c r="I28" i="52"/>
  <c r="G28" i="52"/>
  <c r="F28" i="52"/>
  <c r="E28" i="52"/>
  <c r="D28" i="52"/>
  <c r="C28" i="52"/>
  <c r="U27" i="52"/>
  <c r="T27" i="52"/>
  <c r="S27" i="52"/>
  <c r="R27" i="52"/>
  <c r="Q27" i="52"/>
  <c r="P27" i="52"/>
  <c r="O27" i="52"/>
  <c r="N27" i="52"/>
  <c r="M27" i="52"/>
  <c r="L27" i="52"/>
  <c r="L30" i="52" s="1"/>
  <c r="K27" i="52"/>
  <c r="K30" i="52" s="1"/>
  <c r="J27" i="52"/>
  <c r="J30" i="52" s="1"/>
  <c r="I27" i="52"/>
  <c r="I30" i="52" s="1"/>
  <c r="G27" i="52"/>
  <c r="G30" i="52" s="1"/>
  <c r="F27" i="52"/>
  <c r="E27" i="52"/>
  <c r="E30" i="52" s="1"/>
  <c r="D27" i="52"/>
  <c r="C27" i="52"/>
  <c r="C30" i="52" s="1"/>
  <c r="V26" i="52"/>
  <c r="U24" i="52"/>
  <c r="U29" i="52" s="1"/>
  <c r="T24" i="52"/>
  <c r="T29" i="52" s="1"/>
  <c r="S24" i="52"/>
  <c r="S29" i="52" s="1"/>
  <c r="R24" i="52"/>
  <c r="R29" i="52" s="1"/>
  <c r="Q24" i="52"/>
  <c r="Q29" i="52" s="1"/>
  <c r="P24" i="52"/>
  <c r="P29" i="52" s="1"/>
  <c r="O24" i="52"/>
  <c r="O29" i="52" s="1"/>
  <c r="N24" i="52"/>
  <c r="N29" i="52" s="1"/>
  <c r="M24" i="52"/>
  <c r="L24" i="52"/>
  <c r="K24" i="52"/>
  <c r="J24" i="52"/>
  <c r="I24" i="52"/>
  <c r="H24" i="52"/>
  <c r="G24" i="52"/>
  <c r="F24" i="52"/>
  <c r="E24" i="52"/>
  <c r="D24" i="52"/>
  <c r="C24" i="52"/>
  <c r="B24" i="52"/>
  <c r="V23" i="52"/>
  <c r="V22" i="52"/>
  <c r="V21" i="52"/>
  <c r="V20" i="52"/>
  <c r="V19" i="52"/>
  <c r="V18" i="52"/>
  <c r="V17" i="52"/>
  <c r="T83" i="52" l="1"/>
  <c r="T84" i="52" s="1"/>
  <c r="J31" i="52"/>
  <c r="V24" i="52"/>
  <c r="V25" i="52" s="1"/>
  <c r="K31" i="52"/>
  <c r="C31" i="52"/>
  <c r="E31" i="52"/>
  <c r="G31" i="52"/>
  <c r="L31" i="52"/>
  <c r="H66" i="52"/>
  <c r="H68" i="52"/>
  <c r="T86" i="52"/>
  <c r="I31" i="52"/>
  <c r="D88" i="52"/>
  <c r="D30" i="52"/>
  <c r="D31" i="52" s="1"/>
  <c r="M30" i="52"/>
  <c r="M31" i="52" s="1"/>
  <c r="F30" i="52"/>
  <c r="F31" i="52" s="1"/>
  <c r="R46" i="52"/>
  <c r="G70" i="52"/>
  <c r="I46" i="52"/>
  <c r="H36" i="2"/>
  <c r="S86" i="51"/>
  <c r="R86" i="51"/>
  <c r="Q86" i="51"/>
  <c r="P86" i="51"/>
  <c r="O86" i="51"/>
  <c r="N86" i="51"/>
  <c r="M86" i="51"/>
  <c r="L86" i="51"/>
  <c r="K86" i="51"/>
  <c r="J86" i="51"/>
  <c r="I86" i="51"/>
  <c r="H86" i="51"/>
  <c r="G86" i="51"/>
  <c r="F86" i="51"/>
  <c r="E86" i="51"/>
  <c r="D86" i="51"/>
  <c r="C86" i="51"/>
  <c r="B86" i="51"/>
  <c r="Q49" i="51"/>
  <c r="P49" i="51"/>
  <c r="O49" i="51"/>
  <c r="N49" i="51"/>
  <c r="M49" i="51"/>
  <c r="L49" i="51"/>
  <c r="F49" i="51"/>
  <c r="E49" i="51"/>
  <c r="D49" i="51"/>
  <c r="C49" i="51"/>
  <c r="B49" i="51"/>
  <c r="U27" i="51"/>
  <c r="T27" i="51"/>
  <c r="S27" i="51"/>
  <c r="R27" i="51"/>
  <c r="Q27" i="51"/>
  <c r="P27" i="51"/>
  <c r="O27" i="51"/>
  <c r="N27" i="51"/>
  <c r="W27" i="52" l="1"/>
  <c r="I47" i="52"/>
  <c r="I49" i="52"/>
  <c r="R49" i="52"/>
  <c r="R47" i="52"/>
  <c r="S87" i="51"/>
  <c r="R87" i="51"/>
  <c r="Q87" i="51"/>
  <c r="P87" i="51"/>
  <c r="O87" i="51"/>
  <c r="N87" i="51"/>
  <c r="M87" i="51"/>
  <c r="L87" i="51"/>
  <c r="K87" i="51"/>
  <c r="J87" i="51"/>
  <c r="I87" i="51"/>
  <c r="H87" i="51"/>
  <c r="G87" i="51"/>
  <c r="F87" i="51"/>
  <c r="E87" i="51"/>
  <c r="D87" i="51"/>
  <c r="C87" i="51"/>
  <c r="B87" i="51"/>
  <c r="T85" i="51"/>
  <c r="S83" i="51"/>
  <c r="S88" i="51" s="1"/>
  <c r="R83" i="51"/>
  <c r="R88" i="51" s="1"/>
  <c r="Q83" i="51"/>
  <c r="Q88" i="51" s="1"/>
  <c r="P83" i="51"/>
  <c r="P88" i="51" s="1"/>
  <c r="O83" i="51"/>
  <c r="O88" i="51" s="1"/>
  <c r="N83" i="51"/>
  <c r="N88" i="51" s="1"/>
  <c r="M83" i="51"/>
  <c r="M88" i="51" s="1"/>
  <c r="L83" i="51"/>
  <c r="L88" i="51" s="1"/>
  <c r="K83" i="51"/>
  <c r="K88" i="51" s="1"/>
  <c r="J83" i="51"/>
  <c r="J88" i="51" s="1"/>
  <c r="I83" i="51"/>
  <c r="I88" i="51" s="1"/>
  <c r="H83" i="51"/>
  <c r="H88" i="51" s="1"/>
  <c r="G83" i="51"/>
  <c r="G88" i="51" s="1"/>
  <c r="F83" i="51"/>
  <c r="F88" i="51" s="1"/>
  <c r="E83" i="51"/>
  <c r="E88" i="51" s="1"/>
  <c r="D83" i="51"/>
  <c r="D88" i="51" s="1"/>
  <c r="C83" i="51"/>
  <c r="C88" i="51" s="1"/>
  <c r="B83" i="51"/>
  <c r="T82" i="51"/>
  <c r="T81" i="51"/>
  <c r="T80" i="51"/>
  <c r="T79" i="51"/>
  <c r="T78" i="51"/>
  <c r="T77" i="51"/>
  <c r="T76" i="51"/>
  <c r="G70" i="51"/>
  <c r="B70" i="51"/>
  <c r="G69" i="51"/>
  <c r="F69" i="51"/>
  <c r="E69" i="51"/>
  <c r="D69" i="51"/>
  <c r="C69" i="51"/>
  <c r="B69" i="51"/>
  <c r="G68" i="51"/>
  <c r="F68" i="51"/>
  <c r="E68" i="51"/>
  <c r="D68" i="51"/>
  <c r="C68" i="51"/>
  <c r="B68" i="51"/>
  <c r="H67" i="51"/>
  <c r="G65" i="51"/>
  <c r="F65" i="51"/>
  <c r="F70" i="51" s="1"/>
  <c r="E65" i="51"/>
  <c r="E70" i="51" s="1"/>
  <c r="D65" i="51"/>
  <c r="D70" i="51" s="1"/>
  <c r="C65" i="51"/>
  <c r="C70" i="51" s="1"/>
  <c r="B65" i="51"/>
  <c r="H64" i="51"/>
  <c r="H63" i="51"/>
  <c r="H62" i="51"/>
  <c r="H61" i="51"/>
  <c r="H60" i="51"/>
  <c r="H59" i="51"/>
  <c r="H58" i="51"/>
  <c r="Q50" i="51"/>
  <c r="P50" i="51"/>
  <c r="O50" i="51"/>
  <c r="N50" i="51"/>
  <c r="M50" i="51"/>
  <c r="L50" i="51"/>
  <c r="H50" i="51"/>
  <c r="G50" i="51"/>
  <c r="F50" i="51"/>
  <c r="E50" i="51"/>
  <c r="D50" i="51"/>
  <c r="C50" i="51"/>
  <c r="B50" i="51"/>
  <c r="H49" i="51"/>
  <c r="G49" i="51"/>
  <c r="R48" i="51"/>
  <c r="I48" i="51"/>
  <c r="Q46" i="51"/>
  <c r="Q51" i="51" s="1"/>
  <c r="P46" i="51"/>
  <c r="P51" i="51" s="1"/>
  <c r="O46" i="51"/>
  <c r="O51" i="51" s="1"/>
  <c r="N46" i="51"/>
  <c r="N51" i="51" s="1"/>
  <c r="M46" i="51"/>
  <c r="M51" i="51" s="1"/>
  <c r="L46" i="51"/>
  <c r="L51" i="51" s="1"/>
  <c r="H46" i="51"/>
  <c r="H51" i="51" s="1"/>
  <c r="G46" i="51"/>
  <c r="G51" i="51" s="1"/>
  <c r="F46" i="51"/>
  <c r="F51" i="51" s="1"/>
  <c r="E46" i="51"/>
  <c r="E51" i="51" s="1"/>
  <c r="D46" i="51"/>
  <c r="D51" i="51" s="1"/>
  <c r="C46" i="51"/>
  <c r="C51" i="51" s="1"/>
  <c r="B46" i="51"/>
  <c r="B51" i="51" s="1"/>
  <c r="R45" i="51"/>
  <c r="I45" i="51"/>
  <c r="R44" i="51"/>
  <c r="I44" i="51"/>
  <c r="R43" i="51"/>
  <c r="I43" i="51"/>
  <c r="R42" i="51"/>
  <c r="I42" i="51"/>
  <c r="R41" i="51"/>
  <c r="I41" i="51"/>
  <c r="R40" i="51"/>
  <c r="I40" i="51"/>
  <c r="R39" i="51"/>
  <c r="I39" i="51"/>
  <c r="K32" i="51"/>
  <c r="J32" i="51" s="1"/>
  <c r="E32" i="51"/>
  <c r="D32" i="51" s="1"/>
  <c r="I30" i="51"/>
  <c r="M29" i="51"/>
  <c r="L29" i="51"/>
  <c r="K29" i="51"/>
  <c r="J29" i="51"/>
  <c r="I29" i="51"/>
  <c r="G29" i="51"/>
  <c r="F29" i="51"/>
  <c r="E29" i="51"/>
  <c r="D29" i="51"/>
  <c r="C29" i="51"/>
  <c r="U28" i="51"/>
  <c r="T28" i="51"/>
  <c r="S28" i="51"/>
  <c r="R28" i="51"/>
  <c r="Q28" i="51"/>
  <c r="P28" i="51"/>
  <c r="O28" i="51"/>
  <c r="N28" i="51"/>
  <c r="M28" i="51"/>
  <c r="L28" i="51"/>
  <c r="K28" i="51"/>
  <c r="J28" i="51"/>
  <c r="I28" i="51"/>
  <c r="G28" i="51"/>
  <c r="F28" i="51"/>
  <c r="E28" i="51"/>
  <c r="D28" i="51"/>
  <c r="C28" i="51"/>
  <c r="M27" i="51"/>
  <c r="L27" i="51"/>
  <c r="L30" i="51" s="1"/>
  <c r="K27" i="51"/>
  <c r="K30" i="51" s="1"/>
  <c r="J27" i="51"/>
  <c r="J30" i="51" s="1"/>
  <c r="I27" i="51"/>
  <c r="G27" i="51"/>
  <c r="G30" i="51" s="1"/>
  <c r="F27" i="51"/>
  <c r="F30" i="51" s="1"/>
  <c r="E27" i="51"/>
  <c r="E30" i="51" s="1"/>
  <c r="D27" i="51"/>
  <c r="C27" i="51"/>
  <c r="C30" i="51" s="1"/>
  <c r="V26" i="51"/>
  <c r="U24" i="51"/>
  <c r="U29" i="51" s="1"/>
  <c r="T24" i="51"/>
  <c r="T29" i="51" s="1"/>
  <c r="S24" i="51"/>
  <c r="S29" i="51" s="1"/>
  <c r="R24" i="51"/>
  <c r="R29" i="51" s="1"/>
  <c r="Q24" i="51"/>
  <c r="Q29" i="51" s="1"/>
  <c r="P24" i="51"/>
  <c r="P29" i="51" s="1"/>
  <c r="O24" i="51"/>
  <c r="O29" i="51" s="1"/>
  <c r="N24" i="51"/>
  <c r="N29" i="51" s="1"/>
  <c r="M24" i="51"/>
  <c r="L24" i="51"/>
  <c r="K24" i="51"/>
  <c r="J24" i="51"/>
  <c r="I24" i="51"/>
  <c r="H24" i="51"/>
  <c r="G24" i="51"/>
  <c r="F24" i="51"/>
  <c r="E24" i="51"/>
  <c r="D24" i="51"/>
  <c r="C24" i="51"/>
  <c r="C31" i="51" s="1"/>
  <c r="B24" i="51"/>
  <c r="V23" i="51"/>
  <c r="V22" i="51"/>
  <c r="V21" i="51"/>
  <c r="V20" i="51"/>
  <c r="V19" i="51"/>
  <c r="V18" i="51"/>
  <c r="V17" i="51"/>
  <c r="T83" i="51" l="1"/>
  <c r="T86" i="51" s="1"/>
  <c r="R46" i="51"/>
  <c r="R49" i="51" s="1"/>
  <c r="E31" i="51"/>
  <c r="L31" i="51"/>
  <c r="V24" i="51"/>
  <c r="W27" i="51" s="1"/>
  <c r="G31" i="51"/>
  <c r="I31" i="51"/>
  <c r="J31" i="51"/>
  <c r="K31" i="51"/>
  <c r="R47" i="51"/>
  <c r="B88" i="51"/>
  <c r="H65" i="51"/>
  <c r="F31" i="51"/>
  <c r="I46" i="51"/>
  <c r="D30" i="51"/>
  <c r="D31" i="51" s="1"/>
  <c r="M30" i="51"/>
  <c r="M31" i="51" s="1"/>
  <c r="S86" i="49"/>
  <c r="R86" i="49"/>
  <c r="Q86" i="49"/>
  <c r="P86" i="49"/>
  <c r="O86" i="49"/>
  <c r="N86" i="49"/>
  <c r="M86" i="49"/>
  <c r="L86" i="49"/>
  <c r="K86" i="49"/>
  <c r="J86" i="49"/>
  <c r="I86" i="49"/>
  <c r="H86" i="49"/>
  <c r="G86" i="49"/>
  <c r="F86" i="49"/>
  <c r="E86" i="49"/>
  <c r="D86" i="49"/>
  <c r="C86" i="49"/>
  <c r="B86" i="49"/>
  <c r="Q49" i="49"/>
  <c r="P49" i="49"/>
  <c r="O49" i="49"/>
  <c r="N49" i="49"/>
  <c r="M49" i="49"/>
  <c r="L49" i="49"/>
  <c r="U27" i="49"/>
  <c r="T27" i="49"/>
  <c r="S27" i="49"/>
  <c r="R27" i="49"/>
  <c r="Q27" i="49"/>
  <c r="P27" i="49"/>
  <c r="O27" i="49"/>
  <c r="N27" i="49"/>
  <c r="T84" i="51" l="1"/>
  <c r="V25" i="51"/>
  <c r="I47" i="51"/>
  <c r="I49" i="51"/>
  <c r="H68" i="51"/>
  <c r="H66" i="51"/>
  <c r="S87" i="49"/>
  <c r="R87" i="49"/>
  <c r="Q87" i="49"/>
  <c r="P87" i="49"/>
  <c r="O87" i="49"/>
  <c r="N87" i="49"/>
  <c r="M87" i="49"/>
  <c r="L87" i="49"/>
  <c r="K87" i="49"/>
  <c r="J87" i="49"/>
  <c r="I87" i="49"/>
  <c r="H87" i="49"/>
  <c r="G87" i="49"/>
  <c r="F87" i="49"/>
  <c r="E87" i="49"/>
  <c r="D87" i="49"/>
  <c r="C87" i="49"/>
  <c r="B87" i="49"/>
  <c r="T85" i="49"/>
  <c r="S83" i="49"/>
  <c r="S88" i="49" s="1"/>
  <c r="R83" i="49"/>
  <c r="R88" i="49" s="1"/>
  <c r="Q83" i="49"/>
  <c r="Q88" i="49" s="1"/>
  <c r="P83" i="49"/>
  <c r="P88" i="49" s="1"/>
  <c r="O83" i="49"/>
  <c r="O88" i="49" s="1"/>
  <c r="N83" i="49"/>
  <c r="N88" i="49" s="1"/>
  <c r="M83" i="49"/>
  <c r="M88" i="49" s="1"/>
  <c r="L83" i="49"/>
  <c r="L88" i="49" s="1"/>
  <c r="K83" i="49"/>
  <c r="K88" i="49" s="1"/>
  <c r="J83" i="49"/>
  <c r="J88" i="49" s="1"/>
  <c r="I83" i="49"/>
  <c r="I88" i="49" s="1"/>
  <c r="H83" i="49"/>
  <c r="H88" i="49" s="1"/>
  <c r="G83" i="49"/>
  <c r="G88" i="49" s="1"/>
  <c r="F83" i="49"/>
  <c r="F88" i="49" s="1"/>
  <c r="E83" i="49"/>
  <c r="E88" i="49" s="1"/>
  <c r="D83" i="49"/>
  <c r="D88" i="49" s="1"/>
  <c r="C83" i="49"/>
  <c r="C88" i="49" s="1"/>
  <c r="B83" i="49"/>
  <c r="B88" i="49" s="1"/>
  <c r="T82" i="49"/>
  <c r="T81" i="49"/>
  <c r="T80" i="49"/>
  <c r="T79" i="49"/>
  <c r="T78" i="49"/>
  <c r="T77" i="49"/>
  <c r="T76" i="49"/>
  <c r="E70" i="49"/>
  <c r="B70" i="49"/>
  <c r="G69" i="49"/>
  <c r="F69" i="49"/>
  <c r="E69" i="49"/>
  <c r="D69" i="49"/>
  <c r="C69" i="49"/>
  <c r="B69" i="49"/>
  <c r="G68" i="49"/>
  <c r="F68" i="49"/>
  <c r="E68" i="49"/>
  <c r="D68" i="49"/>
  <c r="C68" i="49"/>
  <c r="B68" i="49"/>
  <c r="H67" i="49"/>
  <c r="G65" i="49"/>
  <c r="G70" i="49" s="1"/>
  <c r="F65" i="49"/>
  <c r="F70" i="49" s="1"/>
  <c r="E65" i="49"/>
  <c r="D65" i="49"/>
  <c r="D70" i="49" s="1"/>
  <c r="C65" i="49"/>
  <c r="C70" i="49" s="1"/>
  <c r="B65" i="49"/>
  <c r="H64" i="49"/>
  <c r="H63" i="49"/>
  <c r="H62" i="49"/>
  <c r="H61" i="49"/>
  <c r="H60" i="49"/>
  <c r="H59" i="49"/>
  <c r="H58" i="49"/>
  <c r="G51" i="49"/>
  <c r="Q50" i="49"/>
  <c r="P50" i="49"/>
  <c r="O50" i="49"/>
  <c r="N50" i="49"/>
  <c r="M50" i="49"/>
  <c r="L50" i="49"/>
  <c r="H50" i="49"/>
  <c r="G50" i="49"/>
  <c r="F50" i="49"/>
  <c r="E50" i="49"/>
  <c r="D50" i="49"/>
  <c r="C50" i="49"/>
  <c r="B50" i="49"/>
  <c r="H49" i="49"/>
  <c r="G49" i="49"/>
  <c r="F49" i="49"/>
  <c r="E49" i="49"/>
  <c r="D49" i="49"/>
  <c r="C49" i="49"/>
  <c r="B49" i="49"/>
  <c r="R48" i="49"/>
  <c r="I48" i="49"/>
  <c r="Q46" i="49"/>
  <c r="Q51" i="49" s="1"/>
  <c r="P46" i="49"/>
  <c r="P51" i="49" s="1"/>
  <c r="O46" i="49"/>
  <c r="O51" i="49" s="1"/>
  <c r="N46" i="49"/>
  <c r="N51" i="49" s="1"/>
  <c r="M46" i="49"/>
  <c r="M51" i="49" s="1"/>
  <c r="L46" i="49"/>
  <c r="L51" i="49" s="1"/>
  <c r="H46" i="49"/>
  <c r="H51" i="49" s="1"/>
  <c r="G46" i="49"/>
  <c r="F46" i="49"/>
  <c r="F51" i="49" s="1"/>
  <c r="E46" i="49"/>
  <c r="E51" i="49" s="1"/>
  <c r="D46" i="49"/>
  <c r="D51" i="49" s="1"/>
  <c r="C46" i="49"/>
  <c r="C51" i="49" s="1"/>
  <c r="B46" i="49"/>
  <c r="I46" i="49" s="1"/>
  <c r="R45" i="49"/>
  <c r="I45" i="49"/>
  <c r="R44" i="49"/>
  <c r="I44" i="49"/>
  <c r="R43" i="49"/>
  <c r="I43" i="49"/>
  <c r="R42" i="49"/>
  <c r="I42" i="49"/>
  <c r="R41" i="49"/>
  <c r="I41" i="49"/>
  <c r="R40" i="49"/>
  <c r="I40" i="49"/>
  <c r="R39" i="49"/>
  <c r="I39" i="49"/>
  <c r="K32" i="49"/>
  <c r="J32" i="49" s="1"/>
  <c r="E32" i="49"/>
  <c r="D32" i="49" s="1"/>
  <c r="M29" i="49"/>
  <c r="L29" i="49"/>
  <c r="K29" i="49"/>
  <c r="J29" i="49"/>
  <c r="I29" i="49"/>
  <c r="G29" i="49"/>
  <c r="F29" i="49"/>
  <c r="E29" i="49"/>
  <c r="D29" i="49"/>
  <c r="C29" i="49"/>
  <c r="U28" i="49"/>
  <c r="T28" i="49"/>
  <c r="S28" i="49"/>
  <c r="R28" i="49"/>
  <c r="Q28" i="49"/>
  <c r="P28" i="49"/>
  <c r="O28" i="49"/>
  <c r="N28" i="49"/>
  <c r="M28" i="49"/>
  <c r="L28" i="49"/>
  <c r="K28" i="49"/>
  <c r="J28" i="49"/>
  <c r="I28" i="49"/>
  <c r="G28" i="49"/>
  <c r="F28" i="49"/>
  <c r="E28" i="49"/>
  <c r="D28" i="49"/>
  <c r="C28" i="49"/>
  <c r="M27" i="49"/>
  <c r="L27" i="49"/>
  <c r="L30" i="49" s="1"/>
  <c r="K27" i="49"/>
  <c r="K30" i="49" s="1"/>
  <c r="J27" i="49"/>
  <c r="J30" i="49" s="1"/>
  <c r="I27" i="49"/>
  <c r="I30" i="49" s="1"/>
  <c r="I31" i="49" s="1"/>
  <c r="G27" i="49"/>
  <c r="F27" i="49"/>
  <c r="F30" i="49" s="1"/>
  <c r="E27" i="49"/>
  <c r="E30" i="49" s="1"/>
  <c r="D27" i="49"/>
  <c r="C27" i="49"/>
  <c r="C30" i="49" s="1"/>
  <c r="V26" i="49"/>
  <c r="U24" i="49"/>
  <c r="U29" i="49" s="1"/>
  <c r="T24" i="49"/>
  <c r="T29" i="49" s="1"/>
  <c r="S24" i="49"/>
  <c r="S29" i="49" s="1"/>
  <c r="R24" i="49"/>
  <c r="R29" i="49" s="1"/>
  <c r="Q24" i="49"/>
  <c r="Q29" i="49" s="1"/>
  <c r="P24" i="49"/>
  <c r="P29" i="49" s="1"/>
  <c r="O24" i="49"/>
  <c r="O29" i="49" s="1"/>
  <c r="N24" i="49"/>
  <c r="N29" i="49" s="1"/>
  <c r="M24" i="49"/>
  <c r="L24" i="49"/>
  <c r="K24" i="49"/>
  <c r="J24" i="49"/>
  <c r="I24" i="49"/>
  <c r="H24" i="49"/>
  <c r="G24" i="49"/>
  <c r="F24" i="49"/>
  <c r="E24" i="49"/>
  <c r="D24" i="49"/>
  <c r="C24" i="49"/>
  <c r="B24" i="49"/>
  <c r="V23" i="49"/>
  <c r="V22" i="49"/>
  <c r="V21" i="49"/>
  <c r="V20" i="49"/>
  <c r="V19" i="49"/>
  <c r="V18" i="49"/>
  <c r="V17" i="49"/>
  <c r="K31" i="49" l="1"/>
  <c r="I47" i="49"/>
  <c r="B51" i="49"/>
  <c r="E31" i="49"/>
  <c r="C31" i="49"/>
  <c r="L31" i="49"/>
  <c r="V24" i="49"/>
  <c r="V25" i="49" s="1"/>
  <c r="F31" i="49"/>
  <c r="H65" i="49"/>
  <c r="J31" i="49"/>
  <c r="I49" i="49"/>
  <c r="D30" i="49"/>
  <c r="D31" i="49" s="1"/>
  <c r="M30" i="49"/>
  <c r="M31" i="49" s="1"/>
  <c r="G30" i="49"/>
  <c r="G31" i="49" s="1"/>
  <c r="R46" i="49"/>
  <c r="T83" i="49"/>
  <c r="S86" i="48"/>
  <c r="R86" i="48"/>
  <c r="Q86" i="48"/>
  <c r="P86" i="48"/>
  <c r="O86" i="48"/>
  <c r="N86" i="48"/>
  <c r="M86" i="48"/>
  <c r="L86" i="48"/>
  <c r="K86" i="48"/>
  <c r="J86" i="48"/>
  <c r="I86" i="48"/>
  <c r="H86" i="48"/>
  <c r="G86" i="48"/>
  <c r="F86" i="48"/>
  <c r="E86" i="48"/>
  <c r="D86" i="48"/>
  <c r="C86" i="48"/>
  <c r="B86" i="48"/>
  <c r="Q49" i="48"/>
  <c r="P49" i="48"/>
  <c r="O49" i="48"/>
  <c r="N49" i="48"/>
  <c r="M49" i="48"/>
  <c r="L49" i="48"/>
  <c r="W27" i="49" l="1"/>
  <c r="H68" i="49"/>
  <c r="H66" i="49"/>
  <c r="T86" i="49"/>
  <c r="T84" i="49"/>
  <c r="R47" i="49"/>
  <c r="R49" i="49"/>
  <c r="H49" i="48"/>
  <c r="G49" i="48"/>
  <c r="F49" i="48"/>
  <c r="E49" i="48"/>
  <c r="D49" i="48"/>
  <c r="C49" i="48"/>
  <c r="B49" i="48"/>
  <c r="S87" i="48" l="1"/>
  <c r="R87" i="48"/>
  <c r="Q87" i="48"/>
  <c r="P87" i="48"/>
  <c r="O87" i="48"/>
  <c r="N87" i="48"/>
  <c r="M87" i="48"/>
  <c r="L87" i="48"/>
  <c r="K87" i="48"/>
  <c r="J87" i="48"/>
  <c r="I87" i="48"/>
  <c r="H87" i="48"/>
  <c r="G87" i="48"/>
  <c r="F87" i="48"/>
  <c r="E87" i="48"/>
  <c r="D87" i="48"/>
  <c r="C87" i="48"/>
  <c r="B87" i="48"/>
  <c r="T85" i="48"/>
  <c r="S83" i="48"/>
  <c r="S88" i="48" s="1"/>
  <c r="R83" i="48"/>
  <c r="R88" i="48" s="1"/>
  <c r="Q83" i="48"/>
  <c r="Q88" i="48" s="1"/>
  <c r="P83" i="48"/>
  <c r="P88" i="48" s="1"/>
  <c r="O83" i="48"/>
  <c r="O88" i="48" s="1"/>
  <c r="N83" i="48"/>
  <c r="N88" i="48" s="1"/>
  <c r="M83" i="48"/>
  <c r="M88" i="48" s="1"/>
  <c r="L83" i="48"/>
  <c r="L88" i="48" s="1"/>
  <c r="K83" i="48"/>
  <c r="K88" i="48" s="1"/>
  <c r="J83" i="48"/>
  <c r="J88" i="48" s="1"/>
  <c r="I83" i="48"/>
  <c r="I88" i="48" s="1"/>
  <c r="H83" i="48"/>
  <c r="H88" i="48" s="1"/>
  <c r="G83" i="48"/>
  <c r="G88" i="48" s="1"/>
  <c r="F83" i="48"/>
  <c r="F88" i="48" s="1"/>
  <c r="E83" i="48"/>
  <c r="E88" i="48" s="1"/>
  <c r="D83" i="48"/>
  <c r="D88" i="48" s="1"/>
  <c r="C83" i="48"/>
  <c r="C88" i="48" s="1"/>
  <c r="B83" i="48"/>
  <c r="B88" i="48" s="1"/>
  <c r="T82" i="48"/>
  <c r="T81" i="48"/>
  <c r="T80" i="48"/>
  <c r="T79" i="48"/>
  <c r="T78" i="48"/>
  <c r="T77" i="48"/>
  <c r="T76" i="48"/>
  <c r="G70" i="48"/>
  <c r="C70" i="48"/>
  <c r="B70" i="48"/>
  <c r="G69" i="48"/>
  <c r="F69" i="48"/>
  <c r="E69" i="48"/>
  <c r="D69" i="48"/>
  <c r="C69" i="48"/>
  <c r="B69" i="48"/>
  <c r="G68" i="48"/>
  <c r="F68" i="48"/>
  <c r="E68" i="48"/>
  <c r="D68" i="48"/>
  <c r="C68" i="48"/>
  <c r="B68" i="48"/>
  <c r="H67" i="48"/>
  <c r="H65" i="48"/>
  <c r="H68" i="48" s="1"/>
  <c r="G65" i="48"/>
  <c r="F65" i="48"/>
  <c r="F70" i="48" s="1"/>
  <c r="E65" i="48"/>
  <c r="E70" i="48" s="1"/>
  <c r="D65" i="48"/>
  <c r="D70" i="48" s="1"/>
  <c r="C65" i="48"/>
  <c r="B65" i="48"/>
  <c r="H64" i="48"/>
  <c r="H63" i="48"/>
  <c r="H62" i="48"/>
  <c r="H61" i="48"/>
  <c r="H60" i="48"/>
  <c r="H59" i="48"/>
  <c r="H58" i="48"/>
  <c r="Q50" i="48"/>
  <c r="P50" i="48"/>
  <c r="O50" i="48"/>
  <c r="N50" i="48"/>
  <c r="M50" i="48"/>
  <c r="L50" i="48"/>
  <c r="H50" i="48"/>
  <c r="G50" i="48"/>
  <c r="F50" i="48"/>
  <c r="E50" i="48"/>
  <c r="D50" i="48"/>
  <c r="C50" i="48"/>
  <c r="B50" i="48"/>
  <c r="R48" i="48"/>
  <c r="I48" i="48"/>
  <c r="Q46" i="48"/>
  <c r="Q51" i="48" s="1"/>
  <c r="P46" i="48"/>
  <c r="P51" i="48" s="1"/>
  <c r="O46" i="48"/>
  <c r="O51" i="48" s="1"/>
  <c r="N46" i="48"/>
  <c r="N51" i="48" s="1"/>
  <c r="M46" i="48"/>
  <c r="M51" i="48" s="1"/>
  <c r="L46" i="48"/>
  <c r="L51" i="48" s="1"/>
  <c r="H46" i="48"/>
  <c r="H51" i="48" s="1"/>
  <c r="G46" i="48"/>
  <c r="G51" i="48" s="1"/>
  <c r="F46" i="48"/>
  <c r="F51" i="48" s="1"/>
  <c r="E46" i="48"/>
  <c r="E51" i="48" s="1"/>
  <c r="D46" i="48"/>
  <c r="D51" i="48" s="1"/>
  <c r="C46" i="48"/>
  <c r="C51" i="48" s="1"/>
  <c r="B46" i="48"/>
  <c r="B51" i="48" s="1"/>
  <c r="R45" i="48"/>
  <c r="I45" i="48"/>
  <c r="R44" i="48"/>
  <c r="I44" i="48"/>
  <c r="R43" i="48"/>
  <c r="I43" i="48"/>
  <c r="R42" i="48"/>
  <c r="I42" i="48"/>
  <c r="R41" i="48"/>
  <c r="I41" i="48"/>
  <c r="R40" i="48"/>
  <c r="I40" i="48"/>
  <c r="R39" i="48"/>
  <c r="I39" i="48"/>
  <c r="K32" i="48"/>
  <c r="J32" i="48" s="1"/>
  <c r="E32" i="48"/>
  <c r="D32" i="48"/>
  <c r="M29" i="48"/>
  <c r="L29" i="48"/>
  <c r="K29" i="48"/>
  <c r="J29" i="48"/>
  <c r="I29" i="48"/>
  <c r="G29" i="48"/>
  <c r="F29" i="48"/>
  <c r="E29" i="48"/>
  <c r="D29" i="48"/>
  <c r="C29" i="48"/>
  <c r="U28" i="48"/>
  <c r="T28" i="48"/>
  <c r="S28" i="48"/>
  <c r="R28" i="48"/>
  <c r="Q28" i="48"/>
  <c r="P28" i="48"/>
  <c r="O28" i="48"/>
  <c r="N28" i="48"/>
  <c r="M28" i="48"/>
  <c r="L28" i="48"/>
  <c r="K28" i="48"/>
  <c r="J28" i="48"/>
  <c r="I28" i="48"/>
  <c r="G28" i="48"/>
  <c r="F28" i="48"/>
  <c r="E28" i="48"/>
  <c r="D28" i="48"/>
  <c r="C28" i="48"/>
  <c r="U27" i="48"/>
  <c r="T27" i="48"/>
  <c r="S27" i="48"/>
  <c r="R27" i="48"/>
  <c r="Q27" i="48"/>
  <c r="P27" i="48"/>
  <c r="O27" i="48"/>
  <c r="N27" i="48"/>
  <c r="M27" i="48"/>
  <c r="L27" i="48"/>
  <c r="L30" i="48" s="1"/>
  <c r="K27" i="48"/>
  <c r="K30" i="48" s="1"/>
  <c r="J27" i="48"/>
  <c r="J30" i="48" s="1"/>
  <c r="I27" i="48"/>
  <c r="I30" i="48" s="1"/>
  <c r="G27" i="48"/>
  <c r="G30" i="48" s="1"/>
  <c r="F27" i="48"/>
  <c r="E27" i="48"/>
  <c r="E30" i="48" s="1"/>
  <c r="D27" i="48"/>
  <c r="C27" i="48"/>
  <c r="C30" i="48" s="1"/>
  <c r="V26" i="48"/>
  <c r="U24" i="48"/>
  <c r="U29" i="48" s="1"/>
  <c r="T24" i="48"/>
  <c r="T29" i="48" s="1"/>
  <c r="S24" i="48"/>
  <c r="S29" i="48" s="1"/>
  <c r="R24" i="48"/>
  <c r="R29" i="48" s="1"/>
  <c r="Q24" i="48"/>
  <c r="Q29" i="48" s="1"/>
  <c r="P24" i="48"/>
  <c r="P29" i="48" s="1"/>
  <c r="O24" i="48"/>
  <c r="O29" i="48" s="1"/>
  <c r="N24" i="48"/>
  <c r="N29" i="48" s="1"/>
  <c r="M24" i="48"/>
  <c r="L24" i="48"/>
  <c r="K24" i="48"/>
  <c r="J24" i="48"/>
  <c r="I24" i="48"/>
  <c r="H24" i="48"/>
  <c r="G24" i="48"/>
  <c r="F24" i="48"/>
  <c r="E24" i="48"/>
  <c r="D24" i="48"/>
  <c r="C24" i="48"/>
  <c r="B24" i="48"/>
  <c r="V23" i="48"/>
  <c r="V22" i="48"/>
  <c r="V21" i="48"/>
  <c r="V20" i="48"/>
  <c r="V19" i="48"/>
  <c r="V18" i="48"/>
  <c r="V17" i="48"/>
  <c r="L31" i="48" l="1"/>
  <c r="I31" i="48"/>
  <c r="K31" i="48"/>
  <c r="C31" i="48"/>
  <c r="E31" i="48"/>
  <c r="V24" i="48"/>
  <c r="V25" i="48" s="1"/>
  <c r="G31" i="48"/>
  <c r="D31" i="48"/>
  <c r="J31" i="48"/>
  <c r="H66" i="48"/>
  <c r="D30" i="48"/>
  <c r="M30" i="48"/>
  <c r="M31" i="48" s="1"/>
  <c r="F30" i="48"/>
  <c r="F31" i="48" s="1"/>
  <c r="R46" i="48"/>
  <c r="I46" i="48"/>
  <c r="T83" i="48"/>
  <c r="S86" i="47"/>
  <c r="R86" i="47"/>
  <c r="Q86" i="47"/>
  <c r="P86" i="47"/>
  <c r="O86" i="47"/>
  <c r="N86" i="47"/>
  <c r="M86" i="47"/>
  <c r="L86" i="47"/>
  <c r="K86" i="47"/>
  <c r="J86" i="47"/>
  <c r="I86" i="47"/>
  <c r="H86" i="47"/>
  <c r="G86" i="47"/>
  <c r="F86" i="47"/>
  <c r="E86" i="47"/>
  <c r="D86" i="47"/>
  <c r="C86" i="47"/>
  <c r="B86" i="47"/>
  <c r="Q49" i="47"/>
  <c r="P49" i="47"/>
  <c r="O49" i="47"/>
  <c r="N49" i="47"/>
  <c r="M49" i="47"/>
  <c r="L49" i="47"/>
  <c r="W27" i="48" l="1"/>
  <c r="T84" i="48"/>
  <c r="T86" i="48"/>
  <c r="I47" i="48"/>
  <c r="I49" i="48"/>
  <c r="R47" i="48"/>
  <c r="R49" i="48"/>
  <c r="U27" i="47"/>
  <c r="T27" i="47"/>
  <c r="S27" i="47"/>
  <c r="R27" i="47"/>
  <c r="Q27" i="47"/>
  <c r="P27" i="47"/>
  <c r="O27" i="47"/>
  <c r="N27" i="47"/>
  <c r="S87" i="47" l="1"/>
  <c r="R87" i="47"/>
  <c r="Q87" i="47"/>
  <c r="P87" i="47"/>
  <c r="O87" i="47"/>
  <c r="N87" i="47"/>
  <c r="M87" i="47"/>
  <c r="L87" i="47"/>
  <c r="K87" i="47"/>
  <c r="J87" i="47"/>
  <c r="I87" i="47"/>
  <c r="H87" i="47"/>
  <c r="G87" i="47"/>
  <c r="F87" i="47"/>
  <c r="E87" i="47"/>
  <c r="D87" i="47"/>
  <c r="C87" i="47"/>
  <c r="B87" i="47"/>
  <c r="T85" i="47"/>
  <c r="S83" i="47"/>
  <c r="S88" i="47" s="1"/>
  <c r="R83" i="47"/>
  <c r="R88" i="47" s="1"/>
  <c r="Q83" i="47"/>
  <c r="Q88" i="47" s="1"/>
  <c r="P83" i="47"/>
  <c r="P88" i="47" s="1"/>
  <c r="O83" i="47"/>
  <c r="O88" i="47" s="1"/>
  <c r="N83" i="47"/>
  <c r="N88" i="47" s="1"/>
  <c r="M83" i="47"/>
  <c r="M88" i="47" s="1"/>
  <c r="L83" i="47"/>
  <c r="L88" i="47" s="1"/>
  <c r="K83" i="47"/>
  <c r="K88" i="47" s="1"/>
  <c r="J83" i="47"/>
  <c r="J88" i="47" s="1"/>
  <c r="I83" i="47"/>
  <c r="I88" i="47" s="1"/>
  <c r="H83" i="47"/>
  <c r="H88" i="47" s="1"/>
  <c r="G83" i="47"/>
  <c r="G88" i="47" s="1"/>
  <c r="F83" i="47"/>
  <c r="F88" i="47" s="1"/>
  <c r="E83" i="47"/>
  <c r="E88" i="47" s="1"/>
  <c r="D83" i="47"/>
  <c r="C83" i="47"/>
  <c r="C88" i="47" s="1"/>
  <c r="B83" i="47"/>
  <c r="B88" i="47" s="1"/>
  <c r="T82" i="47"/>
  <c r="T81" i="47"/>
  <c r="T80" i="47"/>
  <c r="T79" i="47"/>
  <c r="T78" i="47"/>
  <c r="T77" i="47"/>
  <c r="T76" i="47"/>
  <c r="E70" i="47"/>
  <c r="C70" i="47"/>
  <c r="G69" i="47"/>
  <c r="F69" i="47"/>
  <c r="E69" i="47"/>
  <c r="D69" i="47"/>
  <c r="C69" i="47"/>
  <c r="B69" i="47"/>
  <c r="G68" i="47"/>
  <c r="F68" i="47"/>
  <c r="E68" i="47"/>
  <c r="D68" i="47"/>
  <c r="C68" i="47"/>
  <c r="B68" i="47"/>
  <c r="H67" i="47"/>
  <c r="G65" i="47"/>
  <c r="G70" i="47" s="1"/>
  <c r="F65" i="47"/>
  <c r="F70" i="47" s="1"/>
  <c r="E65" i="47"/>
  <c r="D65" i="47"/>
  <c r="D70" i="47" s="1"/>
  <c r="C65" i="47"/>
  <c r="H65" i="47" s="1"/>
  <c r="B65" i="47"/>
  <c r="B70" i="47" s="1"/>
  <c r="H64" i="47"/>
  <c r="H63" i="47"/>
  <c r="H62" i="47"/>
  <c r="H61" i="47"/>
  <c r="H60" i="47"/>
  <c r="H59" i="47"/>
  <c r="H58" i="47"/>
  <c r="G51" i="47"/>
  <c r="Q50" i="47"/>
  <c r="P50" i="47"/>
  <c r="O50" i="47"/>
  <c r="N50" i="47"/>
  <c r="M50" i="47"/>
  <c r="L50" i="47"/>
  <c r="H50" i="47"/>
  <c r="G50" i="47"/>
  <c r="F50" i="47"/>
  <c r="E50" i="47"/>
  <c r="D50" i="47"/>
  <c r="C50" i="47"/>
  <c r="B50" i="47"/>
  <c r="H49" i="47"/>
  <c r="G49" i="47"/>
  <c r="F49" i="47"/>
  <c r="E49" i="47"/>
  <c r="D49" i="47"/>
  <c r="C49" i="47"/>
  <c r="B49" i="47"/>
  <c r="R48" i="47"/>
  <c r="I48" i="47"/>
  <c r="Q46" i="47"/>
  <c r="Q51" i="47" s="1"/>
  <c r="P46" i="47"/>
  <c r="P51" i="47" s="1"/>
  <c r="O46" i="47"/>
  <c r="O51" i="47" s="1"/>
  <c r="N46" i="47"/>
  <c r="N51" i="47" s="1"/>
  <c r="M46" i="47"/>
  <c r="M51" i="47" s="1"/>
  <c r="L46" i="47"/>
  <c r="L51" i="47" s="1"/>
  <c r="H46" i="47"/>
  <c r="H51" i="47" s="1"/>
  <c r="G46" i="47"/>
  <c r="F46" i="47"/>
  <c r="F51" i="47" s="1"/>
  <c r="E46" i="47"/>
  <c r="E51" i="47" s="1"/>
  <c r="D46" i="47"/>
  <c r="D51" i="47" s="1"/>
  <c r="C46" i="47"/>
  <c r="C51" i="47" s="1"/>
  <c r="B46" i="47"/>
  <c r="B51" i="47" s="1"/>
  <c r="R45" i="47"/>
  <c r="I45" i="47"/>
  <c r="R44" i="47"/>
  <c r="I44" i="47"/>
  <c r="R43" i="47"/>
  <c r="I43" i="47"/>
  <c r="R42" i="47"/>
  <c r="I42" i="47"/>
  <c r="R41" i="47"/>
  <c r="I41" i="47"/>
  <c r="R40" i="47"/>
  <c r="I40" i="47"/>
  <c r="R39" i="47"/>
  <c r="I39" i="47"/>
  <c r="K32" i="47"/>
  <c r="J32" i="47"/>
  <c r="E32" i="47"/>
  <c r="D32" i="47"/>
  <c r="M29" i="47"/>
  <c r="L29" i="47"/>
  <c r="K29" i="47"/>
  <c r="J29" i="47"/>
  <c r="I29" i="47"/>
  <c r="G29" i="47"/>
  <c r="F29" i="47"/>
  <c r="E29" i="47"/>
  <c r="D29" i="47"/>
  <c r="C29" i="47"/>
  <c r="U28" i="47"/>
  <c r="T28" i="47"/>
  <c r="S28" i="47"/>
  <c r="R28" i="47"/>
  <c r="Q28" i="47"/>
  <c r="P28" i="47"/>
  <c r="O28" i="47"/>
  <c r="N28" i="47"/>
  <c r="M28" i="47"/>
  <c r="L28" i="47"/>
  <c r="K28" i="47"/>
  <c r="J28" i="47"/>
  <c r="I28" i="47"/>
  <c r="G28" i="47"/>
  <c r="F28" i="47"/>
  <c r="E28" i="47"/>
  <c r="D28" i="47"/>
  <c r="C28" i="47"/>
  <c r="M27" i="47"/>
  <c r="L27" i="47"/>
  <c r="L30" i="47" s="1"/>
  <c r="K27" i="47"/>
  <c r="K30" i="47" s="1"/>
  <c r="J27" i="47"/>
  <c r="J30" i="47" s="1"/>
  <c r="I27" i="47"/>
  <c r="G27" i="47"/>
  <c r="G30" i="47" s="1"/>
  <c r="F27" i="47"/>
  <c r="E27" i="47"/>
  <c r="E30" i="47" s="1"/>
  <c r="D27" i="47"/>
  <c r="C27" i="47"/>
  <c r="C30" i="47" s="1"/>
  <c r="V26" i="47"/>
  <c r="U24" i="47"/>
  <c r="U29" i="47" s="1"/>
  <c r="T24" i="47"/>
  <c r="T29" i="47" s="1"/>
  <c r="S24" i="47"/>
  <c r="S29" i="47" s="1"/>
  <c r="R24" i="47"/>
  <c r="R29" i="47" s="1"/>
  <c r="Q24" i="47"/>
  <c r="Q29" i="47" s="1"/>
  <c r="P24" i="47"/>
  <c r="P29" i="47" s="1"/>
  <c r="O24" i="47"/>
  <c r="O29" i="47" s="1"/>
  <c r="N24" i="47"/>
  <c r="N29" i="47" s="1"/>
  <c r="M24" i="47"/>
  <c r="L24" i="47"/>
  <c r="K24" i="47"/>
  <c r="J24" i="47"/>
  <c r="I24" i="47"/>
  <c r="H24" i="47"/>
  <c r="G24" i="47"/>
  <c r="F24" i="47"/>
  <c r="E24" i="47"/>
  <c r="D24" i="47"/>
  <c r="C24" i="47"/>
  <c r="B24" i="47"/>
  <c r="V23" i="47"/>
  <c r="V22" i="47"/>
  <c r="V21" i="47"/>
  <c r="V20" i="47"/>
  <c r="V19" i="47"/>
  <c r="V18" i="47"/>
  <c r="V17" i="47"/>
  <c r="L31" i="47" l="1"/>
  <c r="C31" i="47"/>
  <c r="J31" i="47"/>
  <c r="T83" i="47"/>
  <c r="T84" i="47" s="1"/>
  <c r="D88" i="47"/>
  <c r="E31" i="47"/>
  <c r="V24" i="47"/>
  <c r="V25" i="47" s="1"/>
  <c r="G31" i="47"/>
  <c r="H66" i="47"/>
  <c r="H68" i="47"/>
  <c r="D30" i="47"/>
  <c r="D31" i="47" s="1"/>
  <c r="M30" i="47"/>
  <c r="M31" i="47" s="1"/>
  <c r="K31" i="47"/>
  <c r="F30" i="47"/>
  <c r="F31" i="47" s="1"/>
  <c r="R46" i="47"/>
  <c r="I30" i="47"/>
  <c r="I31" i="47" s="1"/>
  <c r="I46" i="47"/>
  <c r="H49" i="46"/>
  <c r="G49" i="46"/>
  <c r="F49" i="46"/>
  <c r="E49" i="46"/>
  <c r="D49" i="46"/>
  <c r="C49" i="46"/>
  <c r="B49" i="46"/>
  <c r="T86" i="47" l="1"/>
  <c r="W27" i="47"/>
  <c r="I47" i="47"/>
  <c r="I49" i="47"/>
  <c r="R49" i="47"/>
  <c r="R47" i="47"/>
  <c r="E46" i="46"/>
  <c r="V13" i="2"/>
  <c r="V14" i="2"/>
  <c r="V15" i="2"/>
  <c r="V16" i="2"/>
  <c r="V17" i="2"/>
  <c r="S87" i="46" l="1"/>
  <c r="R87" i="46"/>
  <c r="Q87" i="46"/>
  <c r="P87" i="46"/>
  <c r="O87" i="46"/>
  <c r="N87" i="46"/>
  <c r="M87" i="46"/>
  <c r="L87" i="46"/>
  <c r="K87" i="46"/>
  <c r="J87" i="46"/>
  <c r="I87" i="46"/>
  <c r="H87" i="46"/>
  <c r="G87" i="46"/>
  <c r="F87" i="46"/>
  <c r="E87" i="46"/>
  <c r="D87" i="46"/>
  <c r="C87" i="46"/>
  <c r="B87" i="46"/>
  <c r="S86" i="46"/>
  <c r="R86" i="46"/>
  <c r="Q86" i="46"/>
  <c r="P86" i="46"/>
  <c r="O86" i="46"/>
  <c r="N86" i="46"/>
  <c r="M86" i="46"/>
  <c r="L86" i="46"/>
  <c r="K86" i="46"/>
  <c r="J86" i="46"/>
  <c r="I86" i="46"/>
  <c r="H86" i="46"/>
  <c r="G86" i="46"/>
  <c r="F86" i="46"/>
  <c r="E86" i="46"/>
  <c r="D86" i="46"/>
  <c r="C86" i="46"/>
  <c r="B86" i="46"/>
  <c r="T85" i="46"/>
  <c r="S83" i="46"/>
  <c r="S88" i="46" s="1"/>
  <c r="R83" i="46"/>
  <c r="R88" i="46" s="1"/>
  <c r="Q83" i="46"/>
  <c r="Q88" i="46" s="1"/>
  <c r="P83" i="46"/>
  <c r="P88" i="46" s="1"/>
  <c r="O83" i="46"/>
  <c r="O88" i="46" s="1"/>
  <c r="N83" i="46"/>
  <c r="N88" i="46" s="1"/>
  <c r="M83" i="46"/>
  <c r="M88" i="46" s="1"/>
  <c r="L83" i="46"/>
  <c r="L88" i="46" s="1"/>
  <c r="K83" i="46"/>
  <c r="K88" i="46" s="1"/>
  <c r="J83" i="46"/>
  <c r="J88" i="46" s="1"/>
  <c r="I83" i="46"/>
  <c r="I88" i="46" s="1"/>
  <c r="H83" i="46"/>
  <c r="H88" i="46" s="1"/>
  <c r="G83" i="46"/>
  <c r="G88" i="46" s="1"/>
  <c r="F83" i="46"/>
  <c r="F88" i="46" s="1"/>
  <c r="E83" i="46"/>
  <c r="E88" i="46" s="1"/>
  <c r="D83" i="46"/>
  <c r="D88" i="46" s="1"/>
  <c r="C83" i="46"/>
  <c r="C88" i="46" s="1"/>
  <c r="B83" i="46"/>
  <c r="B88" i="46" s="1"/>
  <c r="T82" i="46"/>
  <c r="T81" i="46"/>
  <c r="T80" i="46"/>
  <c r="T79" i="46"/>
  <c r="T78" i="46"/>
  <c r="T77" i="46"/>
  <c r="T76" i="46"/>
  <c r="G69" i="46"/>
  <c r="F69" i="46"/>
  <c r="E69" i="46"/>
  <c r="D69" i="46"/>
  <c r="C69" i="46"/>
  <c r="B69" i="46"/>
  <c r="G68" i="46"/>
  <c r="F68" i="46"/>
  <c r="E68" i="46"/>
  <c r="D68" i="46"/>
  <c r="C68" i="46"/>
  <c r="B68" i="46"/>
  <c r="H67" i="46"/>
  <c r="G65" i="46"/>
  <c r="G70" i="46" s="1"/>
  <c r="F65" i="46"/>
  <c r="F70" i="46" s="1"/>
  <c r="E65" i="46"/>
  <c r="E70" i="46" s="1"/>
  <c r="D65" i="46"/>
  <c r="D70" i="46" s="1"/>
  <c r="C65" i="46"/>
  <c r="C70" i="46" s="1"/>
  <c r="B65" i="46"/>
  <c r="B70" i="46" s="1"/>
  <c r="H64" i="46"/>
  <c r="H63" i="46"/>
  <c r="H62" i="46"/>
  <c r="H61" i="46"/>
  <c r="H60" i="46"/>
  <c r="H59" i="46"/>
  <c r="H58" i="46"/>
  <c r="H51" i="46"/>
  <c r="Q50" i="46"/>
  <c r="P50" i="46"/>
  <c r="O50" i="46"/>
  <c r="N50" i="46"/>
  <c r="M50" i="46"/>
  <c r="L50" i="46"/>
  <c r="H50" i="46"/>
  <c r="G50" i="46"/>
  <c r="F50" i="46"/>
  <c r="E50" i="46"/>
  <c r="D50" i="46"/>
  <c r="C50" i="46"/>
  <c r="B50" i="46"/>
  <c r="Q49" i="46"/>
  <c r="P49" i="46"/>
  <c r="O49" i="46"/>
  <c r="N49" i="46"/>
  <c r="M49" i="46"/>
  <c r="L49" i="46"/>
  <c r="R48" i="46"/>
  <c r="I48" i="46"/>
  <c r="Q46" i="46"/>
  <c r="Q51" i="46" s="1"/>
  <c r="P46" i="46"/>
  <c r="P51" i="46" s="1"/>
  <c r="O46" i="46"/>
  <c r="O51" i="46" s="1"/>
  <c r="N46" i="46"/>
  <c r="N51" i="46" s="1"/>
  <c r="M46" i="46"/>
  <c r="M51" i="46" s="1"/>
  <c r="L46" i="46"/>
  <c r="L51" i="46" s="1"/>
  <c r="H46" i="46"/>
  <c r="G46" i="46"/>
  <c r="G51" i="46" s="1"/>
  <c r="F46" i="46"/>
  <c r="F51" i="46" s="1"/>
  <c r="E51" i="46"/>
  <c r="D46" i="46"/>
  <c r="D51" i="46" s="1"/>
  <c r="C46" i="46"/>
  <c r="B46" i="46"/>
  <c r="B51" i="46" s="1"/>
  <c r="R45" i="46"/>
  <c r="I45" i="46"/>
  <c r="R44" i="46"/>
  <c r="I44" i="46"/>
  <c r="R43" i="46"/>
  <c r="I43" i="46"/>
  <c r="R42" i="46"/>
  <c r="I42" i="46"/>
  <c r="R41" i="46"/>
  <c r="I41" i="46"/>
  <c r="R40" i="46"/>
  <c r="I40" i="46"/>
  <c r="R39" i="46"/>
  <c r="I39" i="46"/>
  <c r="K32" i="46"/>
  <c r="J32" i="46" s="1"/>
  <c r="E32" i="46"/>
  <c r="D32" i="46" s="1"/>
  <c r="M29" i="46"/>
  <c r="L29" i="46"/>
  <c r="K29" i="46"/>
  <c r="J29" i="46"/>
  <c r="I29" i="46"/>
  <c r="G29" i="46"/>
  <c r="F29" i="46"/>
  <c r="E29" i="46"/>
  <c r="D29" i="46"/>
  <c r="C29" i="46"/>
  <c r="U28" i="46"/>
  <c r="T28" i="46"/>
  <c r="S28" i="46"/>
  <c r="R28" i="46"/>
  <c r="Q28" i="46"/>
  <c r="P28" i="46"/>
  <c r="O28" i="46"/>
  <c r="N28" i="46"/>
  <c r="M28" i="46"/>
  <c r="L28" i="46"/>
  <c r="K28" i="46"/>
  <c r="J28" i="46"/>
  <c r="I28" i="46"/>
  <c r="G28" i="46"/>
  <c r="F28" i="46"/>
  <c r="E28" i="46"/>
  <c r="D28" i="46"/>
  <c r="C28" i="46"/>
  <c r="U27" i="46"/>
  <c r="T27" i="46"/>
  <c r="S27" i="46"/>
  <c r="R27" i="46"/>
  <c r="Q27" i="46"/>
  <c r="P27" i="46"/>
  <c r="O27" i="46"/>
  <c r="N27" i="46"/>
  <c r="M27" i="46"/>
  <c r="M30" i="46" s="1"/>
  <c r="L27" i="46"/>
  <c r="K27" i="46"/>
  <c r="K30" i="46" s="1"/>
  <c r="J27" i="46"/>
  <c r="J30" i="46" s="1"/>
  <c r="I27" i="46"/>
  <c r="I30" i="46" s="1"/>
  <c r="G27" i="46"/>
  <c r="G30" i="46" s="1"/>
  <c r="F27" i="46"/>
  <c r="F30" i="46" s="1"/>
  <c r="E27" i="46"/>
  <c r="D27" i="46"/>
  <c r="D30" i="46" s="1"/>
  <c r="C27" i="46"/>
  <c r="V26" i="46"/>
  <c r="U24" i="46"/>
  <c r="U29" i="46" s="1"/>
  <c r="T24" i="46"/>
  <c r="T29" i="46" s="1"/>
  <c r="S24" i="46"/>
  <c r="S29" i="46" s="1"/>
  <c r="R24" i="46"/>
  <c r="R29" i="46" s="1"/>
  <c r="Q24" i="46"/>
  <c r="Q29" i="46" s="1"/>
  <c r="P24" i="46"/>
  <c r="P29" i="46" s="1"/>
  <c r="O24" i="46"/>
  <c r="O29" i="46" s="1"/>
  <c r="N24" i="46"/>
  <c r="N29" i="46" s="1"/>
  <c r="M24" i="46"/>
  <c r="L24" i="46"/>
  <c r="K24" i="46"/>
  <c r="J24" i="46"/>
  <c r="I24" i="46"/>
  <c r="H24" i="46"/>
  <c r="G24" i="46"/>
  <c r="F24" i="46"/>
  <c r="E24" i="46"/>
  <c r="D24" i="46"/>
  <c r="C24" i="46"/>
  <c r="B24" i="46"/>
  <c r="V23" i="46"/>
  <c r="V22" i="46"/>
  <c r="V21" i="46"/>
  <c r="V20" i="46"/>
  <c r="V19" i="46"/>
  <c r="V18" i="46"/>
  <c r="V17" i="46"/>
  <c r="I46" i="46" l="1"/>
  <c r="I49" i="46" s="1"/>
  <c r="F31" i="46"/>
  <c r="M31" i="46"/>
  <c r="K31" i="46"/>
  <c r="D31" i="46"/>
  <c r="C51" i="46"/>
  <c r="V24" i="46"/>
  <c r="V25" i="46" s="1"/>
  <c r="I31" i="46"/>
  <c r="J31" i="46"/>
  <c r="G31" i="46"/>
  <c r="T83" i="46"/>
  <c r="H65" i="46"/>
  <c r="C30" i="46"/>
  <c r="C31" i="46" s="1"/>
  <c r="L30" i="46"/>
  <c r="L31" i="46" s="1"/>
  <c r="E30" i="46"/>
  <c r="E31" i="46" s="1"/>
  <c r="R46" i="46"/>
  <c r="H49" i="45"/>
  <c r="G49" i="45"/>
  <c r="F49" i="45"/>
  <c r="E49" i="45"/>
  <c r="D49" i="45"/>
  <c r="C49" i="45"/>
  <c r="B49" i="45"/>
  <c r="I47" i="46" l="1"/>
  <c r="W27" i="46"/>
  <c r="T86" i="46"/>
  <c r="T84" i="46"/>
  <c r="R49" i="46"/>
  <c r="R47" i="46"/>
  <c r="H68" i="46"/>
  <c r="H66" i="46"/>
  <c r="S86" i="45"/>
  <c r="R86" i="45"/>
  <c r="Q86" i="45"/>
  <c r="P86" i="45"/>
  <c r="O86" i="45"/>
  <c r="N86" i="45"/>
  <c r="M86" i="45"/>
  <c r="L86" i="45"/>
  <c r="K86" i="45"/>
  <c r="J86" i="45"/>
  <c r="I86" i="45"/>
  <c r="H86" i="45"/>
  <c r="G86" i="45"/>
  <c r="F86" i="45"/>
  <c r="E86" i="45"/>
  <c r="D86" i="45"/>
  <c r="C86" i="45"/>
  <c r="B86" i="45"/>
  <c r="Q49" i="45"/>
  <c r="P49" i="45"/>
  <c r="O49" i="45"/>
  <c r="N49" i="45"/>
  <c r="M49" i="45"/>
  <c r="L49" i="45"/>
  <c r="S87" i="45" l="1"/>
  <c r="R87" i="45"/>
  <c r="Q87" i="45"/>
  <c r="P87" i="45"/>
  <c r="O87" i="45"/>
  <c r="N87" i="45"/>
  <c r="M87" i="45"/>
  <c r="L87" i="45"/>
  <c r="K87" i="45"/>
  <c r="J87" i="45"/>
  <c r="I87" i="45"/>
  <c r="H87" i="45"/>
  <c r="G87" i="45"/>
  <c r="F87" i="45"/>
  <c r="E87" i="45"/>
  <c r="D87" i="45"/>
  <c r="C87" i="45"/>
  <c r="B87" i="45"/>
  <c r="T85" i="45"/>
  <c r="S83" i="45"/>
  <c r="S88" i="45" s="1"/>
  <c r="R83" i="45"/>
  <c r="R88" i="45" s="1"/>
  <c r="Q83" i="45"/>
  <c r="Q88" i="45" s="1"/>
  <c r="P83" i="45"/>
  <c r="P88" i="45" s="1"/>
  <c r="O83" i="45"/>
  <c r="O88" i="45" s="1"/>
  <c r="N83" i="45"/>
  <c r="N88" i="45" s="1"/>
  <c r="M83" i="45"/>
  <c r="M88" i="45" s="1"/>
  <c r="L83" i="45"/>
  <c r="L88" i="45" s="1"/>
  <c r="K83" i="45"/>
  <c r="K88" i="45" s="1"/>
  <c r="J83" i="45"/>
  <c r="J88" i="45" s="1"/>
  <c r="I83" i="45"/>
  <c r="I88" i="45" s="1"/>
  <c r="H83" i="45"/>
  <c r="H88" i="45" s="1"/>
  <c r="G83" i="45"/>
  <c r="G88" i="45" s="1"/>
  <c r="F83" i="45"/>
  <c r="F88" i="45" s="1"/>
  <c r="E83" i="45"/>
  <c r="E88" i="45" s="1"/>
  <c r="D83" i="45"/>
  <c r="C83" i="45"/>
  <c r="C88" i="45" s="1"/>
  <c r="B83" i="45"/>
  <c r="B88" i="45" s="1"/>
  <c r="T82" i="45"/>
  <c r="T81" i="45"/>
  <c r="T80" i="45"/>
  <c r="T79" i="45"/>
  <c r="T78" i="45"/>
  <c r="T77" i="45"/>
  <c r="T76" i="45"/>
  <c r="F70" i="45"/>
  <c r="D70" i="45"/>
  <c r="C70" i="45"/>
  <c r="B70" i="45"/>
  <c r="G69" i="45"/>
  <c r="F69" i="45"/>
  <c r="E69" i="45"/>
  <c r="D69" i="45"/>
  <c r="C69" i="45"/>
  <c r="B69" i="45"/>
  <c r="G68" i="45"/>
  <c r="F68" i="45"/>
  <c r="E68" i="45"/>
  <c r="D68" i="45"/>
  <c r="C68" i="45"/>
  <c r="B68" i="45"/>
  <c r="H67" i="45"/>
  <c r="G65" i="45"/>
  <c r="H65" i="45" s="1"/>
  <c r="F65" i="45"/>
  <c r="E65" i="45"/>
  <c r="E70" i="45" s="1"/>
  <c r="D65" i="45"/>
  <c r="C65" i="45"/>
  <c r="B65" i="45"/>
  <c r="H64" i="45"/>
  <c r="H63" i="45"/>
  <c r="H62" i="45"/>
  <c r="H61" i="45"/>
  <c r="H60" i="45"/>
  <c r="H59" i="45"/>
  <c r="H58" i="45"/>
  <c r="Q51" i="45"/>
  <c r="H51" i="45"/>
  <c r="Q50" i="45"/>
  <c r="P50" i="45"/>
  <c r="O50" i="45"/>
  <c r="N50" i="45"/>
  <c r="M50" i="45"/>
  <c r="L50" i="45"/>
  <c r="H50" i="45"/>
  <c r="G50" i="45"/>
  <c r="F50" i="45"/>
  <c r="E50" i="45"/>
  <c r="D50" i="45"/>
  <c r="C50" i="45"/>
  <c r="B50" i="45"/>
  <c r="R48" i="45"/>
  <c r="I48" i="45"/>
  <c r="Q46" i="45"/>
  <c r="P46" i="45"/>
  <c r="P51" i="45" s="1"/>
  <c r="O46" i="45"/>
  <c r="O51" i="45" s="1"/>
  <c r="N46" i="45"/>
  <c r="N51" i="45" s="1"/>
  <c r="M46" i="45"/>
  <c r="M51" i="45" s="1"/>
  <c r="L46" i="45"/>
  <c r="L51" i="45" s="1"/>
  <c r="H46" i="45"/>
  <c r="G46" i="45"/>
  <c r="G51" i="45" s="1"/>
  <c r="F46" i="45"/>
  <c r="F51" i="45" s="1"/>
  <c r="E46" i="45"/>
  <c r="E51" i="45" s="1"/>
  <c r="D46" i="45"/>
  <c r="D51" i="45" s="1"/>
  <c r="C46" i="45"/>
  <c r="C51" i="45" s="1"/>
  <c r="B46" i="45"/>
  <c r="B51" i="45" s="1"/>
  <c r="R45" i="45"/>
  <c r="I45" i="45"/>
  <c r="R44" i="45"/>
  <c r="I44" i="45"/>
  <c r="R43" i="45"/>
  <c r="I43" i="45"/>
  <c r="R42" i="45"/>
  <c r="I42" i="45"/>
  <c r="R41" i="45"/>
  <c r="I41" i="45"/>
  <c r="R40" i="45"/>
  <c r="I40" i="45"/>
  <c r="R39" i="45"/>
  <c r="I39" i="45"/>
  <c r="K32" i="45"/>
  <c r="J32" i="45" s="1"/>
  <c r="E32" i="45"/>
  <c r="D32" i="45" s="1"/>
  <c r="D30" i="45"/>
  <c r="M29" i="45"/>
  <c r="L29" i="45"/>
  <c r="K29" i="45"/>
  <c r="J29" i="45"/>
  <c r="I29" i="45"/>
  <c r="G29" i="45"/>
  <c r="F29" i="45"/>
  <c r="E29" i="45"/>
  <c r="D29" i="45"/>
  <c r="C29" i="45"/>
  <c r="U28" i="45"/>
  <c r="T28" i="45"/>
  <c r="S28" i="45"/>
  <c r="R28" i="45"/>
  <c r="Q28" i="45"/>
  <c r="P28" i="45"/>
  <c r="O28" i="45"/>
  <c r="N28" i="45"/>
  <c r="M28" i="45"/>
  <c r="L28" i="45"/>
  <c r="K28" i="45"/>
  <c r="J28" i="45"/>
  <c r="I28" i="45"/>
  <c r="G28" i="45"/>
  <c r="F28" i="45"/>
  <c r="E28" i="45"/>
  <c r="D28" i="45"/>
  <c r="C28" i="45"/>
  <c r="U27" i="45"/>
  <c r="T27" i="45"/>
  <c r="S27" i="45"/>
  <c r="R27" i="45"/>
  <c r="Q27" i="45"/>
  <c r="P27" i="45"/>
  <c r="O27" i="45"/>
  <c r="N27" i="45"/>
  <c r="M27" i="45"/>
  <c r="M30" i="45" s="1"/>
  <c r="L27" i="45"/>
  <c r="K27" i="45"/>
  <c r="K30" i="45" s="1"/>
  <c r="J27" i="45"/>
  <c r="J30" i="45" s="1"/>
  <c r="I27" i="45"/>
  <c r="I30" i="45" s="1"/>
  <c r="G27" i="45"/>
  <c r="G30" i="45" s="1"/>
  <c r="F27" i="45"/>
  <c r="F30" i="45" s="1"/>
  <c r="E27" i="45"/>
  <c r="D27" i="45"/>
  <c r="C27" i="45"/>
  <c r="V26" i="45"/>
  <c r="U24" i="45"/>
  <c r="U29" i="45" s="1"/>
  <c r="T24" i="45"/>
  <c r="T29" i="45" s="1"/>
  <c r="S24" i="45"/>
  <c r="S29" i="45" s="1"/>
  <c r="R24" i="45"/>
  <c r="R29" i="45" s="1"/>
  <c r="Q24" i="45"/>
  <c r="Q29" i="45" s="1"/>
  <c r="P24" i="45"/>
  <c r="P29" i="45" s="1"/>
  <c r="O24" i="45"/>
  <c r="O29" i="45" s="1"/>
  <c r="N24" i="45"/>
  <c r="N29" i="45" s="1"/>
  <c r="M24" i="45"/>
  <c r="L24" i="45"/>
  <c r="K24" i="45"/>
  <c r="J24" i="45"/>
  <c r="I24" i="45"/>
  <c r="H24" i="45"/>
  <c r="G24" i="45"/>
  <c r="F24" i="45"/>
  <c r="E24" i="45"/>
  <c r="D24" i="45"/>
  <c r="C24" i="45"/>
  <c r="B24" i="45"/>
  <c r="V23" i="45"/>
  <c r="V22" i="45"/>
  <c r="V21" i="45"/>
  <c r="V20" i="45"/>
  <c r="V19" i="45"/>
  <c r="V18" i="45"/>
  <c r="V17" i="45"/>
  <c r="M31" i="45" l="1"/>
  <c r="F31" i="45"/>
  <c r="T83" i="45"/>
  <c r="T84" i="45" s="1"/>
  <c r="G31" i="45"/>
  <c r="K31" i="45"/>
  <c r="J31" i="45"/>
  <c r="V24" i="45"/>
  <c r="W27" i="45" s="1"/>
  <c r="D31" i="45"/>
  <c r="H68" i="45"/>
  <c r="H66" i="45"/>
  <c r="C30" i="45"/>
  <c r="C31" i="45" s="1"/>
  <c r="L30" i="45"/>
  <c r="L31" i="45" s="1"/>
  <c r="D88" i="45"/>
  <c r="E30" i="45"/>
  <c r="E31" i="45" s="1"/>
  <c r="I31" i="45"/>
  <c r="R46" i="45"/>
  <c r="G70" i="45"/>
  <c r="I46" i="45"/>
  <c r="S86" i="44"/>
  <c r="R86" i="44"/>
  <c r="Q86" i="44"/>
  <c r="P86" i="44"/>
  <c r="O86" i="44"/>
  <c r="N86" i="44"/>
  <c r="M86" i="44"/>
  <c r="L86" i="44"/>
  <c r="K86" i="44"/>
  <c r="J86" i="44"/>
  <c r="I86" i="44"/>
  <c r="H86" i="44"/>
  <c r="G86" i="44"/>
  <c r="F86" i="44"/>
  <c r="E86" i="44"/>
  <c r="D86" i="44"/>
  <c r="C86" i="44"/>
  <c r="B86" i="44"/>
  <c r="P49" i="44"/>
  <c r="O49" i="44"/>
  <c r="N49" i="44"/>
  <c r="M49" i="44"/>
  <c r="L49" i="44"/>
  <c r="V25" i="45" l="1"/>
  <c r="T86" i="45"/>
  <c r="R47" i="45"/>
  <c r="R49" i="45"/>
  <c r="I47" i="45"/>
  <c r="I49" i="45"/>
  <c r="S87" i="44"/>
  <c r="R87" i="44"/>
  <c r="Q87" i="44"/>
  <c r="P87" i="44"/>
  <c r="O87" i="44"/>
  <c r="N87" i="44"/>
  <c r="M87" i="44"/>
  <c r="L87" i="44"/>
  <c r="K87" i="44"/>
  <c r="J87" i="44"/>
  <c r="I87" i="44"/>
  <c r="H87" i="44"/>
  <c r="G87" i="44"/>
  <c r="F87" i="44"/>
  <c r="E87" i="44"/>
  <c r="D87" i="44"/>
  <c r="C87" i="44"/>
  <c r="B87" i="44"/>
  <c r="T85" i="44"/>
  <c r="S83" i="44"/>
  <c r="S88" i="44" s="1"/>
  <c r="R83" i="44"/>
  <c r="R88" i="44" s="1"/>
  <c r="Q83" i="44"/>
  <c r="Q88" i="44" s="1"/>
  <c r="P83" i="44"/>
  <c r="P88" i="44" s="1"/>
  <c r="O83" i="44"/>
  <c r="O88" i="44" s="1"/>
  <c r="N83" i="44"/>
  <c r="N88" i="44" s="1"/>
  <c r="M83" i="44"/>
  <c r="M88" i="44" s="1"/>
  <c r="L83" i="44"/>
  <c r="L88" i="44" s="1"/>
  <c r="K83" i="44"/>
  <c r="K88" i="44" s="1"/>
  <c r="J83" i="44"/>
  <c r="J88" i="44" s="1"/>
  <c r="I83" i="44"/>
  <c r="I88" i="44" s="1"/>
  <c r="H83" i="44"/>
  <c r="H88" i="44" s="1"/>
  <c r="G83" i="44"/>
  <c r="G88" i="44" s="1"/>
  <c r="F83" i="44"/>
  <c r="F88" i="44" s="1"/>
  <c r="E83" i="44"/>
  <c r="E88" i="44" s="1"/>
  <c r="D83" i="44"/>
  <c r="D88" i="44" s="1"/>
  <c r="C83" i="44"/>
  <c r="B83" i="44"/>
  <c r="B88" i="44" s="1"/>
  <c r="T82" i="44"/>
  <c r="T81" i="44"/>
  <c r="T80" i="44"/>
  <c r="T79" i="44"/>
  <c r="T78" i="44"/>
  <c r="T77" i="44"/>
  <c r="T76" i="44"/>
  <c r="D70" i="44"/>
  <c r="C70" i="44"/>
  <c r="B70" i="44"/>
  <c r="G69" i="44"/>
  <c r="F69" i="44"/>
  <c r="E69" i="44"/>
  <c r="D69" i="44"/>
  <c r="C69" i="44"/>
  <c r="B69" i="44"/>
  <c r="G68" i="44"/>
  <c r="F68" i="44"/>
  <c r="E68" i="44"/>
  <c r="D68" i="44"/>
  <c r="C68" i="44"/>
  <c r="B68" i="44"/>
  <c r="H67" i="44"/>
  <c r="H65" i="44"/>
  <c r="H68" i="44" s="1"/>
  <c r="G65" i="44"/>
  <c r="G70" i="44" s="1"/>
  <c r="F65" i="44"/>
  <c r="F70" i="44" s="1"/>
  <c r="E65" i="44"/>
  <c r="E70" i="44" s="1"/>
  <c r="D65" i="44"/>
  <c r="C65" i="44"/>
  <c r="B65" i="44"/>
  <c r="H64" i="44"/>
  <c r="H63" i="44"/>
  <c r="H62" i="44"/>
  <c r="H61" i="44"/>
  <c r="H60" i="44"/>
  <c r="H59" i="44"/>
  <c r="H58" i="44"/>
  <c r="Q51" i="44"/>
  <c r="Q50" i="44"/>
  <c r="P50" i="44"/>
  <c r="O50" i="44"/>
  <c r="N50" i="44"/>
  <c r="M50" i="44"/>
  <c r="L50" i="44"/>
  <c r="H50" i="44"/>
  <c r="G50" i="44"/>
  <c r="F50" i="44"/>
  <c r="E50" i="44"/>
  <c r="D50" i="44"/>
  <c r="C50" i="44"/>
  <c r="B50" i="44"/>
  <c r="Q49" i="44"/>
  <c r="H49" i="44"/>
  <c r="G49" i="44"/>
  <c r="F49" i="44"/>
  <c r="E49" i="44"/>
  <c r="D49" i="44"/>
  <c r="C49" i="44"/>
  <c r="B49" i="44"/>
  <c r="R48" i="44"/>
  <c r="I48" i="44"/>
  <c r="Q46" i="44"/>
  <c r="P46" i="44"/>
  <c r="P51" i="44" s="1"/>
  <c r="O46" i="44"/>
  <c r="O51" i="44" s="1"/>
  <c r="N46" i="44"/>
  <c r="N51" i="44" s="1"/>
  <c r="M46" i="44"/>
  <c r="M51" i="44" s="1"/>
  <c r="L46" i="44"/>
  <c r="L51" i="44" s="1"/>
  <c r="H46" i="44"/>
  <c r="H51" i="44" s="1"/>
  <c r="G46" i="44"/>
  <c r="G51" i="44" s="1"/>
  <c r="F46" i="44"/>
  <c r="F51" i="44" s="1"/>
  <c r="E46" i="44"/>
  <c r="E51" i="44" s="1"/>
  <c r="D46" i="44"/>
  <c r="D51" i="44" s="1"/>
  <c r="C46" i="44"/>
  <c r="C51" i="44" s="1"/>
  <c r="B46" i="44"/>
  <c r="B51" i="44" s="1"/>
  <c r="R45" i="44"/>
  <c r="I45" i="44"/>
  <c r="R44" i="44"/>
  <c r="I44" i="44"/>
  <c r="R43" i="44"/>
  <c r="I43" i="44"/>
  <c r="R42" i="44"/>
  <c r="I42" i="44"/>
  <c r="R41" i="44"/>
  <c r="I41" i="44"/>
  <c r="R40" i="44"/>
  <c r="I40" i="44"/>
  <c r="R39" i="44"/>
  <c r="I39" i="44"/>
  <c r="K32" i="44"/>
  <c r="J32" i="44" s="1"/>
  <c r="E32" i="44"/>
  <c r="D32" i="44" s="1"/>
  <c r="M29" i="44"/>
  <c r="L29" i="44"/>
  <c r="K29" i="44"/>
  <c r="J29" i="44"/>
  <c r="I29" i="44"/>
  <c r="G29" i="44"/>
  <c r="F29" i="44"/>
  <c r="E29" i="44"/>
  <c r="D29" i="44"/>
  <c r="C29" i="44"/>
  <c r="U28" i="44"/>
  <c r="T28" i="44"/>
  <c r="S28" i="44"/>
  <c r="R28" i="44"/>
  <c r="Q28" i="44"/>
  <c r="P28" i="44"/>
  <c r="O28" i="44"/>
  <c r="N28" i="44"/>
  <c r="M28" i="44"/>
  <c r="L28" i="44"/>
  <c r="K28" i="44"/>
  <c r="J28" i="44"/>
  <c r="I28" i="44"/>
  <c r="G28" i="44"/>
  <c r="F28" i="44"/>
  <c r="E28" i="44"/>
  <c r="D28" i="44"/>
  <c r="C28" i="44"/>
  <c r="U27" i="44"/>
  <c r="T27" i="44"/>
  <c r="S27" i="44"/>
  <c r="R27" i="44"/>
  <c r="Q27" i="44"/>
  <c r="P27" i="44"/>
  <c r="O27" i="44"/>
  <c r="N27" i="44"/>
  <c r="M27" i="44"/>
  <c r="M30" i="44" s="1"/>
  <c r="L27" i="44"/>
  <c r="L30" i="44" s="1"/>
  <c r="K27" i="44"/>
  <c r="K30" i="44" s="1"/>
  <c r="J27" i="44"/>
  <c r="J30" i="44" s="1"/>
  <c r="I27" i="44"/>
  <c r="I30" i="44" s="1"/>
  <c r="G27" i="44"/>
  <c r="F27" i="44"/>
  <c r="E27" i="44"/>
  <c r="D27" i="44"/>
  <c r="D30" i="44" s="1"/>
  <c r="C27" i="44"/>
  <c r="C30" i="44" s="1"/>
  <c r="V26" i="44"/>
  <c r="U24" i="44"/>
  <c r="U29" i="44" s="1"/>
  <c r="T24" i="44"/>
  <c r="T29" i="44" s="1"/>
  <c r="S24" i="44"/>
  <c r="S29" i="44" s="1"/>
  <c r="R24" i="44"/>
  <c r="R29" i="44" s="1"/>
  <c r="Q24" i="44"/>
  <c r="Q29" i="44" s="1"/>
  <c r="P24" i="44"/>
  <c r="P29" i="44" s="1"/>
  <c r="O24" i="44"/>
  <c r="O29" i="44" s="1"/>
  <c r="N24" i="44"/>
  <c r="N29" i="44" s="1"/>
  <c r="M24" i="44"/>
  <c r="L24" i="44"/>
  <c r="K24" i="44"/>
  <c r="J24" i="44"/>
  <c r="I24" i="44"/>
  <c r="H24" i="44"/>
  <c r="G24" i="44"/>
  <c r="F24" i="44"/>
  <c r="E24" i="44"/>
  <c r="D24" i="44"/>
  <c r="C24" i="44"/>
  <c r="B24" i="44"/>
  <c r="V23" i="44"/>
  <c r="V22" i="44"/>
  <c r="V21" i="44"/>
  <c r="V20" i="44"/>
  <c r="V19" i="44"/>
  <c r="V18" i="44"/>
  <c r="V17" i="44"/>
  <c r="T83" i="44" l="1"/>
  <c r="T86" i="44" s="1"/>
  <c r="C88" i="44"/>
  <c r="I31" i="44"/>
  <c r="K31" i="44"/>
  <c r="C31" i="44"/>
  <c r="L31" i="44"/>
  <c r="V24" i="44"/>
  <c r="V25" i="44" s="1"/>
  <c r="D31" i="44"/>
  <c r="M31" i="44"/>
  <c r="J31" i="44"/>
  <c r="H66" i="44"/>
  <c r="E30" i="44"/>
  <c r="E31" i="44" s="1"/>
  <c r="F30" i="44"/>
  <c r="F31" i="44" s="1"/>
  <c r="G30" i="44"/>
  <c r="G31" i="44" s="1"/>
  <c r="R46" i="44"/>
  <c r="I46" i="44"/>
  <c r="F49" i="42"/>
  <c r="E49" i="42"/>
  <c r="D49" i="42"/>
  <c r="C49" i="42"/>
  <c r="B49" i="42"/>
  <c r="T84" i="44" l="1"/>
  <c r="W27" i="44"/>
  <c r="R47" i="44"/>
  <c r="R49" i="44"/>
  <c r="I47" i="44"/>
  <c r="I49" i="44"/>
  <c r="E2" i="35"/>
  <c r="H49" i="42" l="1"/>
  <c r="G49" i="42"/>
  <c r="S87" i="42"/>
  <c r="R87" i="42"/>
  <c r="Q87" i="42"/>
  <c r="P87" i="42"/>
  <c r="O87" i="42"/>
  <c r="N87" i="42"/>
  <c r="M87" i="42"/>
  <c r="L87" i="42"/>
  <c r="K87" i="42"/>
  <c r="J87" i="42"/>
  <c r="I87" i="42"/>
  <c r="H87" i="42"/>
  <c r="G87" i="42"/>
  <c r="F87" i="42"/>
  <c r="E87" i="42"/>
  <c r="D87" i="42"/>
  <c r="C87" i="42"/>
  <c r="B87" i="42"/>
  <c r="S86" i="42"/>
  <c r="R86" i="42"/>
  <c r="Q86" i="42"/>
  <c r="P86" i="42"/>
  <c r="O86" i="42"/>
  <c r="N86" i="42"/>
  <c r="M86" i="42"/>
  <c r="L86" i="42"/>
  <c r="K86" i="42"/>
  <c r="J86" i="42"/>
  <c r="I86" i="42"/>
  <c r="H86" i="42"/>
  <c r="G86" i="42"/>
  <c r="F86" i="42"/>
  <c r="E86" i="42"/>
  <c r="D86" i="42"/>
  <c r="C86" i="42"/>
  <c r="B86" i="42"/>
  <c r="T85" i="42"/>
  <c r="S83" i="42"/>
  <c r="S88" i="42" s="1"/>
  <c r="R83" i="42"/>
  <c r="R88" i="42" s="1"/>
  <c r="Q83" i="42"/>
  <c r="Q88" i="42" s="1"/>
  <c r="P83" i="42"/>
  <c r="P88" i="42" s="1"/>
  <c r="O83" i="42"/>
  <c r="O88" i="42" s="1"/>
  <c r="N83" i="42"/>
  <c r="N88" i="42" s="1"/>
  <c r="M83" i="42"/>
  <c r="M88" i="42" s="1"/>
  <c r="L83" i="42"/>
  <c r="L88" i="42" s="1"/>
  <c r="K83" i="42"/>
  <c r="K88" i="42" s="1"/>
  <c r="J83" i="42"/>
  <c r="J88" i="42" s="1"/>
  <c r="I83" i="42"/>
  <c r="I88" i="42" s="1"/>
  <c r="H83" i="42"/>
  <c r="H88" i="42" s="1"/>
  <c r="G83" i="42"/>
  <c r="G88" i="42" s="1"/>
  <c r="F83" i="42"/>
  <c r="F88" i="42" s="1"/>
  <c r="E83" i="42"/>
  <c r="E88" i="42" s="1"/>
  <c r="D83" i="42"/>
  <c r="D88" i="42" s="1"/>
  <c r="C83" i="42"/>
  <c r="C88" i="42" s="1"/>
  <c r="B83" i="42"/>
  <c r="B88" i="42" s="1"/>
  <c r="T82" i="42"/>
  <c r="T81" i="42"/>
  <c r="T80" i="42"/>
  <c r="T79" i="42"/>
  <c r="T78" i="42"/>
  <c r="T77" i="42"/>
  <c r="T76" i="42"/>
  <c r="G70" i="42"/>
  <c r="F70" i="42"/>
  <c r="B70" i="42"/>
  <c r="G69" i="42"/>
  <c r="F69" i="42"/>
  <c r="E69" i="42"/>
  <c r="D69" i="42"/>
  <c r="C69" i="42"/>
  <c r="B69" i="42"/>
  <c r="G68" i="42"/>
  <c r="F68" i="42"/>
  <c r="E68" i="42"/>
  <c r="D68" i="42"/>
  <c r="C68" i="42"/>
  <c r="B68" i="42"/>
  <c r="H67" i="42"/>
  <c r="G65" i="42"/>
  <c r="F65" i="42"/>
  <c r="E65" i="42"/>
  <c r="E70" i="42" s="1"/>
  <c r="D65" i="42"/>
  <c r="D70" i="42" s="1"/>
  <c r="C65" i="42"/>
  <c r="C70" i="42" s="1"/>
  <c r="B65" i="42"/>
  <c r="H64" i="42"/>
  <c r="H63" i="42"/>
  <c r="H62" i="42"/>
  <c r="H61" i="42"/>
  <c r="H60" i="42"/>
  <c r="H59" i="42"/>
  <c r="H58" i="42"/>
  <c r="H51" i="42"/>
  <c r="Q50" i="42"/>
  <c r="P50" i="42"/>
  <c r="O50" i="42"/>
  <c r="N50" i="42"/>
  <c r="M50" i="42"/>
  <c r="L50" i="42"/>
  <c r="H50" i="42"/>
  <c r="G50" i="42"/>
  <c r="F50" i="42"/>
  <c r="E50" i="42"/>
  <c r="D50" i="42"/>
  <c r="C50" i="42"/>
  <c r="B50" i="42"/>
  <c r="Q49" i="42"/>
  <c r="P49" i="42"/>
  <c r="O49" i="42"/>
  <c r="N49" i="42"/>
  <c r="M49" i="42"/>
  <c r="L49" i="42"/>
  <c r="R48" i="42"/>
  <c r="I48" i="42"/>
  <c r="Q46" i="42"/>
  <c r="Q51" i="42" s="1"/>
  <c r="P46" i="42"/>
  <c r="P51" i="42" s="1"/>
  <c r="O46" i="42"/>
  <c r="O51" i="42" s="1"/>
  <c r="N46" i="42"/>
  <c r="N51" i="42" s="1"/>
  <c r="M46" i="42"/>
  <c r="M51" i="42" s="1"/>
  <c r="L46" i="42"/>
  <c r="L51" i="42" s="1"/>
  <c r="H46" i="42"/>
  <c r="G46" i="42"/>
  <c r="G51" i="42" s="1"/>
  <c r="F46" i="42"/>
  <c r="F51" i="42" s="1"/>
  <c r="E46" i="42"/>
  <c r="E51" i="42" s="1"/>
  <c r="D46" i="42"/>
  <c r="D51" i="42" s="1"/>
  <c r="C46" i="42"/>
  <c r="C51" i="42" s="1"/>
  <c r="B46" i="42"/>
  <c r="B51" i="42" s="1"/>
  <c r="R45" i="42"/>
  <c r="I45" i="42"/>
  <c r="R44" i="42"/>
  <c r="I44" i="42"/>
  <c r="R43" i="42"/>
  <c r="I43" i="42"/>
  <c r="R42" i="42"/>
  <c r="I42" i="42"/>
  <c r="R41" i="42"/>
  <c r="I41" i="42"/>
  <c r="R40" i="42"/>
  <c r="I40" i="42"/>
  <c r="R39" i="42"/>
  <c r="I39" i="42"/>
  <c r="K32" i="42"/>
  <c r="J32" i="42" s="1"/>
  <c r="E32" i="42"/>
  <c r="D32" i="42" s="1"/>
  <c r="I30" i="42"/>
  <c r="F30" i="42"/>
  <c r="M29" i="42"/>
  <c r="L29" i="42"/>
  <c r="K29" i="42"/>
  <c r="J29" i="42"/>
  <c r="I29" i="42"/>
  <c r="G29" i="42"/>
  <c r="F29" i="42"/>
  <c r="E29" i="42"/>
  <c r="D29" i="42"/>
  <c r="C29" i="42"/>
  <c r="U28" i="42"/>
  <c r="T28" i="42"/>
  <c r="S28" i="42"/>
  <c r="R28" i="42"/>
  <c r="Q28" i="42"/>
  <c r="P28" i="42"/>
  <c r="O28" i="42"/>
  <c r="N28" i="42"/>
  <c r="M28" i="42"/>
  <c r="L28" i="42"/>
  <c r="K28" i="42"/>
  <c r="J28" i="42"/>
  <c r="I28" i="42"/>
  <c r="G28" i="42"/>
  <c r="F28" i="42"/>
  <c r="E28" i="42"/>
  <c r="D28" i="42"/>
  <c r="C28" i="42"/>
  <c r="U27" i="42"/>
  <c r="T27" i="42"/>
  <c r="S27" i="42"/>
  <c r="R27" i="42"/>
  <c r="Q27" i="42"/>
  <c r="P27" i="42"/>
  <c r="O27" i="42"/>
  <c r="N27" i="42"/>
  <c r="M27" i="42"/>
  <c r="M30" i="42" s="1"/>
  <c r="L27" i="42"/>
  <c r="K27" i="42"/>
  <c r="J27" i="42"/>
  <c r="J30" i="42" s="1"/>
  <c r="I27" i="42"/>
  <c r="G27" i="42"/>
  <c r="F27" i="42"/>
  <c r="E27" i="42"/>
  <c r="D27" i="42"/>
  <c r="D30" i="42" s="1"/>
  <c r="C27" i="42"/>
  <c r="V26" i="42"/>
  <c r="U24" i="42"/>
  <c r="U29" i="42" s="1"/>
  <c r="T24" i="42"/>
  <c r="T29" i="42" s="1"/>
  <c r="S24" i="42"/>
  <c r="S29" i="42" s="1"/>
  <c r="R24" i="42"/>
  <c r="R29" i="42" s="1"/>
  <c r="Q24" i="42"/>
  <c r="Q29" i="42" s="1"/>
  <c r="P24" i="42"/>
  <c r="P29" i="42" s="1"/>
  <c r="O24" i="42"/>
  <c r="O29" i="42" s="1"/>
  <c r="N24" i="42"/>
  <c r="N29" i="42" s="1"/>
  <c r="M24" i="42"/>
  <c r="L24" i="42"/>
  <c r="K24" i="42"/>
  <c r="J24" i="42"/>
  <c r="I24" i="42"/>
  <c r="H24" i="42"/>
  <c r="G24" i="42"/>
  <c r="F24" i="42"/>
  <c r="E24" i="42"/>
  <c r="D24" i="42"/>
  <c r="C24" i="42"/>
  <c r="B24" i="42"/>
  <c r="V23" i="42"/>
  <c r="V22" i="42"/>
  <c r="V21" i="42"/>
  <c r="V20" i="42"/>
  <c r="V19" i="42"/>
  <c r="V18" i="42"/>
  <c r="V17" i="42"/>
  <c r="M31" i="42" l="1"/>
  <c r="D31" i="42"/>
  <c r="K30" i="42"/>
  <c r="K31" i="42" s="1"/>
  <c r="R46" i="42"/>
  <c r="R47" i="42" s="1"/>
  <c r="I31" i="42"/>
  <c r="F31" i="42"/>
  <c r="V24" i="42"/>
  <c r="W27" i="42" s="1"/>
  <c r="C31" i="42"/>
  <c r="H65" i="42"/>
  <c r="C30" i="42"/>
  <c r="L30" i="42"/>
  <c r="L31" i="42" s="1"/>
  <c r="J31" i="42"/>
  <c r="I46" i="42"/>
  <c r="E30" i="42"/>
  <c r="E31" i="42" s="1"/>
  <c r="G30" i="42"/>
  <c r="G31" i="42" s="1"/>
  <c r="T83" i="42"/>
  <c r="S86" i="41"/>
  <c r="R86" i="41"/>
  <c r="Q86" i="41"/>
  <c r="P86" i="41"/>
  <c r="O86" i="41"/>
  <c r="N86" i="41"/>
  <c r="M86" i="41"/>
  <c r="L86" i="41"/>
  <c r="K86" i="41"/>
  <c r="J86" i="41"/>
  <c r="I86" i="41"/>
  <c r="H86" i="41"/>
  <c r="G86" i="41"/>
  <c r="F86" i="41"/>
  <c r="E86" i="41"/>
  <c r="D86" i="41"/>
  <c r="C86" i="41"/>
  <c r="B86" i="41"/>
  <c r="R49" i="42" l="1"/>
  <c r="V25" i="42"/>
  <c r="T84" i="42"/>
  <c r="T86" i="42"/>
  <c r="I49" i="42"/>
  <c r="I47" i="42"/>
  <c r="H68" i="42"/>
  <c r="H66" i="42"/>
  <c r="Q49" i="41"/>
  <c r="P49" i="41"/>
  <c r="O49" i="41"/>
  <c r="N49" i="41"/>
  <c r="M49" i="41"/>
  <c r="L49" i="41"/>
  <c r="S87" i="41" l="1"/>
  <c r="R87" i="41"/>
  <c r="Q87" i="41"/>
  <c r="P87" i="41"/>
  <c r="O87" i="41"/>
  <c r="N87" i="41"/>
  <c r="M87" i="41"/>
  <c r="L87" i="41"/>
  <c r="K87" i="41"/>
  <c r="J87" i="41"/>
  <c r="I87" i="41"/>
  <c r="H87" i="41"/>
  <c r="G87" i="41"/>
  <c r="F87" i="41"/>
  <c r="E87" i="41"/>
  <c r="D87" i="41"/>
  <c r="C87" i="41"/>
  <c r="B87" i="41"/>
  <c r="T85" i="41"/>
  <c r="S83" i="41"/>
  <c r="S88" i="41" s="1"/>
  <c r="R83" i="41"/>
  <c r="R88" i="41" s="1"/>
  <c r="Q83" i="41"/>
  <c r="Q88" i="41" s="1"/>
  <c r="P83" i="41"/>
  <c r="P88" i="41" s="1"/>
  <c r="O83" i="41"/>
  <c r="O88" i="41" s="1"/>
  <c r="N83" i="41"/>
  <c r="N88" i="41" s="1"/>
  <c r="M83" i="41"/>
  <c r="M88" i="41" s="1"/>
  <c r="L83" i="41"/>
  <c r="L88" i="41" s="1"/>
  <c r="K83" i="41"/>
  <c r="K88" i="41" s="1"/>
  <c r="J83" i="41"/>
  <c r="J88" i="41" s="1"/>
  <c r="I83" i="41"/>
  <c r="I88" i="41" s="1"/>
  <c r="H83" i="41"/>
  <c r="H88" i="41" s="1"/>
  <c r="G83" i="41"/>
  <c r="G88" i="41" s="1"/>
  <c r="F83" i="41"/>
  <c r="F88" i="41" s="1"/>
  <c r="E83" i="41"/>
  <c r="E88" i="41" s="1"/>
  <c r="D83" i="41"/>
  <c r="C83" i="41"/>
  <c r="C88" i="41" s="1"/>
  <c r="B83" i="41"/>
  <c r="B88" i="41" s="1"/>
  <c r="T82" i="41"/>
  <c r="T81" i="41"/>
  <c r="T80" i="41"/>
  <c r="T79" i="41"/>
  <c r="T78" i="41"/>
  <c r="T77" i="41"/>
  <c r="T76" i="41"/>
  <c r="G69" i="41"/>
  <c r="F69" i="41"/>
  <c r="E69" i="41"/>
  <c r="D69" i="41"/>
  <c r="C69" i="41"/>
  <c r="B69" i="41"/>
  <c r="G68" i="41"/>
  <c r="F68" i="41"/>
  <c r="E68" i="41"/>
  <c r="D68" i="41"/>
  <c r="C68" i="41"/>
  <c r="B68" i="41"/>
  <c r="H67" i="41"/>
  <c r="G65" i="41"/>
  <c r="H65" i="41" s="1"/>
  <c r="F65" i="41"/>
  <c r="F70" i="41" s="1"/>
  <c r="E65" i="41"/>
  <c r="E70" i="41" s="1"/>
  <c r="D65" i="41"/>
  <c r="D70" i="41" s="1"/>
  <c r="C65" i="41"/>
  <c r="C70" i="41" s="1"/>
  <c r="B65" i="41"/>
  <c r="B70" i="41" s="1"/>
  <c r="H64" i="41"/>
  <c r="H63" i="41"/>
  <c r="H62" i="41"/>
  <c r="H61" i="41"/>
  <c r="H60" i="41"/>
  <c r="H59" i="41"/>
  <c r="H58" i="41"/>
  <c r="Q50" i="41"/>
  <c r="P50" i="41"/>
  <c r="O50" i="41"/>
  <c r="N50" i="41"/>
  <c r="M50" i="41"/>
  <c r="L50" i="41"/>
  <c r="H50" i="41"/>
  <c r="G50" i="41"/>
  <c r="F50" i="41"/>
  <c r="E50" i="41"/>
  <c r="D50" i="41"/>
  <c r="C50" i="41"/>
  <c r="B50" i="41"/>
  <c r="H49" i="41"/>
  <c r="G49" i="41"/>
  <c r="F49" i="41"/>
  <c r="E49" i="41"/>
  <c r="D49" i="41"/>
  <c r="C49" i="41"/>
  <c r="B49" i="41"/>
  <c r="R48" i="41"/>
  <c r="I48" i="41"/>
  <c r="Q46" i="41"/>
  <c r="Q51" i="41" s="1"/>
  <c r="P46" i="41"/>
  <c r="P51" i="41" s="1"/>
  <c r="O46" i="41"/>
  <c r="O51" i="41" s="1"/>
  <c r="N46" i="41"/>
  <c r="N51" i="41" s="1"/>
  <c r="M46" i="41"/>
  <c r="M51" i="41" s="1"/>
  <c r="L46" i="41"/>
  <c r="L51" i="41" s="1"/>
  <c r="H46" i="41"/>
  <c r="H51" i="41" s="1"/>
  <c r="G46" i="41"/>
  <c r="G51" i="41" s="1"/>
  <c r="F46" i="41"/>
  <c r="F51" i="41" s="1"/>
  <c r="E46" i="41"/>
  <c r="E51" i="41" s="1"/>
  <c r="D46" i="41"/>
  <c r="D51" i="41" s="1"/>
  <c r="C46" i="41"/>
  <c r="C51" i="41" s="1"/>
  <c r="B46" i="41"/>
  <c r="B51" i="41" s="1"/>
  <c r="R45" i="41"/>
  <c r="I45" i="41"/>
  <c r="R44" i="41"/>
  <c r="I44" i="41"/>
  <c r="R43" i="41"/>
  <c r="I43" i="41"/>
  <c r="R42" i="41"/>
  <c r="I42" i="41"/>
  <c r="R41" i="41"/>
  <c r="I41" i="41"/>
  <c r="R40" i="41"/>
  <c r="I40" i="41"/>
  <c r="R39" i="41"/>
  <c r="I39" i="41"/>
  <c r="K32" i="41"/>
  <c r="J32" i="41" s="1"/>
  <c r="E32" i="41"/>
  <c r="D32" i="41" s="1"/>
  <c r="M29" i="41"/>
  <c r="L29" i="41"/>
  <c r="K29" i="41"/>
  <c r="J29" i="41"/>
  <c r="I29" i="41"/>
  <c r="G29" i="41"/>
  <c r="F29" i="41"/>
  <c r="E29" i="41"/>
  <c r="D29" i="41"/>
  <c r="C29" i="41"/>
  <c r="U28" i="41"/>
  <c r="T28" i="41"/>
  <c r="S28" i="41"/>
  <c r="R28" i="41"/>
  <c r="Q28" i="41"/>
  <c r="P28" i="41"/>
  <c r="O28" i="41"/>
  <c r="N28" i="41"/>
  <c r="M28" i="41"/>
  <c r="L28" i="41"/>
  <c r="K28" i="41"/>
  <c r="J28" i="41"/>
  <c r="I28" i="41"/>
  <c r="G28" i="41"/>
  <c r="F28" i="41"/>
  <c r="E28" i="41"/>
  <c r="D28" i="41"/>
  <c r="C28" i="41"/>
  <c r="U27" i="41"/>
  <c r="T27" i="41"/>
  <c r="S27" i="41"/>
  <c r="R27" i="41"/>
  <c r="Q27" i="41"/>
  <c r="P27" i="41"/>
  <c r="O27" i="41"/>
  <c r="N27" i="41"/>
  <c r="M27" i="41"/>
  <c r="L27" i="41"/>
  <c r="K27" i="41"/>
  <c r="K30" i="41" s="1"/>
  <c r="J27" i="41"/>
  <c r="J30" i="41" s="1"/>
  <c r="I27" i="41"/>
  <c r="G27" i="41"/>
  <c r="G30" i="41" s="1"/>
  <c r="F27" i="41"/>
  <c r="E27" i="41"/>
  <c r="D27" i="41"/>
  <c r="C27" i="41"/>
  <c r="V26" i="41"/>
  <c r="U24" i="41"/>
  <c r="U29" i="41" s="1"/>
  <c r="T24" i="41"/>
  <c r="T29" i="41" s="1"/>
  <c r="S24" i="41"/>
  <c r="S29" i="41" s="1"/>
  <c r="R24" i="41"/>
  <c r="R29" i="41" s="1"/>
  <c r="Q24" i="41"/>
  <c r="Q29" i="41" s="1"/>
  <c r="P24" i="41"/>
  <c r="P29" i="41" s="1"/>
  <c r="O24" i="41"/>
  <c r="O29" i="41" s="1"/>
  <c r="N24" i="41"/>
  <c r="M24" i="41"/>
  <c r="L24" i="41"/>
  <c r="K24" i="41"/>
  <c r="J24" i="41"/>
  <c r="I24" i="41"/>
  <c r="H24" i="41"/>
  <c r="G24" i="41"/>
  <c r="F24" i="41"/>
  <c r="E24" i="41"/>
  <c r="D24" i="41"/>
  <c r="C24" i="41"/>
  <c r="B24" i="41"/>
  <c r="V23" i="41"/>
  <c r="V22" i="41"/>
  <c r="V21" i="41"/>
  <c r="V20" i="41"/>
  <c r="V19" i="41"/>
  <c r="V18" i="41"/>
  <c r="V17" i="41"/>
  <c r="T83" i="41" l="1"/>
  <c r="T86" i="41" s="1"/>
  <c r="G31" i="41"/>
  <c r="J31" i="41"/>
  <c r="V24" i="41"/>
  <c r="V25" i="41" s="1"/>
  <c r="L31" i="41"/>
  <c r="T84" i="41"/>
  <c r="E31" i="41"/>
  <c r="H68" i="41"/>
  <c r="H66" i="41"/>
  <c r="N29" i="41"/>
  <c r="C30" i="41"/>
  <c r="C31" i="41" s="1"/>
  <c r="L30" i="41"/>
  <c r="D88" i="41"/>
  <c r="D30" i="41"/>
  <c r="D31" i="41" s="1"/>
  <c r="M30" i="41"/>
  <c r="M31" i="41" s="1"/>
  <c r="K31" i="41"/>
  <c r="E30" i="41"/>
  <c r="F30" i="41"/>
  <c r="F31" i="41" s="1"/>
  <c r="R46" i="41"/>
  <c r="G70" i="41"/>
  <c r="I30" i="41"/>
  <c r="I31" i="41" s="1"/>
  <c r="I46" i="41"/>
  <c r="B46" i="40"/>
  <c r="B51" i="40" s="1"/>
  <c r="C46" i="40"/>
  <c r="C51" i="40" s="1"/>
  <c r="D46" i="40"/>
  <c r="D51" i="40" s="1"/>
  <c r="E46" i="40"/>
  <c r="E51" i="40" s="1"/>
  <c r="F46" i="40"/>
  <c r="S87" i="40"/>
  <c r="R87" i="40"/>
  <c r="Q87" i="40"/>
  <c r="P87" i="40"/>
  <c r="O87" i="40"/>
  <c r="N87" i="40"/>
  <c r="M87" i="40"/>
  <c r="L87" i="40"/>
  <c r="K87" i="40"/>
  <c r="J87" i="40"/>
  <c r="I87" i="40"/>
  <c r="H87" i="40"/>
  <c r="G87" i="40"/>
  <c r="F87" i="40"/>
  <c r="E87" i="40"/>
  <c r="D87" i="40"/>
  <c r="C87" i="40"/>
  <c r="B87" i="40"/>
  <c r="S86" i="40"/>
  <c r="R86" i="40"/>
  <c r="Q86" i="40"/>
  <c r="P86" i="40"/>
  <c r="O86" i="40"/>
  <c r="N86" i="40"/>
  <c r="M86" i="40"/>
  <c r="L86" i="40"/>
  <c r="K86" i="40"/>
  <c r="J86" i="40"/>
  <c r="I86" i="40"/>
  <c r="H86" i="40"/>
  <c r="G86" i="40"/>
  <c r="F86" i="40"/>
  <c r="E86" i="40"/>
  <c r="D86" i="40"/>
  <c r="C86" i="40"/>
  <c r="B86" i="40"/>
  <c r="T85" i="40"/>
  <c r="S83" i="40"/>
  <c r="S88" i="40" s="1"/>
  <c r="R83" i="40"/>
  <c r="R88" i="40" s="1"/>
  <c r="Q83" i="40"/>
  <c r="Q88" i="40" s="1"/>
  <c r="P83" i="40"/>
  <c r="P88" i="40" s="1"/>
  <c r="O83" i="40"/>
  <c r="O88" i="40" s="1"/>
  <c r="N83" i="40"/>
  <c r="N88" i="40" s="1"/>
  <c r="M83" i="40"/>
  <c r="M88" i="40" s="1"/>
  <c r="L83" i="40"/>
  <c r="L88" i="40" s="1"/>
  <c r="K83" i="40"/>
  <c r="K88" i="40" s="1"/>
  <c r="J83" i="40"/>
  <c r="J88" i="40" s="1"/>
  <c r="I83" i="40"/>
  <c r="I88" i="40" s="1"/>
  <c r="H83" i="40"/>
  <c r="H88" i="40" s="1"/>
  <c r="G83" i="40"/>
  <c r="G88" i="40" s="1"/>
  <c r="F83" i="40"/>
  <c r="F88" i="40" s="1"/>
  <c r="E83" i="40"/>
  <c r="E88" i="40" s="1"/>
  <c r="D83" i="40"/>
  <c r="D88" i="40" s="1"/>
  <c r="C83" i="40"/>
  <c r="C88" i="40" s="1"/>
  <c r="B83" i="40"/>
  <c r="B88" i="40" s="1"/>
  <c r="T82" i="40"/>
  <c r="T81" i="40"/>
  <c r="T80" i="40"/>
  <c r="T79" i="40"/>
  <c r="T78" i="40"/>
  <c r="T77" i="40"/>
  <c r="T76" i="40"/>
  <c r="G70" i="40"/>
  <c r="D70" i="40"/>
  <c r="G69" i="40"/>
  <c r="F69" i="40"/>
  <c r="E69" i="40"/>
  <c r="D69" i="40"/>
  <c r="C69" i="40"/>
  <c r="B69" i="40"/>
  <c r="G68" i="40"/>
  <c r="F68" i="40"/>
  <c r="E68" i="40"/>
  <c r="D68" i="40"/>
  <c r="C68" i="40"/>
  <c r="B68" i="40"/>
  <c r="H67" i="40"/>
  <c r="G65" i="40"/>
  <c r="F65" i="40"/>
  <c r="F70" i="40" s="1"/>
  <c r="E65" i="40"/>
  <c r="E70" i="40" s="1"/>
  <c r="D65" i="40"/>
  <c r="C65" i="40"/>
  <c r="C70" i="40" s="1"/>
  <c r="B65" i="40"/>
  <c r="B70" i="40" s="1"/>
  <c r="H64" i="40"/>
  <c r="H63" i="40"/>
  <c r="H62" i="40"/>
  <c r="H61" i="40"/>
  <c r="H60" i="40"/>
  <c r="H59" i="40"/>
  <c r="H58" i="40"/>
  <c r="Q51" i="40"/>
  <c r="F51" i="40"/>
  <c r="Q50" i="40"/>
  <c r="P50" i="40"/>
  <c r="O50" i="40"/>
  <c r="N50" i="40"/>
  <c r="M50" i="40"/>
  <c r="L50" i="40"/>
  <c r="H50" i="40"/>
  <c r="G50" i="40"/>
  <c r="F50" i="40"/>
  <c r="E50" i="40"/>
  <c r="D50" i="40"/>
  <c r="C50" i="40"/>
  <c r="B50" i="40"/>
  <c r="Q49" i="40"/>
  <c r="P49" i="40"/>
  <c r="O49" i="40"/>
  <c r="N49" i="40"/>
  <c r="M49" i="40"/>
  <c r="L49" i="40"/>
  <c r="H49" i="40"/>
  <c r="G49" i="40"/>
  <c r="F49" i="40"/>
  <c r="E49" i="40"/>
  <c r="D49" i="40"/>
  <c r="C49" i="40"/>
  <c r="B49" i="40"/>
  <c r="R48" i="40"/>
  <c r="I48" i="40"/>
  <c r="Q46" i="40"/>
  <c r="P46" i="40"/>
  <c r="P51" i="40" s="1"/>
  <c r="O46" i="40"/>
  <c r="O51" i="40" s="1"/>
  <c r="N46" i="40"/>
  <c r="N51" i="40" s="1"/>
  <c r="M46" i="40"/>
  <c r="M51" i="40" s="1"/>
  <c r="L46" i="40"/>
  <c r="H46" i="40"/>
  <c r="H51" i="40" s="1"/>
  <c r="G46" i="40"/>
  <c r="G51" i="40" s="1"/>
  <c r="R45" i="40"/>
  <c r="I45" i="40"/>
  <c r="R44" i="40"/>
  <c r="I44" i="40"/>
  <c r="R43" i="40"/>
  <c r="I43" i="40"/>
  <c r="R42" i="40"/>
  <c r="I42" i="40"/>
  <c r="R41" i="40"/>
  <c r="I41" i="40"/>
  <c r="R40" i="40"/>
  <c r="I40" i="40"/>
  <c r="R39" i="40"/>
  <c r="I39" i="40"/>
  <c r="K32" i="40"/>
  <c r="J32" i="40"/>
  <c r="E32" i="40"/>
  <c r="D32" i="40" s="1"/>
  <c r="M30" i="40"/>
  <c r="J30" i="40"/>
  <c r="M29" i="40"/>
  <c r="L29" i="40"/>
  <c r="K29" i="40"/>
  <c r="J29" i="40"/>
  <c r="I29" i="40"/>
  <c r="G29" i="40"/>
  <c r="F29" i="40"/>
  <c r="E29" i="40"/>
  <c r="D29" i="40"/>
  <c r="C29" i="40"/>
  <c r="U28" i="40"/>
  <c r="T28" i="40"/>
  <c r="S28" i="40"/>
  <c r="R28" i="40"/>
  <c r="Q28" i="40"/>
  <c r="P28" i="40"/>
  <c r="O28" i="40"/>
  <c r="N28" i="40"/>
  <c r="M28" i="40"/>
  <c r="L28" i="40"/>
  <c r="K28" i="40"/>
  <c r="J28" i="40"/>
  <c r="I28" i="40"/>
  <c r="G28" i="40"/>
  <c r="F28" i="40"/>
  <c r="E28" i="40"/>
  <c r="D28" i="40"/>
  <c r="C28" i="40"/>
  <c r="U27" i="40"/>
  <c r="T27" i="40"/>
  <c r="S27" i="40"/>
  <c r="R27" i="40"/>
  <c r="Q27" i="40"/>
  <c r="P27" i="40"/>
  <c r="O27" i="40"/>
  <c r="N27" i="40"/>
  <c r="M27" i="40"/>
  <c r="L27" i="40"/>
  <c r="K27" i="40"/>
  <c r="K30" i="40" s="1"/>
  <c r="J27" i="40"/>
  <c r="I27" i="40"/>
  <c r="I30" i="40" s="1"/>
  <c r="G27" i="40"/>
  <c r="G30" i="40" s="1"/>
  <c r="F27" i="40"/>
  <c r="E27" i="40"/>
  <c r="E30" i="40" s="1"/>
  <c r="D27" i="40"/>
  <c r="D30" i="40" s="1"/>
  <c r="C27" i="40"/>
  <c r="V26" i="40"/>
  <c r="U24" i="40"/>
  <c r="U29" i="40" s="1"/>
  <c r="T24" i="40"/>
  <c r="T29" i="40" s="1"/>
  <c r="S24" i="40"/>
  <c r="S29" i="40" s="1"/>
  <c r="R24" i="40"/>
  <c r="R29" i="40" s="1"/>
  <c r="Q24" i="40"/>
  <c r="Q29" i="40" s="1"/>
  <c r="P24" i="40"/>
  <c r="P29" i="40" s="1"/>
  <c r="O24" i="40"/>
  <c r="O29" i="40" s="1"/>
  <c r="N24" i="40"/>
  <c r="N29" i="40" s="1"/>
  <c r="M24" i="40"/>
  <c r="L24" i="40"/>
  <c r="K24" i="40"/>
  <c r="J24" i="40"/>
  <c r="I24" i="40"/>
  <c r="H24" i="40"/>
  <c r="G24" i="40"/>
  <c r="F24" i="40"/>
  <c r="E24" i="40"/>
  <c r="D24" i="40"/>
  <c r="C24" i="40"/>
  <c r="B24" i="40"/>
  <c r="V23" i="40"/>
  <c r="V22" i="40"/>
  <c r="V21" i="40"/>
  <c r="V20" i="40"/>
  <c r="V19" i="40"/>
  <c r="V18" i="40"/>
  <c r="V17" i="40"/>
  <c r="W27" i="41" l="1"/>
  <c r="R49" i="41"/>
  <c r="R47" i="41"/>
  <c r="I47" i="41"/>
  <c r="I49" i="41"/>
  <c r="R46" i="40"/>
  <c r="R47" i="40" s="1"/>
  <c r="L51" i="40"/>
  <c r="M31" i="40"/>
  <c r="K31" i="40"/>
  <c r="G31" i="40"/>
  <c r="V24" i="40"/>
  <c r="W27" i="40" s="1"/>
  <c r="J31" i="40"/>
  <c r="D31" i="40"/>
  <c r="E31" i="40"/>
  <c r="L31" i="40"/>
  <c r="I31" i="40"/>
  <c r="R49" i="40"/>
  <c r="H65" i="40"/>
  <c r="C30" i="40"/>
  <c r="C31" i="40" s="1"/>
  <c r="L30" i="40"/>
  <c r="F30" i="40"/>
  <c r="F31" i="40" s="1"/>
  <c r="I46" i="40"/>
  <c r="T83" i="40"/>
  <c r="V25" i="40" l="1"/>
  <c r="I47" i="40"/>
  <c r="I49" i="40"/>
  <c r="T86" i="40"/>
  <c r="T84" i="40"/>
  <c r="H68" i="40"/>
  <c r="H66" i="40"/>
  <c r="K24" i="35" l="1"/>
  <c r="K23" i="35"/>
  <c r="K22" i="35"/>
  <c r="K21" i="35"/>
  <c r="K20" i="35"/>
  <c r="K19" i="35"/>
  <c r="K18" i="35"/>
  <c r="K17" i="35"/>
  <c r="K16" i="35"/>
  <c r="K15" i="35"/>
  <c r="K14" i="35"/>
  <c r="K13" i="35"/>
  <c r="K12" i="35"/>
  <c r="K11" i="35"/>
  <c r="K10" i="35"/>
  <c r="K9" i="35"/>
  <c r="K8" i="35"/>
  <c r="K7" i="35"/>
  <c r="K6" i="35"/>
  <c r="K5" i="35"/>
  <c r="K4" i="35"/>
  <c r="K3" i="35"/>
  <c r="K2" i="35"/>
  <c r="S87" i="39" l="1"/>
  <c r="R87" i="39"/>
  <c r="Q87" i="39"/>
  <c r="P87" i="39"/>
  <c r="O87" i="39"/>
  <c r="N87" i="39"/>
  <c r="M87" i="39"/>
  <c r="L87" i="39"/>
  <c r="K87" i="39"/>
  <c r="J87" i="39"/>
  <c r="I87" i="39"/>
  <c r="H87" i="39"/>
  <c r="G87" i="39"/>
  <c r="F87" i="39"/>
  <c r="E87" i="39"/>
  <c r="D87" i="39"/>
  <c r="C87" i="39"/>
  <c r="B87" i="39"/>
  <c r="S86" i="39"/>
  <c r="R86" i="39"/>
  <c r="Q86" i="39"/>
  <c r="P86" i="39"/>
  <c r="O86" i="39"/>
  <c r="N86" i="39"/>
  <c r="M86" i="39"/>
  <c r="L86" i="39"/>
  <c r="K86" i="39"/>
  <c r="J86" i="39"/>
  <c r="I86" i="39"/>
  <c r="H86" i="39"/>
  <c r="G86" i="39"/>
  <c r="F86" i="39"/>
  <c r="E86" i="39"/>
  <c r="D86" i="39"/>
  <c r="C86" i="39"/>
  <c r="B86" i="39"/>
  <c r="T85" i="39"/>
  <c r="S83" i="39"/>
  <c r="S88" i="39" s="1"/>
  <c r="R83" i="39"/>
  <c r="R88" i="39" s="1"/>
  <c r="Q83" i="39"/>
  <c r="Q88" i="39" s="1"/>
  <c r="P83" i="39"/>
  <c r="P88" i="39" s="1"/>
  <c r="O83" i="39"/>
  <c r="O88" i="39" s="1"/>
  <c r="N83" i="39"/>
  <c r="N88" i="39" s="1"/>
  <c r="M83" i="39"/>
  <c r="M88" i="39" s="1"/>
  <c r="L83" i="39"/>
  <c r="L88" i="39" s="1"/>
  <c r="K83" i="39"/>
  <c r="K88" i="39" s="1"/>
  <c r="J83" i="39"/>
  <c r="J88" i="39" s="1"/>
  <c r="I83" i="39"/>
  <c r="I88" i="39" s="1"/>
  <c r="H83" i="39"/>
  <c r="H88" i="39" s="1"/>
  <c r="G83" i="39"/>
  <c r="G88" i="39" s="1"/>
  <c r="F83" i="39"/>
  <c r="F88" i="39" s="1"/>
  <c r="E83" i="39"/>
  <c r="E88" i="39" s="1"/>
  <c r="D83" i="39"/>
  <c r="C83" i="39"/>
  <c r="C88" i="39" s="1"/>
  <c r="B83" i="39"/>
  <c r="B88" i="39" s="1"/>
  <c r="T82" i="39"/>
  <c r="T81" i="39"/>
  <c r="T80" i="39"/>
  <c r="T79" i="39"/>
  <c r="T78" i="39"/>
  <c r="T77" i="39"/>
  <c r="T76" i="39"/>
  <c r="B70" i="39"/>
  <c r="G69" i="39"/>
  <c r="F69" i="39"/>
  <c r="E69" i="39"/>
  <c r="D69" i="39"/>
  <c r="C69" i="39"/>
  <c r="B69" i="39"/>
  <c r="G68" i="39"/>
  <c r="F68" i="39"/>
  <c r="E68" i="39"/>
  <c r="D68" i="39"/>
  <c r="C68" i="39"/>
  <c r="B68" i="39"/>
  <c r="H67" i="39"/>
  <c r="G65" i="39"/>
  <c r="G70" i="39" s="1"/>
  <c r="F65" i="39"/>
  <c r="F70" i="39" s="1"/>
  <c r="E65" i="39"/>
  <c r="E70" i="39" s="1"/>
  <c r="D65" i="39"/>
  <c r="D70" i="39" s="1"/>
  <c r="C65" i="39"/>
  <c r="C70" i="39" s="1"/>
  <c r="B65" i="39"/>
  <c r="H64" i="39"/>
  <c r="H63" i="39"/>
  <c r="H62" i="39"/>
  <c r="H61" i="39"/>
  <c r="H60" i="39"/>
  <c r="H59" i="39"/>
  <c r="H58" i="39"/>
  <c r="Q50" i="39"/>
  <c r="P50" i="39"/>
  <c r="O50" i="39"/>
  <c r="N50" i="39"/>
  <c r="M50" i="39"/>
  <c r="L50" i="39"/>
  <c r="H50" i="39"/>
  <c r="G50" i="39"/>
  <c r="F50" i="39"/>
  <c r="E50" i="39"/>
  <c r="D50" i="39"/>
  <c r="C50" i="39"/>
  <c r="B50" i="39"/>
  <c r="Q49" i="39"/>
  <c r="P49" i="39"/>
  <c r="O49" i="39"/>
  <c r="N49" i="39"/>
  <c r="M49" i="39"/>
  <c r="L49" i="39"/>
  <c r="H49" i="39"/>
  <c r="G49" i="39"/>
  <c r="F49" i="39"/>
  <c r="E49" i="39"/>
  <c r="D49" i="39"/>
  <c r="C49" i="39"/>
  <c r="B49" i="39"/>
  <c r="R48" i="39"/>
  <c r="I48" i="39"/>
  <c r="Q46" i="39"/>
  <c r="Q51" i="39" s="1"/>
  <c r="P46" i="39"/>
  <c r="P51" i="39" s="1"/>
  <c r="O46" i="39"/>
  <c r="O51" i="39" s="1"/>
  <c r="N46" i="39"/>
  <c r="N51" i="39" s="1"/>
  <c r="M46" i="39"/>
  <c r="M51" i="39" s="1"/>
  <c r="L46" i="39"/>
  <c r="L51" i="39" s="1"/>
  <c r="H46" i="39"/>
  <c r="H51" i="39" s="1"/>
  <c r="G46" i="39"/>
  <c r="G51" i="39" s="1"/>
  <c r="F46" i="39"/>
  <c r="F51" i="39" s="1"/>
  <c r="E46" i="39"/>
  <c r="E51" i="39" s="1"/>
  <c r="D46" i="39"/>
  <c r="D51" i="39" s="1"/>
  <c r="C46" i="39"/>
  <c r="C51" i="39" s="1"/>
  <c r="B46" i="39"/>
  <c r="B51" i="39" s="1"/>
  <c r="R45" i="39"/>
  <c r="I45" i="39"/>
  <c r="R44" i="39"/>
  <c r="I44" i="39"/>
  <c r="R43" i="39"/>
  <c r="I43" i="39"/>
  <c r="R42" i="39"/>
  <c r="I42" i="39"/>
  <c r="R41" i="39"/>
  <c r="I41" i="39"/>
  <c r="R40" i="39"/>
  <c r="I40" i="39"/>
  <c r="R39" i="39"/>
  <c r="I39" i="39"/>
  <c r="K32" i="39"/>
  <c r="J32" i="39" s="1"/>
  <c r="E32" i="39"/>
  <c r="D32" i="39" s="1"/>
  <c r="M29" i="39"/>
  <c r="L29" i="39"/>
  <c r="K29" i="39"/>
  <c r="J29" i="39"/>
  <c r="I29" i="39"/>
  <c r="G29" i="39"/>
  <c r="F29" i="39"/>
  <c r="E29" i="39"/>
  <c r="D29" i="39"/>
  <c r="C29" i="39"/>
  <c r="U28" i="39"/>
  <c r="T28" i="39"/>
  <c r="S28" i="39"/>
  <c r="R28" i="39"/>
  <c r="Q28" i="39"/>
  <c r="P28" i="39"/>
  <c r="O28" i="39"/>
  <c r="N28" i="39"/>
  <c r="M28" i="39"/>
  <c r="L28" i="39"/>
  <c r="K28" i="39"/>
  <c r="J28" i="39"/>
  <c r="I28" i="39"/>
  <c r="G28" i="39"/>
  <c r="F28" i="39"/>
  <c r="E28" i="39"/>
  <c r="D28" i="39"/>
  <c r="C28" i="39"/>
  <c r="U27" i="39"/>
  <c r="T27" i="39"/>
  <c r="S27" i="39"/>
  <c r="R27" i="39"/>
  <c r="Q27" i="39"/>
  <c r="P27" i="39"/>
  <c r="O27" i="39"/>
  <c r="N27" i="39"/>
  <c r="M27" i="39"/>
  <c r="L27" i="39"/>
  <c r="K27" i="39"/>
  <c r="K30" i="39" s="1"/>
  <c r="J27" i="39"/>
  <c r="J30" i="39" s="1"/>
  <c r="I27" i="39"/>
  <c r="I30" i="39" s="1"/>
  <c r="G27" i="39"/>
  <c r="G30" i="39" s="1"/>
  <c r="F27" i="39"/>
  <c r="F30" i="39" s="1"/>
  <c r="E27" i="39"/>
  <c r="D27" i="39"/>
  <c r="C27" i="39"/>
  <c r="V26" i="39"/>
  <c r="U24" i="39"/>
  <c r="U29" i="39" s="1"/>
  <c r="T24" i="39"/>
  <c r="T29" i="39" s="1"/>
  <c r="S24" i="39"/>
  <c r="S29" i="39" s="1"/>
  <c r="R24" i="39"/>
  <c r="R29" i="39" s="1"/>
  <c r="Q24" i="39"/>
  <c r="Q29" i="39" s="1"/>
  <c r="P24" i="39"/>
  <c r="P29" i="39" s="1"/>
  <c r="O24" i="39"/>
  <c r="O29" i="39" s="1"/>
  <c r="N24" i="39"/>
  <c r="N29" i="39" s="1"/>
  <c r="M24" i="39"/>
  <c r="L24" i="39"/>
  <c r="K24" i="39"/>
  <c r="J24" i="39"/>
  <c r="I24" i="39"/>
  <c r="H24" i="39"/>
  <c r="G24" i="39"/>
  <c r="F24" i="39"/>
  <c r="E24" i="39"/>
  <c r="D24" i="39"/>
  <c r="C24" i="39"/>
  <c r="B24" i="39"/>
  <c r="V23" i="39"/>
  <c r="V22" i="39"/>
  <c r="V21" i="39"/>
  <c r="V20" i="39"/>
  <c r="V19" i="39"/>
  <c r="V18" i="39"/>
  <c r="V17" i="39"/>
  <c r="T83" i="39" l="1"/>
  <c r="T86" i="39" s="1"/>
  <c r="I46" i="39"/>
  <c r="I47" i="39" s="1"/>
  <c r="F31" i="39"/>
  <c r="J31" i="39"/>
  <c r="V24" i="39"/>
  <c r="W27" i="39" s="1"/>
  <c r="K31" i="39"/>
  <c r="I31" i="39"/>
  <c r="L31" i="39"/>
  <c r="M31" i="39"/>
  <c r="C30" i="39"/>
  <c r="C31" i="39" s="1"/>
  <c r="L30" i="39"/>
  <c r="D88" i="39"/>
  <c r="G31" i="39"/>
  <c r="D30" i="39"/>
  <c r="D31" i="39" s="1"/>
  <c r="M30" i="39"/>
  <c r="E30" i="39"/>
  <c r="E31" i="39" s="1"/>
  <c r="H65" i="39"/>
  <c r="R46" i="39"/>
  <c r="T84" i="39" l="1"/>
  <c r="I49" i="39"/>
  <c r="V25" i="39"/>
  <c r="R49" i="39"/>
  <c r="R47" i="39"/>
  <c r="H68" i="39"/>
  <c r="H66" i="39"/>
  <c r="Q49" i="38"/>
  <c r="P49" i="38"/>
  <c r="O49" i="38"/>
  <c r="N49" i="38"/>
  <c r="M49" i="38"/>
  <c r="L49" i="38"/>
  <c r="S87" i="38" l="1"/>
  <c r="R87" i="38"/>
  <c r="Q87" i="38"/>
  <c r="P87" i="38"/>
  <c r="O87" i="38"/>
  <c r="N87" i="38"/>
  <c r="M87" i="38"/>
  <c r="L87" i="38"/>
  <c r="K87" i="38"/>
  <c r="J87" i="38"/>
  <c r="I87" i="38"/>
  <c r="H87" i="38"/>
  <c r="G87" i="38"/>
  <c r="F87" i="38"/>
  <c r="E87" i="38"/>
  <c r="D87" i="38"/>
  <c r="C87" i="38"/>
  <c r="B87" i="38"/>
  <c r="S86" i="38"/>
  <c r="R86" i="38"/>
  <c r="Q86" i="38"/>
  <c r="P86" i="38"/>
  <c r="O86" i="38"/>
  <c r="N86" i="38"/>
  <c r="M86" i="38"/>
  <c r="L86" i="38"/>
  <c r="K86" i="38"/>
  <c r="J86" i="38"/>
  <c r="I86" i="38"/>
  <c r="H86" i="38"/>
  <c r="G86" i="38"/>
  <c r="F86" i="38"/>
  <c r="E86" i="38"/>
  <c r="D86" i="38"/>
  <c r="C86" i="38"/>
  <c r="B86" i="38"/>
  <c r="T85" i="38"/>
  <c r="S83" i="38"/>
  <c r="S88" i="38" s="1"/>
  <c r="R83" i="38"/>
  <c r="R88" i="38" s="1"/>
  <c r="Q83" i="38"/>
  <c r="Q88" i="38" s="1"/>
  <c r="P83" i="38"/>
  <c r="P88" i="38" s="1"/>
  <c r="O83" i="38"/>
  <c r="O88" i="38" s="1"/>
  <c r="N83" i="38"/>
  <c r="N88" i="38" s="1"/>
  <c r="M83" i="38"/>
  <c r="M88" i="38" s="1"/>
  <c r="L83" i="38"/>
  <c r="L88" i="38" s="1"/>
  <c r="K83" i="38"/>
  <c r="K88" i="38" s="1"/>
  <c r="J83" i="38"/>
  <c r="J88" i="38" s="1"/>
  <c r="I83" i="38"/>
  <c r="I88" i="38" s="1"/>
  <c r="H83" i="38"/>
  <c r="H88" i="38" s="1"/>
  <c r="G83" i="38"/>
  <c r="G88" i="38" s="1"/>
  <c r="F83" i="38"/>
  <c r="F88" i="38" s="1"/>
  <c r="E83" i="38"/>
  <c r="E88" i="38" s="1"/>
  <c r="D83" i="38"/>
  <c r="D88" i="38" s="1"/>
  <c r="C83" i="38"/>
  <c r="C88" i="38" s="1"/>
  <c r="B83" i="38"/>
  <c r="B88" i="38" s="1"/>
  <c r="T82" i="38"/>
  <c r="T81" i="38"/>
  <c r="T80" i="38"/>
  <c r="T79" i="38"/>
  <c r="T78" i="38"/>
  <c r="T77" i="38"/>
  <c r="T76" i="38"/>
  <c r="C70" i="38"/>
  <c r="B70" i="38"/>
  <c r="G69" i="38"/>
  <c r="F69" i="38"/>
  <c r="E69" i="38"/>
  <c r="D69" i="38"/>
  <c r="C69" i="38"/>
  <c r="B69" i="38"/>
  <c r="G68" i="38"/>
  <c r="F68" i="38"/>
  <c r="E68" i="38"/>
  <c r="D68" i="38"/>
  <c r="C68" i="38"/>
  <c r="B68" i="38"/>
  <c r="H67" i="38"/>
  <c r="G65" i="38"/>
  <c r="G70" i="38" s="1"/>
  <c r="F65" i="38"/>
  <c r="F70" i="38" s="1"/>
  <c r="E65" i="38"/>
  <c r="E70" i="38" s="1"/>
  <c r="D65" i="38"/>
  <c r="D70" i="38" s="1"/>
  <c r="C65" i="38"/>
  <c r="B65" i="38"/>
  <c r="H64" i="38"/>
  <c r="H63" i="38"/>
  <c r="H62" i="38"/>
  <c r="H61" i="38"/>
  <c r="H60" i="38"/>
  <c r="H59" i="38"/>
  <c r="H58" i="38"/>
  <c r="Q50" i="38"/>
  <c r="P50" i="38"/>
  <c r="O50" i="38"/>
  <c r="N50" i="38"/>
  <c r="M50" i="38"/>
  <c r="L50" i="38"/>
  <c r="H50" i="38"/>
  <c r="G50" i="38"/>
  <c r="F50" i="38"/>
  <c r="E50" i="38"/>
  <c r="D50" i="38"/>
  <c r="C50" i="38"/>
  <c r="B50" i="38"/>
  <c r="H49" i="38"/>
  <c r="G49" i="38"/>
  <c r="F49" i="38"/>
  <c r="E49" i="38"/>
  <c r="D49" i="38"/>
  <c r="C49" i="38"/>
  <c r="B49" i="38"/>
  <c r="R48" i="38"/>
  <c r="I48" i="38"/>
  <c r="Q46" i="38"/>
  <c r="Q51" i="38" s="1"/>
  <c r="P46" i="38"/>
  <c r="P51" i="38" s="1"/>
  <c r="O46" i="38"/>
  <c r="O51" i="38" s="1"/>
  <c r="N46" i="38"/>
  <c r="N51" i="38" s="1"/>
  <c r="M46" i="38"/>
  <c r="M51" i="38" s="1"/>
  <c r="L46" i="38"/>
  <c r="L51" i="38" s="1"/>
  <c r="H46" i="38"/>
  <c r="H51" i="38" s="1"/>
  <c r="G46" i="38"/>
  <c r="G51" i="38" s="1"/>
  <c r="F46" i="38"/>
  <c r="F51" i="38" s="1"/>
  <c r="E46" i="38"/>
  <c r="E51" i="38" s="1"/>
  <c r="D46" i="38"/>
  <c r="D51" i="38" s="1"/>
  <c r="C46" i="38"/>
  <c r="C51" i="38" s="1"/>
  <c r="B46" i="38"/>
  <c r="R45" i="38"/>
  <c r="I45" i="38"/>
  <c r="R44" i="38"/>
  <c r="I44" i="38"/>
  <c r="R43" i="38"/>
  <c r="I43" i="38"/>
  <c r="R42" i="38"/>
  <c r="I42" i="38"/>
  <c r="R41" i="38"/>
  <c r="I41" i="38"/>
  <c r="R40" i="38"/>
  <c r="I40" i="38"/>
  <c r="R39" i="38"/>
  <c r="I39" i="38"/>
  <c r="K32" i="38"/>
  <c r="J32" i="38" s="1"/>
  <c r="E32" i="38"/>
  <c r="D32" i="38" s="1"/>
  <c r="M29" i="38"/>
  <c r="L29" i="38"/>
  <c r="K29" i="38"/>
  <c r="J29" i="38"/>
  <c r="I29" i="38"/>
  <c r="G29" i="38"/>
  <c r="F29" i="38"/>
  <c r="E29" i="38"/>
  <c r="D29" i="38"/>
  <c r="C29" i="38"/>
  <c r="U28" i="38"/>
  <c r="T28" i="38"/>
  <c r="S28" i="38"/>
  <c r="R28" i="38"/>
  <c r="Q28" i="38"/>
  <c r="P28" i="38"/>
  <c r="O28" i="38"/>
  <c r="N28" i="38"/>
  <c r="M28" i="38"/>
  <c r="L28" i="38"/>
  <c r="K28" i="38"/>
  <c r="J28" i="38"/>
  <c r="I28" i="38"/>
  <c r="G28" i="38"/>
  <c r="F28" i="38"/>
  <c r="E28" i="38"/>
  <c r="D28" i="38"/>
  <c r="C28" i="38"/>
  <c r="U27" i="38"/>
  <c r="T27" i="38"/>
  <c r="S27" i="38"/>
  <c r="R27" i="38"/>
  <c r="Q27" i="38"/>
  <c r="P27" i="38"/>
  <c r="O27" i="38"/>
  <c r="N27" i="38"/>
  <c r="M27" i="38"/>
  <c r="M30" i="38" s="1"/>
  <c r="L27" i="38"/>
  <c r="L30" i="38" s="1"/>
  <c r="K27" i="38"/>
  <c r="K30" i="38" s="1"/>
  <c r="J27" i="38"/>
  <c r="J30" i="38" s="1"/>
  <c r="I27" i="38"/>
  <c r="G27" i="38"/>
  <c r="G30" i="38" s="1"/>
  <c r="F27" i="38"/>
  <c r="F30" i="38" s="1"/>
  <c r="E27" i="38"/>
  <c r="E30" i="38" s="1"/>
  <c r="D27" i="38"/>
  <c r="D30" i="38" s="1"/>
  <c r="C27" i="38"/>
  <c r="C30" i="38" s="1"/>
  <c r="V26" i="38"/>
  <c r="U24" i="38"/>
  <c r="U29" i="38" s="1"/>
  <c r="T24" i="38"/>
  <c r="T29" i="38" s="1"/>
  <c r="S24" i="38"/>
  <c r="S29" i="38" s="1"/>
  <c r="R24" i="38"/>
  <c r="R29" i="38" s="1"/>
  <c r="Q24" i="38"/>
  <c r="Q29" i="38" s="1"/>
  <c r="P24" i="38"/>
  <c r="P29" i="38" s="1"/>
  <c r="O24" i="38"/>
  <c r="O29" i="38" s="1"/>
  <c r="N24" i="38"/>
  <c r="N29" i="38" s="1"/>
  <c r="M24" i="38"/>
  <c r="L24" i="38"/>
  <c r="K24" i="38"/>
  <c r="J24" i="38"/>
  <c r="I24" i="38"/>
  <c r="H24" i="38"/>
  <c r="G24" i="38"/>
  <c r="F24" i="38"/>
  <c r="E24" i="38"/>
  <c r="D24" i="38"/>
  <c r="C24" i="38"/>
  <c r="B24" i="38"/>
  <c r="V23" i="38"/>
  <c r="V22" i="38"/>
  <c r="V21" i="38"/>
  <c r="V20" i="38"/>
  <c r="V19" i="38"/>
  <c r="V18" i="38"/>
  <c r="V17" i="38"/>
  <c r="M31" i="38" l="1"/>
  <c r="E31" i="38"/>
  <c r="D31" i="38"/>
  <c r="L31" i="38"/>
  <c r="I30" i="38"/>
  <c r="I31" i="38" s="1"/>
  <c r="C31" i="38"/>
  <c r="R46" i="38"/>
  <c r="R47" i="38" s="1"/>
  <c r="I46" i="38"/>
  <c r="I47" i="38" s="1"/>
  <c r="B51" i="38"/>
  <c r="J31" i="38"/>
  <c r="K31" i="38"/>
  <c r="G31" i="38"/>
  <c r="T83" i="38"/>
  <c r="F31" i="38"/>
  <c r="H65" i="38"/>
  <c r="V24" i="38"/>
  <c r="F49" i="37"/>
  <c r="E49" i="37"/>
  <c r="D49" i="37"/>
  <c r="C49" i="37"/>
  <c r="B49" i="37"/>
  <c r="R49" i="38" l="1"/>
  <c r="I49" i="38"/>
  <c r="T86" i="38"/>
  <c r="T84" i="38"/>
  <c r="W27" i="38"/>
  <c r="V25" i="38"/>
  <c r="H68" i="38"/>
  <c r="H66" i="38"/>
  <c r="S87" i="37"/>
  <c r="R87" i="37"/>
  <c r="Q87" i="37"/>
  <c r="P87" i="37"/>
  <c r="O87" i="37"/>
  <c r="N87" i="37"/>
  <c r="M87" i="37"/>
  <c r="L87" i="37"/>
  <c r="K87" i="37"/>
  <c r="J87" i="37"/>
  <c r="I87" i="37"/>
  <c r="H87" i="37"/>
  <c r="G87" i="37"/>
  <c r="F87" i="37"/>
  <c r="E87" i="37"/>
  <c r="D87" i="37"/>
  <c r="C87" i="37"/>
  <c r="B87" i="37"/>
  <c r="S86" i="37"/>
  <c r="R86" i="37"/>
  <c r="Q86" i="37"/>
  <c r="P86" i="37"/>
  <c r="O86" i="37"/>
  <c r="N86" i="37"/>
  <c r="M86" i="37"/>
  <c r="L86" i="37"/>
  <c r="K86" i="37"/>
  <c r="J86" i="37"/>
  <c r="I86" i="37"/>
  <c r="H86" i="37"/>
  <c r="G86" i="37"/>
  <c r="F86" i="37"/>
  <c r="E86" i="37"/>
  <c r="D86" i="37"/>
  <c r="C86" i="37"/>
  <c r="B86" i="37"/>
  <c r="T85" i="37"/>
  <c r="S83" i="37"/>
  <c r="S88" i="37" s="1"/>
  <c r="R83" i="37"/>
  <c r="R88" i="37" s="1"/>
  <c r="Q83" i="37"/>
  <c r="Q88" i="37" s="1"/>
  <c r="P83" i="37"/>
  <c r="P88" i="37" s="1"/>
  <c r="O83" i="37"/>
  <c r="O88" i="37" s="1"/>
  <c r="N83" i="37"/>
  <c r="N88" i="37" s="1"/>
  <c r="M83" i="37"/>
  <c r="M88" i="37" s="1"/>
  <c r="L83" i="37"/>
  <c r="L88" i="37" s="1"/>
  <c r="K83" i="37"/>
  <c r="K88" i="37" s="1"/>
  <c r="J83" i="37"/>
  <c r="J88" i="37" s="1"/>
  <c r="I83" i="37"/>
  <c r="I88" i="37" s="1"/>
  <c r="H83" i="37"/>
  <c r="H88" i="37" s="1"/>
  <c r="G83" i="37"/>
  <c r="G88" i="37" s="1"/>
  <c r="F83" i="37"/>
  <c r="F88" i="37" s="1"/>
  <c r="E83" i="37"/>
  <c r="E88" i="37" s="1"/>
  <c r="D83" i="37"/>
  <c r="C83" i="37"/>
  <c r="C88" i="37" s="1"/>
  <c r="B83" i="37"/>
  <c r="B88" i="37" s="1"/>
  <c r="T82" i="37"/>
  <c r="T81" i="37"/>
  <c r="T80" i="37"/>
  <c r="T79" i="37"/>
  <c r="T78" i="37"/>
  <c r="T77" i="37"/>
  <c r="T76" i="37"/>
  <c r="E70" i="37"/>
  <c r="B70" i="37"/>
  <c r="G69" i="37"/>
  <c r="F69" i="37"/>
  <c r="E69" i="37"/>
  <c r="D69" i="37"/>
  <c r="C69" i="37"/>
  <c r="B69" i="37"/>
  <c r="G68" i="37"/>
  <c r="F68" i="37"/>
  <c r="E68" i="37"/>
  <c r="D68" i="37"/>
  <c r="C68" i="37"/>
  <c r="B68" i="37"/>
  <c r="H67" i="37"/>
  <c r="H65" i="37"/>
  <c r="H68" i="37" s="1"/>
  <c r="G65" i="37"/>
  <c r="G70" i="37" s="1"/>
  <c r="F65" i="37"/>
  <c r="F70" i="37" s="1"/>
  <c r="E65" i="37"/>
  <c r="D65" i="37"/>
  <c r="D70" i="37" s="1"/>
  <c r="C65" i="37"/>
  <c r="C70" i="37" s="1"/>
  <c r="B65" i="37"/>
  <c r="H64" i="37"/>
  <c r="H63" i="37"/>
  <c r="H62" i="37"/>
  <c r="H61" i="37"/>
  <c r="H60" i="37"/>
  <c r="H59" i="37"/>
  <c r="H58" i="37"/>
  <c r="G51" i="37"/>
  <c r="Q50" i="37"/>
  <c r="P50" i="37"/>
  <c r="O50" i="37"/>
  <c r="N50" i="37"/>
  <c r="M50" i="37"/>
  <c r="L50" i="37"/>
  <c r="H50" i="37"/>
  <c r="G50" i="37"/>
  <c r="F50" i="37"/>
  <c r="E50" i="37"/>
  <c r="D50" i="37"/>
  <c r="C50" i="37"/>
  <c r="B50" i="37"/>
  <c r="Q49" i="37"/>
  <c r="P49" i="37"/>
  <c r="O49" i="37"/>
  <c r="N49" i="37"/>
  <c r="M49" i="37"/>
  <c r="L49" i="37"/>
  <c r="H49" i="37"/>
  <c r="G49" i="37"/>
  <c r="R48" i="37"/>
  <c r="I48" i="37"/>
  <c r="Q46" i="37"/>
  <c r="Q51" i="37" s="1"/>
  <c r="P46" i="37"/>
  <c r="P51" i="37" s="1"/>
  <c r="O46" i="37"/>
  <c r="O51" i="37" s="1"/>
  <c r="N46" i="37"/>
  <c r="N51" i="37" s="1"/>
  <c r="M46" i="37"/>
  <c r="M51" i="37" s="1"/>
  <c r="L46" i="37"/>
  <c r="L51" i="37" s="1"/>
  <c r="H46" i="37"/>
  <c r="H51" i="37" s="1"/>
  <c r="G46" i="37"/>
  <c r="F46" i="37"/>
  <c r="F51" i="37" s="1"/>
  <c r="E46" i="37"/>
  <c r="E51" i="37" s="1"/>
  <c r="D46" i="37"/>
  <c r="D51" i="37" s="1"/>
  <c r="C46" i="37"/>
  <c r="C51" i="37" s="1"/>
  <c r="B46" i="37"/>
  <c r="B51" i="37" s="1"/>
  <c r="R45" i="37"/>
  <c r="I45" i="37"/>
  <c r="R44" i="37"/>
  <c r="I44" i="37"/>
  <c r="R43" i="37"/>
  <c r="I43" i="37"/>
  <c r="R42" i="37"/>
  <c r="I42" i="37"/>
  <c r="R41" i="37"/>
  <c r="I41" i="37"/>
  <c r="R40" i="37"/>
  <c r="I40" i="37"/>
  <c r="R39" i="37"/>
  <c r="I39" i="37"/>
  <c r="K32" i="37"/>
  <c r="J32" i="37" s="1"/>
  <c r="E32" i="37"/>
  <c r="D32" i="37" s="1"/>
  <c r="M29" i="37"/>
  <c r="L29" i="37"/>
  <c r="K29" i="37"/>
  <c r="J29" i="37"/>
  <c r="I29" i="37"/>
  <c r="G29" i="37"/>
  <c r="F29" i="37"/>
  <c r="E29" i="37"/>
  <c r="D29" i="37"/>
  <c r="C29" i="37"/>
  <c r="U28" i="37"/>
  <c r="T28" i="37"/>
  <c r="S28" i="37"/>
  <c r="R28" i="37"/>
  <c r="Q28" i="37"/>
  <c r="P28" i="37"/>
  <c r="O28" i="37"/>
  <c r="N28" i="37"/>
  <c r="M28" i="37"/>
  <c r="L28" i="37"/>
  <c r="K28" i="37"/>
  <c r="J28" i="37"/>
  <c r="I28" i="37"/>
  <c r="G28" i="37"/>
  <c r="F28" i="37"/>
  <c r="E28" i="37"/>
  <c r="D28" i="37"/>
  <c r="C28" i="37"/>
  <c r="U27" i="37"/>
  <c r="T27" i="37"/>
  <c r="S27" i="37"/>
  <c r="R27" i="37"/>
  <c r="Q27" i="37"/>
  <c r="P27" i="37"/>
  <c r="O27" i="37"/>
  <c r="N27" i="37"/>
  <c r="M27" i="37"/>
  <c r="L27" i="37"/>
  <c r="L30" i="37" s="1"/>
  <c r="K27" i="37"/>
  <c r="K30" i="37" s="1"/>
  <c r="J27" i="37"/>
  <c r="J30" i="37" s="1"/>
  <c r="I27" i="37"/>
  <c r="I30" i="37" s="1"/>
  <c r="G27" i="37"/>
  <c r="G30" i="37" s="1"/>
  <c r="F27" i="37"/>
  <c r="E27" i="37"/>
  <c r="E30" i="37" s="1"/>
  <c r="D27" i="37"/>
  <c r="C27" i="37"/>
  <c r="C30" i="37" s="1"/>
  <c r="V26" i="37"/>
  <c r="U24" i="37"/>
  <c r="U29" i="37" s="1"/>
  <c r="T24" i="37"/>
  <c r="T29" i="37" s="1"/>
  <c r="S24" i="37"/>
  <c r="S29" i="37" s="1"/>
  <c r="R24" i="37"/>
  <c r="R29" i="37" s="1"/>
  <c r="Q24" i="37"/>
  <c r="Q29" i="37" s="1"/>
  <c r="P24" i="37"/>
  <c r="P29" i="37" s="1"/>
  <c r="O24" i="37"/>
  <c r="O29" i="37" s="1"/>
  <c r="N24" i="37"/>
  <c r="N29" i="37" s="1"/>
  <c r="M24" i="37"/>
  <c r="L24" i="37"/>
  <c r="K24" i="37"/>
  <c r="J24" i="37"/>
  <c r="I24" i="37"/>
  <c r="H24" i="37"/>
  <c r="G24" i="37"/>
  <c r="F24" i="37"/>
  <c r="E24" i="37"/>
  <c r="D24" i="37"/>
  <c r="C24" i="37"/>
  <c r="B24" i="37"/>
  <c r="V23" i="37"/>
  <c r="V22" i="37"/>
  <c r="V21" i="37"/>
  <c r="V20" i="37"/>
  <c r="V19" i="37"/>
  <c r="V18" i="37"/>
  <c r="V17" i="37"/>
  <c r="L31" i="37" l="1"/>
  <c r="T83" i="37"/>
  <c r="T86" i="37" s="1"/>
  <c r="C31" i="37"/>
  <c r="I31" i="37"/>
  <c r="K31" i="37"/>
  <c r="E31" i="37"/>
  <c r="V24" i="37"/>
  <c r="V25" i="37" s="1"/>
  <c r="G31" i="37"/>
  <c r="J31" i="37"/>
  <c r="H66" i="37"/>
  <c r="D88" i="37"/>
  <c r="D30" i="37"/>
  <c r="D31" i="37" s="1"/>
  <c r="M30" i="37"/>
  <c r="M31" i="37" s="1"/>
  <c r="F30" i="37"/>
  <c r="F31" i="37" s="1"/>
  <c r="R46" i="37"/>
  <c r="I46" i="37"/>
  <c r="U27" i="34"/>
  <c r="T27" i="34"/>
  <c r="S27" i="34"/>
  <c r="R27" i="34"/>
  <c r="Q27" i="34"/>
  <c r="P27" i="34"/>
  <c r="O27" i="34"/>
  <c r="N27" i="34"/>
  <c r="T84" i="37" l="1"/>
  <c r="W27" i="37"/>
  <c r="R47" i="37"/>
  <c r="R49" i="37"/>
  <c r="I47" i="37"/>
  <c r="I49" i="37"/>
  <c r="B7" i="36"/>
  <c r="B3" i="36"/>
  <c r="B4" i="36" s="1"/>
  <c r="B9" i="36" l="1"/>
  <c r="B10" i="36" s="1"/>
  <c r="E6" i="35"/>
  <c r="E5" i="35"/>
  <c r="E4" i="35"/>
  <c r="E3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7" i="35"/>
  <c r="S87" i="34" l="1"/>
  <c r="R87" i="34"/>
  <c r="Q87" i="34"/>
  <c r="P87" i="34"/>
  <c r="O87" i="34"/>
  <c r="N87" i="34"/>
  <c r="M87" i="34"/>
  <c r="L87" i="34"/>
  <c r="K87" i="34"/>
  <c r="J87" i="34"/>
  <c r="I87" i="34"/>
  <c r="H87" i="34"/>
  <c r="G87" i="34"/>
  <c r="F87" i="34"/>
  <c r="E87" i="34"/>
  <c r="D87" i="34"/>
  <c r="C87" i="34"/>
  <c r="B87" i="34"/>
  <c r="S86" i="34"/>
  <c r="R86" i="34"/>
  <c r="Q86" i="34"/>
  <c r="P86" i="34"/>
  <c r="O86" i="34"/>
  <c r="N86" i="34"/>
  <c r="M86" i="34"/>
  <c r="L86" i="34"/>
  <c r="K86" i="34"/>
  <c r="J86" i="34"/>
  <c r="I86" i="34"/>
  <c r="H86" i="34"/>
  <c r="G86" i="34"/>
  <c r="F86" i="34"/>
  <c r="E86" i="34"/>
  <c r="D86" i="34"/>
  <c r="C86" i="34"/>
  <c r="B86" i="34"/>
  <c r="T85" i="34"/>
  <c r="S83" i="34"/>
  <c r="S88" i="34" s="1"/>
  <c r="R83" i="34"/>
  <c r="R88" i="34" s="1"/>
  <c r="Q83" i="34"/>
  <c r="Q88" i="34" s="1"/>
  <c r="P83" i="34"/>
  <c r="P88" i="34" s="1"/>
  <c r="O83" i="34"/>
  <c r="O88" i="34" s="1"/>
  <c r="N83" i="34"/>
  <c r="N88" i="34" s="1"/>
  <c r="M83" i="34"/>
  <c r="M88" i="34" s="1"/>
  <c r="L83" i="34"/>
  <c r="L88" i="34" s="1"/>
  <c r="K83" i="34"/>
  <c r="K88" i="34" s="1"/>
  <c r="J83" i="34"/>
  <c r="J88" i="34" s="1"/>
  <c r="I83" i="34"/>
  <c r="I88" i="34" s="1"/>
  <c r="H83" i="34"/>
  <c r="H88" i="34" s="1"/>
  <c r="G83" i="34"/>
  <c r="G88" i="34" s="1"/>
  <c r="F83" i="34"/>
  <c r="F88" i="34" s="1"/>
  <c r="E83" i="34"/>
  <c r="E88" i="34" s="1"/>
  <c r="D83" i="34"/>
  <c r="C83" i="34"/>
  <c r="C88" i="34" s="1"/>
  <c r="B83" i="34"/>
  <c r="B88" i="34" s="1"/>
  <c r="T82" i="34"/>
  <c r="T81" i="34"/>
  <c r="T80" i="34"/>
  <c r="T79" i="34"/>
  <c r="T78" i="34"/>
  <c r="T77" i="34"/>
  <c r="T76" i="34"/>
  <c r="F70" i="34"/>
  <c r="E70" i="34"/>
  <c r="C70" i="34"/>
  <c r="B70" i="34"/>
  <c r="G69" i="34"/>
  <c r="F69" i="34"/>
  <c r="E69" i="34"/>
  <c r="D69" i="34"/>
  <c r="C69" i="34"/>
  <c r="B69" i="34"/>
  <c r="G68" i="34"/>
  <c r="F68" i="34"/>
  <c r="E68" i="34"/>
  <c r="D68" i="34"/>
  <c r="C68" i="34"/>
  <c r="B68" i="34"/>
  <c r="H67" i="34"/>
  <c r="G65" i="34"/>
  <c r="G70" i="34" s="1"/>
  <c r="F65" i="34"/>
  <c r="E65" i="34"/>
  <c r="D65" i="34"/>
  <c r="D70" i="34" s="1"/>
  <c r="C65" i="34"/>
  <c r="H65" i="34" s="1"/>
  <c r="B65" i="34"/>
  <c r="H64" i="34"/>
  <c r="H63" i="34"/>
  <c r="H62" i="34"/>
  <c r="H61" i="34"/>
  <c r="H60" i="34"/>
  <c r="H59" i="34"/>
  <c r="H58" i="34"/>
  <c r="H51" i="34"/>
  <c r="E51" i="34"/>
  <c r="Q50" i="34"/>
  <c r="P50" i="34"/>
  <c r="O50" i="34"/>
  <c r="N50" i="34"/>
  <c r="M50" i="34"/>
  <c r="L50" i="34"/>
  <c r="H50" i="34"/>
  <c r="G50" i="34"/>
  <c r="F50" i="34"/>
  <c r="E50" i="34"/>
  <c r="D50" i="34"/>
  <c r="C50" i="34"/>
  <c r="B50" i="34"/>
  <c r="Q49" i="34"/>
  <c r="P49" i="34"/>
  <c r="O49" i="34"/>
  <c r="N49" i="34"/>
  <c r="M49" i="34"/>
  <c r="L49" i="34"/>
  <c r="H49" i="34"/>
  <c r="G49" i="34"/>
  <c r="F49" i="34"/>
  <c r="E49" i="34"/>
  <c r="D49" i="34"/>
  <c r="C49" i="34"/>
  <c r="B49" i="34"/>
  <c r="R48" i="34"/>
  <c r="I48" i="34"/>
  <c r="Q46" i="34"/>
  <c r="Q51" i="34" s="1"/>
  <c r="P46" i="34"/>
  <c r="P51" i="34" s="1"/>
  <c r="O46" i="34"/>
  <c r="O51" i="34" s="1"/>
  <c r="N46" i="34"/>
  <c r="N51" i="34" s="1"/>
  <c r="M46" i="34"/>
  <c r="M51" i="34" s="1"/>
  <c r="L46" i="34"/>
  <c r="L51" i="34" s="1"/>
  <c r="H46" i="34"/>
  <c r="G46" i="34"/>
  <c r="G51" i="34" s="1"/>
  <c r="F46" i="34"/>
  <c r="F51" i="34" s="1"/>
  <c r="E46" i="34"/>
  <c r="D46" i="34"/>
  <c r="D51" i="34" s="1"/>
  <c r="C46" i="34"/>
  <c r="C51" i="34" s="1"/>
  <c r="B46" i="34"/>
  <c r="B51" i="34" s="1"/>
  <c r="R45" i="34"/>
  <c r="I45" i="34"/>
  <c r="R44" i="34"/>
  <c r="I44" i="34"/>
  <c r="R43" i="34"/>
  <c r="I43" i="34"/>
  <c r="R42" i="34"/>
  <c r="I42" i="34"/>
  <c r="R41" i="34"/>
  <c r="I41" i="34"/>
  <c r="R40" i="34"/>
  <c r="I40" i="34"/>
  <c r="R39" i="34"/>
  <c r="I39" i="34"/>
  <c r="K32" i="34"/>
  <c r="J32" i="34" s="1"/>
  <c r="E32" i="34"/>
  <c r="D32" i="34"/>
  <c r="M29" i="34"/>
  <c r="L29" i="34"/>
  <c r="K29" i="34"/>
  <c r="J29" i="34"/>
  <c r="I29" i="34"/>
  <c r="G29" i="34"/>
  <c r="F29" i="34"/>
  <c r="E29" i="34"/>
  <c r="D29" i="34"/>
  <c r="C29" i="34"/>
  <c r="U28" i="34"/>
  <c r="T28" i="34"/>
  <c r="S28" i="34"/>
  <c r="R28" i="34"/>
  <c r="Q28" i="34"/>
  <c r="P28" i="34"/>
  <c r="O28" i="34"/>
  <c r="N28" i="34"/>
  <c r="M28" i="34"/>
  <c r="L28" i="34"/>
  <c r="K28" i="34"/>
  <c r="J28" i="34"/>
  <c r="I28" i="34"/>
  <c r="G28" i="34"/>
  <c r="F28" i="34"/>
  <c r="E28" i="34"/>
  <c r="D28" i="34"/>
  <c r="C28" i="34"/>
  <c r="M27" i="34"/>
  <c r="L27" i="34"/>
  <c r="L30" i="34" s="1"/>
  <c r="K27" i="34"/>
  <c r="K30" i="34" s="1"/>
  <c r="J27" i="34"/>
  <c r="J30" i="34" s="1"/>
  <c r="I27" i="34"/>
  <c r="G27" i="34"/>
  <c r="G30" i="34" s="1"/>
  <c r="F27" i="34"/>
  <c r="F30" i="34" s="1"/>
  <c r="E27" i="34"/>
  <c r="D27" i="34"/>
  <c r="C27" i="34"/>
  <c r="C30" i="34" s="1"/>
  <c r="V26" i="34"/>
  <c r="U24" i="34"/>
  <c r="U29" i="34" s="1"/>
  <c r="T24" i="34"/>
  <c r="T29" i="34" s="1"/>
  <c r="S24" i="34"/>
  <c r="S29" i="34" s="1"/>
  <c r="R24" i="34"/>
  <c r="R29" i="34" s="1"/>
  <c r="Q24" i="34"/>
  <c r="Q29" i="34" s="1"/>
  <c r="P24" i="34"/>
  <c r="P29" i="34" s="1"/>
  <c r="O24" i="34"/>
  <c r="O29" i="34" s="1"/>
  <c r="N24" i="34"/>
  <c r="N29" i="34" s="1"/>
  <c r="M24" i="34"/>
  <c r="L24" i="34"/>
  <c r="K24" i="34"/>
  <c r="J24" i="34"/>
  <c r="I24" i="34"/>
  <c r="H24" i="34"/>
  <c r="G24" i="34"/>
  <c r="F24" i="34"/>
  <c r="E24" i="34"/>
  <c r="D24" i="34"/>
  <c r="C24" i="34"/>
  <c r="B24" i="34"/>
  <c r="V23" i="34"/>
  <c r="V22" i="34"/>
  <c r="V21" i="34"/>
  <c r="V20" i="34"/>
  <c r="V19" i="34"/>
  <c r="V18" i="34"/>
  <c r="V17" i="34"/>
  <c r="T83" i="34" l="1"/>
  <c r="T86" i="34" s="1"/>
  <c r="D88" i="34"/>
  <c r="L31" i="34"/>
  <c r="C31" i="34"/>
  <c r="V24" i="34"/>
  <c r="V25" i="34" s="1"/>
  <c r="F31" i="34"/>
  <c r="J31" i="34"/>
  <c r="H68" i="34"/>
  <c r="H66" i="34"/>
  <c r="G31" i="34"/>
  <c r="D30" i="34"/>
  <c r="D31" i="34" s="1"/>
  <c r="M30" i="34"/>
  <c r="M31" i="34" s="1"/>
  <c r="K31" i="34"/>
  <c r="E30" i="34"/>
  <c r="E31" i="34" s="1"/>
  <c r="R46" i="34"/>
  <c r="I30" i="34"/>
  <c r="I31" i="34" s="1"/>
  <c r="I46" i="34"/>
  <c r="S87" i="33"/>
  <c r="R87" i="33"/>
  <c r="Q87" i="33"/>
  <c r="P87" i="33"/>
  <c r="O87" i="33"/>
  <c r="N87" i="33"/>
  <c r="M87" i="33"/>
  <c r="L87" i="33"/>
  <c r="K87" i="33"/>
  <c r="J87" i="33"/>
  <c r="I87" i="33"/>
  <c r="H87" i="33"/>
  <c r="G87" i="33"/>
  <c r="F87" i="33"/>
  <c r="E87" i="33"/>
  <c r="D87" i="33"/>
  <c r="C87" i="33"/>
  <c r="B87" i="33"/>
  <c r="S86" i="33"/>
  <c r="R86" i="33"/>
  <c r="Q86" i="33"/>
  <c r="P86" i="33"/>
  <c r="O86" i="33"/>
  <c r="N86" i="33"/>
  <c r="M86" i="33"/>
  <c r="L86" i="33"/>
  <c r="K86" i="33"/>
  <c r="J86" i="33"/>
  <c r="I86" i="33"/>
  <c r="H86" i="33"/>
  <c r="G86" i="33"/>
  <c r="F86" i="33"/>
  <c r="E86" i="33"/>
  <c r="D86" i="33"/>
  <c r="C86" i="33"/>
  <c r="B86" i="33"/>
  <c r="T85" i="33"/>
  <c r="S83" i="33"/>
  <c r="S88" i="33" s="1"/>
  <c r="R83" i="33"/>
  <c r="R88" i="33" s="1"/>
  <c r="Q83" i="33"/>
  <c r="Q88" i="33" s="1"/>
  <c r="P83" i="33"/>
  <c r="P88" i="33" s="1"/>
  <c r="O83" i="33"/>
  <c r="O88" i="33" s="1"/>
  <c r="N83" i="33"/>
  <c r="N88" i="33" s="1"/>
  <c r="M83" i="33"/>
  <c r="M88" i="33" s="1"/>
  <c r="L83" i="33"/>
  <c r="L88" i="33" s="1"/>
  <c r="K83" i="33"/>
  <c r="K88" i="33" s="1"/>
  <c r="J83" i="33"/>
  <c r="J88" i="33" s="1"/>
  <c r="I83" i="33"/>
  <c r="I88" i="33" s="1"/>
  <c r="H83" i="33"/>
  <c r="H88" i="33" s="1"/>
  <c r="G83" i="33"/>
  <c r="G88" i="33" s="1"/>
  <c r="F83" i="33"/>
  <c r="F88" i="33" s="1"/>
  <c r="E83" i="33"/>
  <c r="E88" i="33" s="1"/>
  <c r="D83" i="33"/>
  <c r="D88" i="33" s="1"/>
  <c r="C83" i="33"/>
  <c r="C88" i="33" s="1"/>
  <c r="B83" i="33"/>
  <c r="B88" i="33" s="1"/>
  <c r="T82" i="33"/>
  <c r="T81" i="33"/>
  <c r="T80" i="33"/>
  <c r="T79" i="33"/>
  <c r="T78" i="33"/>
  <c r="T77" i="33"/>
  <c r="T76" i="33"/>
  <c r="G70" i="33"/>
  <c r="F70" i="33"/>
  <c r="C70" i="33"/>
  <c r="B70" i="33"/>
  <c r="G69" i="33"/>
  <c r="F69" i="33"/>
  <c r="E69" i="33"/>
  <c r="D69" i="33"/>
  <c r="C69" i="33"/>
  <c r="B69" i="33"/>
  <c r="G68" i="33"/>
  <c r="F68" i="33"/>
  <c r="E68" i="33"/>
  <c r="D68" i="33"/>
  <c r="C68" i="33"/>
  <c r="B68" i="33"/>
  <c r="H67" i="33"/>
  <c r="G65" i="33"/>
  <c r="F65" i="33"/>
  <c r="E65" i="33"/>
  <c r="E70" i="33" s="1"/>
  <c r="D65" i="33"/>
  <c r="D70" i="33" s="1"/>
  <c r="C65" i="33"/>
  <c r="B65" i="33"/>
  <c r="H64" i="33"/>
  <c r="H63" i="33"/>
  <c r="H62" i="33"/>
  <c r="H61" i="33"/>
  <c r="H60" i="33"/>
  <c r="H59" i="33"/>
  <c r="H58" i="33"/>
  <c r="E51" i="33"/>
  <c r="Q50" i="33"/>
  <c r="P50" i="33"/>
  <c r="O50" i="33"/>
  <c r="N50" i="33"/>
  <c r="M50" i="33"/>
  <c r="L50" i="33"/>
  <c r="H50" i="33"/>
  <c r="G50" i="33"/>
  <c r="F50" i="33"/>
  <c r="E50" i="33"/>
  <c r="D50" i="33"/>
  <c r="C50" i="33"/>
  <c r="B50" i="33"/>
  <c r="Q49" i="33"/>
  <c r="P49" i="33"/>
  <c r="O49" i="33"/>
  <c r="N49" i="33"/>
  <c r="M49" i="33"/>
  <c r="L49" i="33"/>
  <c r="H49" i="33"/>
  <c r="G49" i="33"/>
  <c r="F49" i="33"/>
  <c r="E49" i="33"/>
  <c r="D49" i="33"/>
  <c r="C49" i="33"/>
  <c r="B49" i="33"/>
  <c r="R48" i="33"/>
  <c r="I48" i="33"/>
  <c r="Q46" i="33"/>
  <c r="Q51" i="33" s="1"/>
  <c r="P46" i="33"/>
  <c r="P51" i="33" s="1"/>
  <c r="O46" i="33"/>
  <c r="O51" i="33" s="1"/>
  <c r="N46" i="33"/>
  <c r="N51" i="33" s="1"/>
  <c r="M46" i="33"/>
  <c r="M51" i="33" s="1"/>
  <c r="L46" i="33"/>
  <c r="L51" i="33" s="1"/>
  <c r="H46" i="33"/>
  <c r="H51" i="33" s="1"/>
  <c r="G46" i="33"/>
  <c r="G51" i="33" s="1"/>
  <c r="F46" i="33"/>
  <c r="F51" i="33" s="1"/>
  <c r="E46" i="33"/>
  <c r="D46" i="33"/>
  <c r="D51" i="33" s="1"/>
  <c r="C46" i="33"/>
  <c r="C51" i="33" s="1"/>
  <c r="B46" i="33"/>
  <c r="B51" i="33" s="1"/>
  <c r="R45" i="33"/>
  <c r="I45" i="33"/>
  <c r="R44" i="33"/>
  <c r="I44" i="33"/>
  <c r="R43" i="33"/>
  <c r="I43" i="33"/>
  <c r="R42" i="33"/>
  <c r="I42" i="33"/>
  <c r="R41" i="33"/>
  <c r="I41" i="33"/>
  <c r="R40" i="33"/>
  <c r="I40" i="33"/>
  <c r="R39" i="33"/>
  <c r="I39" i="33"/>
  <c r="K32" i="33"/>
  <c r="J32" i="33" s="1"/>
  <c r="E32" i="33"/>
  <c r="D32" i="33" s="1"/>
  <c r="F30" i="33"/>
  <c r="M29" i="33"/>
  <c r="L29" i="33"/>
  <c r="K29" i="33"/>
  <c r="J29" i="33"/>
  <c r="I29" i="33"/>
  <c r="G29" i="33"/>
  <c r="F29" i="33"/>
  <c r="E29" i="33"/>
  <c r="D29" i="33"/>
  <c r="C29" i="33"/>
  <c r="U28" i="33"/>
  <c r="T28" i="33"/>
  <c r="S28" i="33"/>
  <c r="R28" i="33"/>
  <c r="Q28" i="33"/>
  <c r="P28" i="33"/>
  <c r="O28" i="33"/>
  <c r="N28" i="33"/>
  <c r="M28" i="33"/>
  <c r="L28" i="33"/>
  <c r="K28" i="33"/>
  <c r="J28" i="33"/>
  <c r="I28" i="33"/>
  <c r="G28" i="33"/>
  <c r="F28" i="33"/>
  <c r="E28" i="33"/>
  <c r="D28" i="33"/>
  <c r="C28" i="33"/>
  <c r="U27" i="33"/>
  <c r="T27" i="33"/>
  <c r="S27" i="33"/>
  <c r="R27" i="33"/>
  <c r="Q27" i="33"/>
  <c r="P27" i="33"/>
  <c r="O27" i="33"/>
  <c r="N27" i="33"/>
  <c r="M27" i="33"/>
  <c r="M30" i="33" s="1"/>
  <c r="L27" i="33"/>
  <c r="L30" i="33" s="1"/>
  <c r="K27" i="33"/>
  <c r="K30" i="33" s="1"/>
  <c r="J27" i="33"/>
  <c r="J30" i="33" s="1"/>
  <c r="I27" i="33"/>
  <c r="I30" i="33" s="1"/>
  <c r="G27" i="33"/>
  <c r="G30" i="33" s="1"/>
  <c r="F27" i="33"/>
  <c r="E27" i="33"/>
  <c r="D27" i="33"/>
  <c r="D30" i="33" s="1"/>
  <c r="C27" i="33"/>
  <c r="C30" i="33" s="1"/>
  <c r="V26" i="33"/>
  <c r="U24" i="33"/>
  <c r="U29" i="33" s="1"/>
  <c r="T24" i="33"/>
  <c r="T29" i="33" s="1"/>
  <c r="S24" i="33"/>
  <c r="S29" i="33" s="1"/>
  <c r="R24" i="33"/>
  <c r="R29" i="33" s="1"/>
  <c r="Q24" i="33"/>
  <c r="Q29" i="33" s="1"/>
  <c r="P24" i="33"/>
  <c r="P29" i="33" s="1"/>
  <c r="O24" i="33"/>
  <c r="O29" i="33" s="1"/>
  <c r="N24" i="33"/>
  <c r="N29" i="33" s="1"/>
  <c r="M24" i="33"/>
  <c r="L24" i="33"/>
  <c r="K24" i="33"/>
  <c r="J24" i="33"/>
  <c r="I24" i="33"/>
  <c r="H24" i="33"/>
  <c r="G24" i="33"/>
  <c r="F24" i="33"/>
  <c r="E24" i="33"/>
  <c r="D24" i="33"/>
  <c r="C24" i="33"/>
  <c r="B24" i="33"/>
  <c r="V23" i="33"/>
  <c r="V22" i="33"/>
  <c r="V21" i="33"/>
  <c r="V20" i="33"/>
  <c r="V19" i="33"/>
  <c r="V18" i="33"/>
  <c r="V17" i="33"/>
  <c r="T84" i="34" l="1"/>
  <c r="W27" i="34"/>
  <c r="R49" i="34"/>
  <c r="R47" i="34"/>
  <c r="I47" i="34"/>
  <c r="I49" i="34"/>
  <c r="C31" i="33"/>
  <c r="K31" i="33"/>
  <c r="L31" i="33"/>
  <c r="V24" i="33"/>
  <c r="W27" i="33" s="1"/>
  <c r="F31" i="33"/>
  <c r="G31" i="33"/>
  <c r="I31" i="33"/>
  <c r="D31" i="33"/>
  <c r="M31" i="33"/>
  <c r="H65" i="33"/>
  <c r="J31" i="33"/>
  <c r="E30" i="33"/>
  <c r="E31" i="33" s="1"/>
  <c r="R46" i="33"/>
  <c r="I46" i="33"/>
  <c r="T83" i="33"/>
  <c r="P46" i="32"/>
  <c r="P51" i="32" s="1"/>
  <c r="P49" i="32"/>
  <c r="P50" i="32"/>
  <c r="G28" i="32"/>
  <c r="F28" i="32"/>
  <c r="E28" i="32"/>
  <c r="D28" i="32"/>
  <c r="C28" i="32"/>
  <c r="V25" i="33" l="1"/>
  <c r="I47" i="33"/>
  <c r="I49" i="33"/>
  <c r="T86" i="33"/>
  <c r="T84" i="33"/>
  <c r="R47" i="33"/>
  <c r="R49" i="33"/>
  <c r="H68" i="33"/>
  <c r="H66" i="33"/>
  <c r="E18" i="2"/>
  <c r="V18" i="32" l="1"/>
  <c r="V19" i="32"/>
  <c r="V20" i="32"/>
  <c r="V21" i="32"/>
  <c r="V22" i="32"/>
  <c r="V23" i="32"/>
  <c r="V17" i="32"/>
  <c r="I18" i="2"/>
  <c r="U27" i="32"/>
  <c r="T27" i="32"/>
  <c r="S27" i="32"/>
  <c r="R27" i="32"/>
  <c r="Q27" i="32"/>
  <c r="P27" i="32"/>
  <c r="O27" i="32"/>
  <c r="N27" i="32"/>
  <c r="K32" i="32"/>
  <c r="J32" i="32" s="1"/>
  <c r="E32" i="32"/>
  <c r="D32" i="32" s="1"/>
  <c r="M29" i="32"/>
  <c r="L29" i="32"/>
  <c r="K29" i="32"/>
  <c r="J29" i="32"/>
  <c r="I29" i="32"/>
  <c r="G29" i="32"/>
  <c r="F29" i="32"/>
  <c r="E29" i="32"/>
  <c r="D29" i="32"/>
  <c r="C29" i="32"/>
  <c r="U28" i="32"/>
  <c r="T28" i="32"/>
  <c r="S28" i="32"/>
  <c r="R28" i="32"/>
  <c r="Q28" i="32"/>
  <c r="P28" i="32"/>
  <c r="O28" i="32"/>
  <c r="N28" i="32"/>
  <c r="M28" i="32"/>
  <c r="L28" i="32"/>
  <c r="K28" i="32"/>
  <c r="J28" i="32"/>
  <c r="I28" i="32"/>
  <c r="M27" i="32"/>
  <c r="L27" i="32"/>
  <c r="K27" i="32"/>
  <c r="K30" i="32" s="1"/>
  <c r="J27" i="32"/>
  <c r="J30" i="32" s="1"/>
  <c r="I27" i="32"/>
  <c r="G27" i="32"/>
  <c r="F27" i="32"/>
  <c r="F30" i="32" s="1"/>
  <c r="E27" i="32"/>
  <c r="E30" i="32" s="1"/>
  <c r="D27" i="32"/>
  <c r="C27" i="32"/>
  <c r="V26" i="32"/>
  <c r="U24" i="32"/>
  <c r="U29" i="32" s="1"/>
  <c r="T24" i="32"/>
  <c r="T29" i="32" s="1"/>
  <c r="S24" i="32"/>
  <c r="S29" i="32" s="1"/>
  <c r="R24" i="32"/>
  <c r="R29" i="32" s="1"/>
  <c r="Q24" i="32"/>
  <c r="Q29" i="32" s="1"/>
  <c r="P24" i="32"/>
  <c r="P29" i="32" s="1"/>
  <c r="O24" i="32"/>
  <c r="O29" i="32" s="1"/>
  <c r="N24" i="32"/>
  <c r="N29" i="32" s="1"/>
  <c r="M24" i="32"/>
  <c r="L24" i="32"/>
  <c r="K24" i="32"/>
  <c r="J24" i="32"/>
  <c r="I24" i="32"/>
  <c r="H24" i="32"/>
  <c r="G24" i="32"/>
  <c r="F24" i="32"/>
  <c r="E24" i="32"/>
  <c r="D24" i="32"/>
  <c r="C24" i="32"/>
  <c r="B24" i="32"/>
  <c r="S87" i="32"/>
  <c r="R87" i="32"/>
  <c r="Q87" i="32"/>
  <c r="P87" i="32"/>
  <c r="O87" i="32"/>
  <c r="N87" i="32"/>
  <c r="M87" i="32"/>
  <c r="L87" i="32"/>
  <c r="K87" i="32"/>
  <c r="J87" i="32"/>
  <c r="I87" i="32"/>
  <c r="H87" i="32"/>
  <c r="G87" i="32"/>
  <c r="F87" i="32"/>
  <c r="E87" i="32"/>
  <c r="D87" i="32"/>
  <c r="C87" i="32"/>
  <c r="B87" i="32"/>
  <c r="S86" i="32"/>
  <c r="R86" i="32"/>
  <c r="Q86" i="32"/>
  <c r="P86" i="32"/>
  <c r="O86" i="32"/>
  <c r="N86" i="32"/>
  <c r="M86" i="32"/>
  <c r="L86" i="32"/>
  <c r="K86" i="32"/>
  <c r="J86" i="32"/>
  <c r="I86" i="32"/>
  <c r="H86" i="32"/>
  <c r="G86" i="32"/>
  <c r="F86" i="32"/>
  <c r="E86" i="32"/>
  <c r="D86" i="32"/>
  <c r="C86" i="32"/>
  <c r="B86" i="32"/>
  <c r="T85" i="32"/>
  <c r="S83" i="32"/>
  <c r="S88" i="32" s="1"/>
  <c r="R83" i="32"/>
  <c r="R88" i="32" s="1"/>
  <c r="Q83" i="32"/>
  <c r="Q88" i="32" s="1"/>
  <c r="P83" i="32"/>
  <c r="P88" i="32" s="1"/>
  <c r="O83" i="32"/>
  <c r="O88" i="32" s="1"/>
  <c r="N83" i="32"/>
  <c r="N88" i="32" s="1"/>
  <c r="M83" i="32"/>
  <c r="M88" i="32" s="1"/>
  <c r="L83" i="32"/>
  <c r="L88" i="32" s="1"/>
  <c r="K83" i="32"/>
  <c r="K88" i="32" s="1"/>
  <c r="J83" i="32"/>
  <c r="J88" i="32" s="1"/>
  <c r="I83" i="32"/>
  <c r="I88" i="32" s="1"/>
  <c r="H83" i="32"/>
  <c r="H88" i="32" s="1"/>
  <c r="G83" i="32"/>
  <c r="G88" i="32" s="1"/>
  <c r="F83" i="32"/>
  <c r="F88" i="32" s="1"/>
  <c r="E83" i="32"/>
  <c r="E88" i="32" s="1"/>
  <c r="D83" i="32"/>
  <c r="D88" i="32" s="1"/>
  <c r="C83" i="32"/>
  <c r="C88" i="32" s="1"/>
  <c r="B83" i="32"/>
  <c r="B88" i="32" s="1"/>
  <c r="T82" i="32"/>
  <c r="T81" i="32"/>
  <c r="T80" i="32"/>
  <c r="T79" i="32"/>
  <c r="T78" i="32"/>
  <c r="T77" i="32"/>
  <c r="T76" i="32"/>
  <c r="G69" i="32"/>
  <c r="F69" i="32"/>
  <c r="E69" i="32"/>
  <c r="D69" i="32"/>
  <c r="C69" i="32"/>
  <c r="B69" i="32"/>
  <c r="G68" i="32"/>
  <c r="F68" i="32"/>
  <c r="E68" i="32"/>
  <c r="D68" i="32"/>
  <c r="C68" i="32"/>
  <c r="B68" i="32"/>
  <c r="H67" i="32"/>
  <c r="G65" i="32"/>
  <c r="G70" i="32" s="1"/>
  <c r="F65" i="32"/>
  <c r="F70" i="32" s="1"/>
  <c r="E65" i="32"/>
  <c r="E70" i="32" s="1"/>
  <c r="D65" i="32"/>
  <c r="D70" i="32" s="1"/>
  <c r="C65" i="32"/>
  <c r="C70" i="32" s="1"/>
  <c r="B65" i="32"/>
  <c r="B70" i="32" s="1"/>
  <c r="H64" i="32"/>
  <c r="H63" i="32"/>
  <c r="H62" i="32"/>
  <c r="H61" i="32"/>
  <c r="H60" i="32"/>
  <c r="H59" i="32"/>
  <c r="H58" i="32"/>
  <c r="Q50" i="32"/>
  <c r="O50" i="32"/>
  <c r="N50" i="32"/>
  <c r="M50" i="32"/>
  <c r="L50" i="32"/>
  <c r="H50" i="32"/>
  <c r="G50" i="32"/>
  <c r="F50" i="32"/>
  <c r="E50" i="32"/>
  <c r="D50" i="32"/>
  <c r="C50" i="32"/>
  <c r="B50" i="32"/>
  <c r="Q49" i="32"/>
  <c r="O49" i="32"/>
  <c r="N49" i="32"/>
  <c r="M49" i="32"/>
  <c r="L49" i="32"/>
  <c r="H49" i="32"/>
  <c r="G49" i="32"/>
  <c r="F49" i="32"/>
  <c r="E49" i="32"/>
  <c r="D49" i="32"/>
  <c r="C49" i="32"/>
  <c r="B49" i="32"/>
  <c r="R48" i="32"/>
  <c r="I48" i="32"/>
  <c r="Q46" i="32"/>
  <c r="Q51" i="32" s="1"/>
  <c r="O46" i="32"/>
  <c r="O51" i="32" s="1"/>
  <c r="N46" i="32"/>
  <c r="N51" i="32" s="1"/>
  <c r="M46" i="32"/>
  <c r="M51" i="32" s="1"/>
  <c r="L46" i="32"/>
  <c r="H46" i="32"/>
  <c r="H51" i="32" s="1"/>
  <c r="G46" i="32"/>
  <c r="G51" i="32" s="1"/>
  <c r="F46" i="32"/>
  <c r="F51" i="32" s="1"/>
  <c r="E46" i="32"/>
  <c r="E51" i="32" s="1"/>
  <c r="D46" i="32"/>
  <c r="D51" i="32" s="1"/>
  <c r="C46" i="32"/>
  <c r="C51" i="32" s="1"/>
  <c r="B46" i="32"/>
  <c r="B51" i="32" s="1"/>
  <c r="R45" i="32"/>
  <c r="I45" i="32"/>
  <c r="R44" i="32"/>
  <c r="I44" i="32"/>
  <c r="R43" i="32"/>
  <c r="I43" i="32"/>
  <c r="R42" i="32"/>
  <c r="I42" i="32"/>
  <c r="R41" i="32"/>
  <c r="I41" i="32"/>
  <c r="R40" i="32"/>
  <c r="I40" i="32"/>
  <c r="R39" i="32"/>
  <c r="I39" i="32"/>
  <c r="R46" i="32" l="1"/>
  <c r="R47" i="32" s="1"/>
  <c r="L51" i="32"/>
  <c r="J31" i="32"/>
  <c r="E31" i="32"/>
  <c r="V24" i="32"/>
  <c r="W27" i="32" s="1"/>
  <c r="L30" i="32"/>
  <c r="L31" i="32" s="1"/>
  <c r="C30" i="32"/>
  <c r="C31" i="32" s="1"/>
  <c r="G30" i="32"/>
  <c r="G31" i="32" s="1"/>
  <c r="D30" i="32"/>
  <c r="D31" i="32" s="1"/>
  <c r="I30" i="32"/>
  <c r="I31" i="32" s="1"/>
  <c r="M30" i="32"/>
  <c r="M31" i="32" s="1"/>
  <c r="F31" i="32"/>
  <c r="K31" i="32"/>
  <c r="R49" i="32"/>
  <c r="I46" i="32"/>
  <c r="T83" i="32"/>
  <c r="H65" i="32"/>
  <c r="E42" i="2"/>
  <c r="T29" i="2"/>
  <c r="T28" i="2"/>
  <c r="T27" i="2"/>
  <c r="T26" i="2"/>
  <c r="T25" i="2"/>
  <c r="T24" i="2"/>
  <c r="T23" i="2"/>
  <c r="V12" i="2"/>
  <c r="V11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D18" i="2"/>
  <c r="U18" i="2"/>
  <c r="T18" i="2"/>
  <c r="S18" i="2"/>
  <c r="R18" i="2"/>
  <c r="Q28" i="30"/>
  <c r="P28" i="30"/>
  <c r="L25" i="30"/>
  <c r="L30" i="30" s="1"/>
  <c r="H25" i="30"/>
  <c r="H30" i="30" s="1"/>
  <c r="D28" i="30"/>
  <c r="B28" i="30"/>
  <c r="S29" i="30"/>
  <c r="R29" i="30"/>
  <c r="Q29" i="30"/>
  <c r="P29" i="30"/>
  <c r="S28" i="30"/>
  <c r="R28" i="30"/>
  <c r="S25" i="30"/>
  <c r="S30" i="30" s="1"/>
  <c r="R25" i="30"/>
  <c r="R30" i="30" s="1"/>
  <c r="D25" i="30"/>
  <c r="D30" i="30" s="1"/>
  <c r="D29" i="30"/>
  <c r="S87" i="30"/>
  <c r="R87" i="30"/>
  <c r="Q87" i="30"/>
  <c r="P87" i="30"/>
  <c r="O87" i="30"/>
  <c r="N87" i="30"/>
  <c r="M87" i="30"/>
  <c r="L87" i="30"/>
  <c r="K87" i="30"/>
  <c r="J87" i="30"/>
  <c r="I87" i="30"/>
  <c r="H87" i="30"/>
  <c r="G87" i="30"/>
  <c r="F87" i="30"/>
  <c r="E87" i="30"/>
  <c r="D87" i="30"/>
  <c r="C87" i="30"/>
  <c r="B87" i="30"/>
  <c r="S86" i="30"/>
  <c r="R86" i="30"/>
  <c r="Q86" i="30"/>
  <c r="P86" i="30"/>
  <c r="O86" i="30"/>
  <c r="N86" i="30"/>
  <c r="M86" i="30"/>
  <c r="L86" i="30"/>
  <c r="K86" i="30"/>
  <c r="J86" i="30"/>
  <c r="I86" i="30"/>
  <c r="H86" i="30"/>
  <c r="G86" i="30"/>
  <c r="F86" i="30"/>
  <c r="E86" i="30"/>
  <c r="D86" i="30"/>
  <c r="C86" i="30"/>
  <c r="B86" i="30"/>
  <c r="T85" i="30"/>
  <c r="S83" i="30"/>
  <c r="S88" i="30" s="1"/>
  <c r="R83" i="30"/>
  <c r="R88" i="30" s="1"/>
  <c r="Q83" i="30"/>
  <c r="Q88" i="30" s="1"/>
  <c r="P83" i="30"/>
  <c r="P88" i="30" s="1"/>
  <c r="O83" i="30"/>
  <c r="O88" i="30" s="1"/>
  <c r="N83" i="30"/>
  <c r="N88" i="30" s="1"/>
  <c r="M83" i="30"/>
  <c r="M88" i="30" s="1"/>
  <c r="L83" i="30"/>
  <c r="L88" i="30" s="1"/>
  <c r="K83" i="30"/>
  <c r="K88" i="30" s="1"/>
  <c r="J83" i="30"/>
  <c r="J88" i="30" s="1"/>
  <c r="I83" i="30"/>
  <c r="I88" i="30" s="1"/>
  <c r="H83" i="30"/>
  <c r="H88" i="30" s="1"/>
  <c r="G83" i="30"/>
  <c r="G88" i="30" s="1"/>
  <c r="F83" i="30"/>
  <c r="F88" i="30" s="1"/>
  <c r="E83" i="30"/>
  <c r="E88" i="30" s="1"/>
  <c r="D83" i="30"/>
  <c r="D88" i="30" s="1"/>
  <c r="C83" i="30"/>
  <c r="C88" i="30" s="1"/>
  <c r="B83" i="30"/>
  <c r="B88" i="30" s="1"/>
  <c r="T82" i="30"/>
  <c r="T81" i="30"/>
  <c r="T80" i="30"/>
  <c r="T79" i="30"/>
  <c r="T78" i="30"/>
  <c r="T77" i="30"/>
  <c r="T76" i="30"/>
  <c r="G69" i="30"/>
  <c r="F69" i="30"/>
  <c r="E69" i="30"/>
  <c r="D69" i="30"/>
  <c r="C69" i="30"/>
  <c r="B69" i="30"/>
  <c r="G68" i="30"/>
  <c r="F68" i="30"/>
  <c r="E68" i="30"/>
  <c r="D68" i="30"/>
  <c r="C68" i="30"/>
  <c r="B68" i="30"/>
  <c r="H67" i="30"/>
  <c r="G65" i="30"/>
  <c r="G70" i="30" s="1"/>
  <c r="F65" i="30"/>
  <c r="F70" i="30" s="1"/>
  <c r="E65" i="30"/>
  <c r="E70" i="30" s="1"/>
  <c r="D65" i="30"/>
  <c r="D70" i="30" s="1"/>
  <c r="C65" i="30"/>
  <c r="C70" i="30" s="1"/>
  <c r="B65" i="30"/>
  <c r="B70" i="30" s="1"/>
  <c r="H64" i="30"/>
  <c r="H63" i="30"/>
  <c r="H62" i="30"/>
  <c r="H61" i="30"/>
  <c r="H60" i="30"/>
  <c r="H59" i="30"/>
  <c r="H58" i="30"/>
  <c r="P50" i="30"/>
  <c r="O50" i="30"/>
  <c r="N50" i="30"/>
  <c r="M50" i="30"/>
  <c r="L50" i="30"/>
  <c r="H50" i="30"/>
  <c r="G50" i="30"/>
  <c r="F50" i="30"/>
  <c r="E50" i="30"/>
  <c r="D50" i="30"/>
  <c r="C50" i="30"/>
  <c r="B50" i="30"/>
  <c r="P49" i="30"/>
  <c r="O49" i="30"/>
  <c r="N49" i="30"/>
  <c r="M49" i="30"/>
  <c r="L49" i="30"/>
  <c r="H49" i="30"/>
  <c r="G49" i="30"/>
  <c r="F49" i="30"/>
  <c r="E49" i="30"/>
  <c r="D49" i="30"/>
  <c r="C49" i="30"/>
  <c r="B49" i="30"/>
  <c r="Q48" i="30"/>
  <c r="I48" i="30"/>
  <c r="P46" i="30"/>
  <c r="P51" i="30" s="1"/>
  <c r="O46" i="30"/>
  <c r="O51" i="30" s="1"/>
  <c r="N46" i="30"/>
  <c r="N51" i="30" s="1"/>
  <c r="M46" i="30"/>
  <c r="M51" i="30" s="1"/>
  <c r="L46" i="30"/>
  <c r="H46" i="30"/>
  <c r="H51" i="30" s="1"/>
  <c r="G46" i="30"/>
  <c r="G51" i="30" s="1"/>
  <c r="F46" i="30"/>
  <c r="F51" i="30" s="1"/>
  <c r="E46" i="30"/>
  <c r="E51" i="30" s="1"/>
  <c r="D46" i="30"/>
  <c r="D51" i="30" s="1"/>
  <c r="C46" i="30"/>
  <c r="C51" i="30" s="1"/>
  <c r="B46" i="30"/>
  <c r="B51" i="30" s="1"/>
  <c r="Q45" i="30"/>
  <c r="I45" i="30"/>
  <c r="Q44" i="30"/>
  <c r="I44" i="30"/>
  <c r="Q43" i="30"/>
  <c r="I43" i="30"/>
  <c r="Q42" i="30"/>
  <c r="I42" i="30"/>
  <c r="Q41" i="30"/>
  <c r="I41" i="30"/>
  <c r="Q40" i="30"/>
  <c r="I40" i="30"/>
  <c r="Q39" i="30"/>
  <c r="I39" i="30"/>
  <c r="O29" i="30"/>
  <c r="N29" i="30"/>
  <c r="M29" i="30"/>
  <c r="L29" i="30"/>
  <c r="K29" i="30"/>
  <c r="J29" i="30"/>
  <c r="I29" i="30"/>
  <c r="H29" i="30"/>
  <c r="G29" i="30"/>
  <c r="F29" i="30"/>
  <c r="E29" i="30"/>
  <c r="C29" i="30"/>
  <c r="B29" i="30"/>
  <c r="O28" i="30"/>
  <c r="N28" i="30"/>
  <c r="M28" i="30"/>
  <c r="K28" i="30"/>
  <c r="J28" i="30"/>
  <c r="I28" i="30"/>
  <c r="G28" i="30"/>
  <c r="F28" i="30"/>
  <c r="E28" i="30"/>
  <c r="C28" i="30"/>
  <c r="T27" i="30"/>
  <c r="O25" i="30"/>
  <c r="O30" i="30" s="1"/>
  <c r="N25" i="30"/>
  <c r="N30" i="30" s="1"/>
  <c r="M25" i="30"/>
  <c r="M30" i="30" s="1"/>
  <c r="K25" i="30"/>
  <c r="K30" i="30" s="1"/>
  <c r="J25" i="30"/>
  <c r="J30" i="30" s="1"/>
  <c r="I25" i="30"/>
  <c r="I30" i="30" s="1"/>
  <c r="G25" i="30"/>
  <c r="G30" i="30" s="1"/>
  <c r="F25" i="30"/>
  <c r="F30" i="30" s="1"/>
  <c r="E25" i="30"/>
  <c r="E30" i="30" s="1"/>
  <c r="C25" i="30"/>
  <c r="C30" i="30" s="1"/>
  <c r="B25" i="30"/>
  <c r="B30" i="30" s="1"/>
  <c r="T24" i="30"/>
  <c r="T23" i="30"/>
  <c r="T22" i="30"/>
  <c r="T21" i="30"/>
  <c r="T20" i="30"/>
  <c r="T19" i="30"/>
  <c r="V25" i="32" l="1"/>
  <c r="I49" i="32"/>
  <c r="I47" i="32"/>
  <c r="H68" i="32"/>
  <c r="H66" i="32"/>
  <c r="T86" i="32"/>
  <c r="T84" i="32"/>
  <c r="T30" i="2"/>
  <c r="H28" i="30"/>
  <c r="L28" i="30"/>
  <c r="P25" i="30"/>
  <c r="P30" i="30" s="1"/>
  <c r="Q25" i="30"/>
  <c r="Q30" i="30" s="1"/>
  <c r="T18" i="30"/>
  <c r="Q46" i="30"/>
  <c r="Q49" i="30" s="1"/>
  <c r="I46" i="30"/>
  <c r="L51" i="30"/>
  <c r="T83" i="30"/>
  <c r="H65" i="30"/>
  <c r="S87" i="28"/>
  <c r="R87" i="28"/>
  <c r="Q87" i="28"/>
  <c r="P87" i="28"/>
  <c r="O87" i="28"/>
  <c r="N87" i="28"/>
  <c r="M87" i="28"/>
  <c r="L87" i="28"/>
  <c r="K87" i="28"/>
  <c r="J87" i="28"/>
  <c r="I87" i="28"/>
  <c r="H87" i="28"/>
  <c r="G87" i="28"/>
  <c r="F87" i="28"/>
  <c r="E87" i="28"/>
  <c r="D87" i="28"/>
  <c r="C87" i="28"/>
  <c r="B87" i="28"/>
  <c r="S86" i="28"/>
  <c r="R86" i="28"/>
  <c r="Q86" i="28"/>
  <c r="P86" i="28"/>
  <c r="O86" i="28"/>
  <c r="N86" i="28"/>
  <c r="M86" i="28"/>
  <c r="L86" i="28"/>
  <c r="K86" i="28"/>
  <c r="J86" i="28"/>
  <c r="I86" i="28"/>
  <c r="H86" i="28"/>
  <c r="G86" i="28"/>
  <c r="F86" i="28"/>
  <c r="E86" i="28"/>
  <c r="D86" i="28"/>
  <c r="C86" i="28"/>
  <c r="B86" i="28"/>
  <c r="T85" i="28"/>
  <c r="S83" i="28"/>
  <c r="S88" i="28" s="1"/>
  <c r="R83" i="28"/>
  <c r="R88" i="28" s="1"/>
  <c r="Q83" i="28"/>
  <c r="Q88" i="28" s="1"/>
  <c r="P83" i="28"/>
  <c r="P88" i="28" s="1"/>
  <c r="O83" i="28"/>
  <c r="O88" i="28" s="1"/>
  <c r="N83" i="28"/>
  <c r="N88" i="28" s="1"/>
  <c r="M83" i="28"/>
  <c r="M88" i="28" s="1"/>
  <c r="L83" i="28"/>
  <c r="L88" i="28" s="1"/>
  <c r="K83" i="28"/>
  <c r="K88" i="28" s="1"/>
  <c r="J83" i="28"/>
  <c r="J88" i="28" s="1"/>
  <c r="I83" i="28"/>
  <c r="I88" i="28" s="1"/>
  <c r="H83" i="28"/>
  <c r="H88" i="28" s="1"/>
  <c r="G83" i="28"/>
  <c r="G88" i="28" s="1"/>
  <c r="F83" i="28"/>
  <c r="F88" i="28" s="1"/>
  <c r="E83" i="28"/>
  <c r="E88" i="28" s="1"/>
  <c r="D83" i="28"/>
  <c r="D88" i="28" s="1"/>
  <c r="C83" i="28"/>
  <c r="C88" i="28" s="1"/>
  <c r="B83" i="28"/>
  <c r="B88" i="28" s="1"/>
  <c r="T82" i="28"/>
  <c r="T81" i="28"/>
  <c r="T80" i="28"/>
  <c r="T79" i="28"/>
  <c r="T78" i="28"/>
  <c r="T77" i="28"/>
  <c r="T76" i="28"/>
  <c r="Q47" i="30" l="1"/>
  <c r="T25" i="30"/>
  <c r="T26" i="30" s="1"/>
  <c r="I49" i="30"/>
  <c r="I47" i="30"/>
  <c r="H68" i="30"/>
  <c r="H66" i="30"/>
  <c r="U27" i="30"/>
  <c r="T86" i="30"/>
  <c r="T84" i="30"/>
  <c r="T83" i="28"/>
  <c r="G69" i="28"/>
  <c r="F69" i="28"/>
  <c r="E69" i="28"/>
  <c r="D69" i="28"/>
  <c r="C69" i="28"/>
  <c r="B69" i="28"/>
  <c r="G68" i="28"/>
  <c r="F68" i="28"/>
  <c r="E68" i="28"/>
  <c r="D68" i="28"/>
  <c r="C68" i="28"/>
  <c r="B68" i="28"/>
  <c r="H67" i="28"/>
  <c r="G65" i="28"/>
  <c r="G70" i="28" s="1"/>
  <c r="F65" i="28"/>
  <c r="F70" i="28" s="1"/>
  <c r="E65" i="28"/>
  <c r="E70" i="28" s="1"/>
  <c r="D65" i="28"/>
  <c r="D70" i="28" s="1"/>
  <c r="C65" i="28"/>
  <c r="C70" i="28" s="1"/>
  <c r="B65" i="28"/>
  <c r="B70" i="28" s="1"/>
  <c r="H64" i="28"/>
  <c r="H63" i="28"/>
  <c r="H62" i="28"/>
  <c r="H61" i="28"/>
  <c r="H60" i="28"/>
  <c r="H59" i="28"/>
  <c r="H58" i="28"/>
  <c r="P50" i="28"/>
  <c r="O50" i="28"/>
  <c r="N50" i="28"/>
  <c r="M50" i="28"/>
  <c r="L50" i="28"/>
  <c r="H50" i="28"/>
  <c r="G50" i="28"/>
  <c r="F50" i="28"/>
  <c r="E50" i="28"/>
  <c r="D50" i="28"/>
  <c r="C50" i="28"/>
  <c r="B50" i="28"/>
  <c r="P49" i="28"/>
  <c r="O49" i="28"/>
  <c r="N49" i="28"/>
  <c r="M49" i="28"/>
  <c r="L49" i="28"/>
  <c r="H49" i="28"/>
  <c r="G49" i="28"/>
  <c r="F49" i="28"/>
  <c r="E49" i="28"/>
  <c r="D49" i="28"/>
  <c r="C49" i="28"/>
  <c r="B49" i="28"/>
  <c r="Q48" i="28"/>
  <c r="I48" i="28"/>
  <c r="P46" i="28"/>
  <c r="P51" i="28" s="1"/>
  <c r="O46" i="28"/>
  <c r="O51" i="28" s="1"/>
  <c r="N46" i="28"/>
  <c r="N51" i="28" s="1"/>
  <c r="M46" i="28"/>
  <c r="L46" i="28"/>
  <c r="L51" i="28" s="1"/>
  <c r="H46" i="28"/>
  <c r="H51" i="28" s="1"/>
  <c r="G46" i="28"/>
  <c r="G51" i="28" s="1"/>
  <c r="F46" i="28"/>
  <c r="F51" i="28" s="1"/>
  <c r="E46" i="28"/>
  <c r="D46" i="28"/>
  <c r="D51" i="28" s="1"/>
  <c r="C46" i="28"/>
  <c r="C51" i="28" s="1"/>
  <c r="B46" i="28"/>
  <c r="B51" i="28" s="1"/>
  <c r="Q45" i="28"/>
  <c r="I45" i="28"/>
  <c r="Q44" i="28"/>
  <c r="I44" i="28"/>
  <c r="Q43" i="28"/>
  <c r="I43" i="28"/>
  <c r="Q42" i="28"/>
  <c r="I42" i="28"/>
  <c r="Q41" i="28"/>
  <c r="I41" i="28"/>
  <c r="Q40" i="28"/>
  <c r="I40" i="28"/>
  <c r="Q39" i="28"/>
  <c r="I39" i="28"/>
  <c r="V29" i="28"/>
  <c r="U29" i="28"/>
  <c r="T29" i="28"/>
  <c r="S29" i="28"/>
  <c r="R29" i="28"/>
  <c r="Q29" i="28"/>
  <c r="P29" i="28"/>
  <c r="O29" i="28"/>
  <c r="N29" i="28"/>
  <c r="M29" i="28"/>
  <c r="L29" i="28"/>
  <c r="K29" i="28"/>
  <c r="J29" i="28"/>
  <c r="I29" i="28"/>
  <c r="H29" i="28"/>
  <c r="G29" i="28"/>
  <c r="F29" i="28"/>
  <c r="E29" i="28"/>
  <c r="D29" i="28"/>
  <c r="C29" i="28"/>
  <c r="B29" i="28"/>
  <c r="V28" i="28"/>
  <c r="U28" i="28"/>
  <c r="T28" i="28"/>
  <c r="S28" i="28"/>
  <c r="R28" i="28"/>
  <c r="Q28" i="28"/>
  <c r="P28" i="28"/>
  <c r="O28" i="28"/>
  <c r="N28" i="28"/>
  <c r="M28" i="28"/>
  <c r="L28" i="28"/>
  <c r="K28" i="28"/>
  <c r="J28" i="28"/>
  <c r="I28" i="28"/>
  <c r="H28" i="28"/>
  <c r="G28" i="28"/>
  <c r="F28" i="28"/>
  <c r="E28" i="28"/>
  <c r="D28" i="28"/>
  <c r="C28" i="28"/>
  <c r="B28" i="28"/>
  <c r="W27" i="28"/>
  <c r="V25" i="28"/>
  <c r="V30" i="28" s="1"/>
  <c r="U25" i="28"/>
  <c r="U30" i="28" s="1"/>
  <c r="T25" i="28"/>
  <c r="T30" i="28" s="1"/>
  <c r="S25" i="28"/>
  <c r="S30" i="28" s="1"/>
  <c r="R25" i="28"/>
  <c r="R30" i="28" s="1"/>
  <c r="Q25" i="28"/>
  <c r="Q30" i="28" s="1"/>
  <c r="P25" i="28"/>
  <c r="P30" i="28" s="1"/>
  <c r="O25" i="28"/>
  <c r="O30" i="28" s="1"/>
  <c r="N25" i="28"/>
  <c r="N30" i="28" s="1"/>
  <c r="M25" i="28"/>
  <c r="M30" i="28" s="1"/>
  <c r="L25" i="28"/>
  <c r="L30" i="28" s="1"/>
  <c r="K25" i="28"/>
  <c r="K30" i="28" s="1"/>
  <c r="J25" i="28"/>
  <c r="J30" i="28" s="1"/>
  <c r="I25" i="28"/>
  <c r="I30" i="28" s="1"/>
  <c r="H25" i="28"/>
  <c r="H30" i="28" s="1"/>
  <c r="G25" i="28"/>
  <c r="G30" i="28" s="1"/>
  <c r="F25" i="28"/>
  <c r="F30" i="28" s="1"/>
  <c r="E25" i="28"/>
  <c r="E30" i="28" s="1"/>
  <c r="D25" i="28"/>
  <c r="D30" i="28" s="1"/>
  <c r="C25" i="28"/>
  <c r="C30" i="28" s="1"/>
  <c r="B25" i="28"/>
  <c r="B30" i="28" s="1"/>
  <c r="W24" i="28"/>
  <c r="W23" i="28"/>
  <c r="W22" i="28"/>
  <c r="W21" i="28"/>
  <c r="W20" i="28"/>
  <c r="W19" i="28"/>
  <c r="W18" i="28"/>
  <c r="T86" i="28" l="1"/>
  <c r="T84" i="28"/>
  <c r="I46" i="28"/>
  <c r="Q46" i="28"/>
  <c r="Q47" i="28" s="1"/>
  <c r="I47" i="28"/>
  <c r="I49" i="28"/>
  <c r="M51" i="28"/>
  <c r="W25" i="28"/>
  <c r="E51" i="28"/>
  <c r="H65" i="28"/>
  <c r="G69" i="27"/>
  <c r="F69" i="27"/>
  <c r="E69" i="27"/>
  <c r="D69" i="27"/>
  <c r="C69" i="27"/>
  <c r="B69" i="27"/>
  <c r="G68" i="27"/>
  <c r="F68" i="27"/>
  <c r="E68" i="27"/>
  <c r="D68" i="27"/>
  <c r="C68" i="27"/>
  <c r="B68" i="27"/>
  <c r="H67" i="27"/>
  <c r="G65" i="27"/>
  <c r="G70" i="27" s="1"/>
  <c r="F65" i="27"/>
  <c r="F70" i="27" s="1"/>
  <c r="E65" i="27"/>
  <c r="E70" i="27" s="1"/>
  <c r="D65" i="27"/>
  <c r="D70" i="27" s="1"/>
  <c r="C65" i="27"/>
  <c r="C70" i="27" s="1"/>
  <c r="B65" i="27"/>
  <c r="B70" i="27" s="1"/>
  <c r="H64" i="27"/>
  <c r="H63" i="27"/>
  <c r="H62" i="27"/>
  <c r="H61" i="27"/>
  <c r="H60" i="27"/>
  <c r="H59" i="27"/>
  <c r="H58" i="27"/>
  <c r="P50" i="27"/>
  <c r="O50" i="27"/>
  <c r="N50" i="27"/>
  <c r="M50" i="27"/>
  <c r="L50" i="27"/>
  <c r="H50" i="27"/>
  <c r="G50" i="27"/>
  <c r="F50" i="27"/>
  <c r="E50" i="27"/>
  <c r="D50" i="27"/>
  <c r="C50" i="27"/>
  <c r="B50" i="27"/>
  <c r="P49" i="27"/>
  <c r="O49" i="27"/>
  <c r="N49" i="27"/>
  <c r="M49" i="27"/>
  <c r="L49" i="27"/>
  <c r="H49" i="27"/>
  <c r="G49" i="27"/>
  <c r="F49" i="27"/>
  <c r="E49" i="27"/>
  <c r="D49" i="27"/>
  <c r="C49" i="27"/>
  <c r="B49" i="27"/>
  <c r="Q48" i="27"/>
  <c r="I48" i="27"/>
  <c r="P46" i="27"/>
  <c r="P51" i="27" s="1"/>
  <c r="O46" i="27"/>
  <c r="O51" i="27" s="1"/>
  <c r="N46" i="27"/>
  <c r="N51" i="27" s="1"/>
  <c r="M46" i="27"/>
  <c r="M51" i="27" s="1"/>
  <c r="L46" i="27"/>
  <c r="H46" i="27"/>
  <c r="H51" i="27" s="1"/>
  <c r="G46" i="27"/>
  <c r="G51" i="27" s="1"/>
  <c r="F46" i="27"/>
  <c r="F51" i="27" s="1"/>
  <c r="E46" i="27"/>
  <c r="E51" i="27" s="1"/>
  <c r="D46" i="27"/>
  <c r="D51" i="27" s="1"/>
  <c r="C46" i="27"/>
  <c r="C51" i="27" s="1"/>
  <c r="B46" i="27"/>
  <c r="B51" i="27" s="1"/>
  <c r="Q45" i="27"/>
  <c r="I45" i="27"/>
  <c r="Q44" i="27"/>
  <c r="I44" i="27"/>
  <c r="Q43" i="27"/>
  <c r="I43" i="27"/>
  <c r="Q42" i="27"/>
  <c r="I42" i="27"/>
  <c r="Q41" i="27"/>
  <c r="I41" i="27"/>
  <c r="Q40" i="27"/>
  <c r="I40" i="27"/>
  <c r="Q39" i="27"/>
  <c r="I39" i="27"/>
  <c r="V29" i="27"/>
  <c r="U29" i="27"/>
  <c r="T29" i="27"/>
  <c r="S29" i="27"/>
  <c r="R29" i="27"/>
  <c r="Q29" i="27"/>
  <c r="P29" i="27"/>
  <c r="O29" i="27"/>
  <c r="N29" i="27"/>
  <c r="M29" i="27"/>
  <c r="L29" i="27"/>
  <c r="K29" i="27"/>
  <c r="J29" i="27"/>
  <c r="I29" i="27"/>
  <c r="H29" i="27"/>
  <c r="G29" i="27"/>
  <c r="F29" i="27"/>
  <c r="E29" i="27"/>
  <c r="D29" i="27"/>
  <c r="C29" i="27"/>
  <c r="B29" i="27"/>
  <c r="V28" i="27"/>
  <c r="U28" i="27"/>
  <c r="T28" i="27"/>
  <c r="S28" i="27"/>
  <c r="R28" i="27"/>
  <c r="Q28" i="27"/>
  <c r="P28" i="27"/>
  <c r="O28" i="27"/>
  <c r="N28" i="27"/>
  <c r="M28" i="27"/>
  <c r="L28" i="27"/>
  <c r="K28" i="27"/>
  <c r="J28" i="27"/>
  <c r="I28" i="27"/>
  <c r="H28" i="27"/>
  <c r="G28" i="27"/>
  <c r="F28" i="27"/>
  <c r="E28" i="27"/>
  <c r="D28" i="27"/>
  <c r="C28" i="27"/>
  <c r="B28" i="27"/>
  <c r="W27" i="27"/>
  <c r="V25" i="27"/>
  <c r="V30" i="27" s="1"/>
  <c r="U25" i="27"/>
  <c r="U30" i="27" s="1"/>
  <c r="T25" i="27"/>
  <c r="T30" i="27" s="1"/>
  <c r="S25" i="27"/>
  <c r="S30" i="27" s="1"/>
  <c r="R25" i="27"/>
  <c r="R30" i="27" s="1"/>
  <c r="Q25" i="27"/>
  <c r="Q30" i="27" s="1"/>
  <c r="P25" i="27"/>
  <c r="P30" i="27" s="1"/>
  <c r="O25" i="27"/>
  <c r="O30" i="27" s="1"/>
  <c r="N25" i="27"/>
  <c r="N30" i="27" s="1"/>
  <c r="M25" i="27"/>
  <c r="M30" i="27" s="1"/>
  <c r="L25" i="27"/>
  <c r="L30" i="27" s="1"/>
  <c r="K25" i="27"/>
  <c r="K30" i="27" s="1"/>
  <c r="J25" i="27"/>
  <c r="J30" i="27" s="1"/>
  <c r="I25" i="27"/>
  <c r="I30" i="27" s="1"/>
  <c r="H25" i="27"/>
  <c r="H30" i="27" s="1"/>
  <c r="G25" i="27"/>
  <c r="G30" i="27" s="1"/>
  <c r="F25" i="27"/>
  <c r="F30" i="27" s="1"/>
  <c r="E25" i="27"/>
  <c r="E30" i="27" s="1"/>
  <c r="D25" i="27"/>
  <c r="D30" i="27" s="1"/>
  <c r="C25" i="27"/>
  <c r="C30" i="27" s="1"/>
  <c r="B25" i="27"/>
  <c r="B30" i="27" s="1"/>
  <c r="W24" i="27"/>
  <c r="W23" i="27"/>
  <c r="W22" i="27"/>
  <c r="W21" i="27"/>
  <c r="W20" i="27"/>
  <c r="W19" i="27"/>
  <c r="W18" i="27"/>
  <c r="Q49" i="28" l="1"/>
  <c r="X27" i="28"/>
  <c r="W26" i="28"/>
  <c r="H68" i="28"/>
  <c r="H66" i="28"/>
  <c r="Q46" i="27"/>
  <c r="Q49" i="27" s="1"/>
  <c r="L51" i="27"/>
  <c r="I46" i="27"/>
  <c r="W25" i="27"/>
  <c r="H65" i="27"/>
  <c r="G69" i="26"/>
  <c r="F69" i="26"/>
  <c r="E69" i="26"/>
  <c r="D69" i="26"/>
  <c r="C69" i="26"/>
  <c r="B69" i="26"/>
  <c r="G68" i="26"/>
  <c r="F68" i="26"/>
  <c r="E68" i="26"/>
  <c r="D68" i="26"/>
  <c r="C68" i="26"/>
  <c r="B68" i="26"/>
  <c r="H67" i="26"/>
  <c r="G65" i="26"/>
  <c r="G70" i="26" s="1"/>
  <c r="F65" i="26"/>
  <c r="F70" i="26" s="1"/>
  <c r="E65" i="26"/>
  <c r="E70" i="26" s="1"/>
  <c r="D65" i="26"/>
  <c r="D70" i="26" s="1"/>
  <c r="C65" i="26"/>
  <c r="C70" i="26" s="1"/>
  <c r="B65" i="26"/>
  <c r="B70" i="26" s="1"/>
  <c r="H64" i="26"/>
  <c r="H63" i="26"/>
  <c r="H62" i="26"/>
  <c r="H61" i="26"/>
  <c r="H60" i="26"/>
  <c r="H59" i="26"/>
  <c r="H58" i="26"/>
  <c r="P50" i="26"/>
  <c r="O50" i="26"/>
  <c r="N50" i="26"/>
  <c r="M50" i="26"/>
  <c r="L50" i="26"/>
  <c r="H50" i="26"/>
  <c r="G50" i="26"/>
  <c r="F50" i="26"/>
  <c r="E50" i="26"/>
  <c r="D50" i="26"/>
  <c r="C50" i="26"/>
  <c r="B50" i="26"/>
  <c r="P49" i="26"/>
  <c r="O49" i="26"/>
  <c r="N49" i="26"/>
  <c r="M49" i="26"/>
  <c r="L49" i="26"/>
  <c r="H49" i="26"/>
  <c r="G49" i="26"/>
  <c r="F49" i="26"/>
  <c r="E49" i="26"/>
  <c r="D49" i="26"/>
  <c r="C49" i="26"/>
  <c r="B49" i="26"/>
  <c r="Q48" i="26"/>
  <c r="I48" i="26"/>
  <c r="P46" i="26"/>
  <c r="P51" i="26" s="1"/>
  <c r="O46" i="26"/>
  <c r="O51" i="26" s="1"/>
  <c r="N46" i="26"/>
  <c r="N51" i="26" s="1"/>
  <c r="M46" i="26"/>
  <c r="L46" i="26"/>
  <c r="L51" i="26" s="1"/>
  <c r="H46" i="26"/>
  <c r="H51" i="26" s="1"/>
  <c r="G46" i="26"/>
  <c r="G51" i="26" s="1"/>
  <c r="F46" i="26"/>
  <c r="F51" i="26" s="1"/>
  <c r="E46" i="26"/>
  <c r="E51" i="26" s="1"/>
  <c r="D46" i="26"/>
  <c r="D51" i="26" s="1"/>
  <c r="C46" i="26"/>
  <c r="C51" i="26" s="1"/>
  <c r="B46" i="26"/>
  <c r="B51" i="26" s="1"/>
  <c r="Q45" i="26"/>
  <c r="I45" i="26"/>
  <c r="Q44" i="26"/>
  <c r="I44" i="26"/>
  <c r="Q43" i="26"/>
  <c r="I43" i="26"/>
  <c r="Q42" i="26"/>
  <c r="I42" i="26"/>
  <c r="Q41" i="26"/>
  <c r="I41" i="26"/>
  <c r="Q40" i="26"/>
  <c r="I40" i="26"/>
  <c r="Q39" i="26"/>
  <c r="I39" i="26"/>
  <c r="V29" i="26"/>
  <c r="U29" i="26"/>
  <c r="T29" i="26"/>
  <c r="S29" i="26"/>
  <c r="R29" i="26"/>
  <c r="Q29" i="26"/>
  <c r="P29" i="26"/>
  <c r="O29" i="26"/>
  <c r="N29" i="26"/>
  <c r="M29" i="26"/>
  <c r="L29" i="26"/>
  <c r="K29" i="26"/>
  <c r="J29" i="26"/>
  <c r="I29" i="26"/>
  <c r="H29" i="26"/>
  <c r="G29" i="26"/>
  <c r="F29" i="26"/>
  <c r="E29" i="26"/>
  <c r="D29" i="26"/>
  <c r="C29" i="26"/>
  <c r="B29" i="26"/>
  <c r="V28" i="26"/>
  <c r="U28" i="26"/>
  <c r="T28" i="26"/>
  <c r="S28" i="26"/>
  <c r="R28" i="26"/>
  <c r="Q28" i="26"/>
  <c r="P28" i="26"/>
  <c r="O28" i="26"/>
  <c r="N28" i="26"/>
  <c r="M28" i="26"/>
  <c r="L28" i="26"/>
  <c r="K28" i="26"/>
  <c r="J28" i="26"/>
  <c r="I28" i="26"/>
  <c r="H28" i="26"/>
  <c r="G28" i="26"/>
  <c r="F28" i="26"/>
  <c r="E28" i="26"/>
  <c r="D28" i="26"/>
  <c r="C28" i="26"/>
  <c r="B28" i="26"/>
  <c r="W27" i="26"/>
  <c r="V25" i="26"/>
  <c r="V30" i="26" s="1"/>
  <c r="U25" i="26"/>
  <c r="U30" i="26" s="1"/>
  <c r="T25" i="26"/>
  <c r="T30" i="26" s="1"/>
  <c r="S25" i="26"/>
  <c r="S30" i="26" s="1"/>
  <c r="R25" i="26"/>
  <c r="R30" i="26" s="1"/>
  <c r="Q25" i="26"/>
  <c r="Q30" i="26" s="1"/>
  <c r="P25" i="26"/>
  <c r="P30" i="26" s="1"/>
  <c r="O25" i="26"/>
  <c r="O30" i="26" s="1"/>
  <c r="N25" i="26"/>
  <c r="N30" i="26" s="1"/>
  <c r="M25" i="26"/>
  <c r="M30" i="26" s="1"/>
  <c r="L25" i="26"/>
  <c r="L30" i="26" s="1"/>
  <c r="K25" i="26"/>
  <c r="K30" i="26" s="1"/>
  <c r="J25" i="26"/>
  <c r="J30" i="26" s="1"/>
  <c r="I25" i="26"/>
  <c r="I30" i="26" s="1"/>
  <c r="H25" i="26"/>
  <c r="H30" i="26" s="1"/>
  <c r="G25" i="26"/>
  <c r="G30" i="26" s="1"/>
  <c r="F25" i="26"/>
  <c r="F30" i="26" s="1"/>
  <c r="E25" i="26"/>
  <c r="E30" i="26" s="1"/>
  <c r="D25" i="26"/>
  <c r="D30" i="26" s="1"/>
  <c r="C25" i="26"/>
  <c r="C30" i="26" s="1"/>
  <c r="B25" i="26"/>
  <c r="B30" i="26" s="1"/>
  <c r="W24" i="26"/>
  <c r="W23" i="26"/>
  <c r="W22" i="26"/>
  <c r="W21" i="26"/>
  <c r="W20" i="26"/>
  <c r="W19" i="26"/>
  <c r="W18" i="26"/>
  <c r="Q47" i="27" l="1"/>
  <c r="X27" i="27"/>
  <c r="W26" i="27"/>
  <c r="I47" i="27"/>
  <c r="I49" i="27"/>
  <c r="H68" i="27"/>
  <c r="H66" i="27"/>
  <c r="Q46" i="26"/>
  <c r="Q49" i="26" s="1"/>
  <c r="M51" i="26"/>
  <c r="W25" i="26"/>
  <c r="H65" i="26"/>
  <c r="I46" i="26"/>
  <c r="G69" i="24"/>
  <c r="F69" i="24"/>
  <c r="E69" i="24"/>
  <c r="D69" i="24"/>
  <c r="C69" i="24"/>
  <c r="B69" i="24"/>
  <c r="G68" i="24"/>
  <c r="F68" i="24"/>
  <c r="E68" i="24"/>
  <c r="D68" i="24"/>
  <c r="C68" i="24"/>
  <c r="B68" i="24"/>
  <c r="H67" i="24"/>
  <c r="G65" i="24"/>
  <c r="G70" i="24" s="1"/>
  <c r="F65" i="24"/>
  <c r="F70" i="24" s="1"/>
  <c r="E65" i="24"/>
  <c r="E70" i="24" s="1"/>
  <c r="D65" i="24"/>
  <c r="D70" i="24" s="1"/>
  <c r="C65" i="24"/>
  <c r="C70" i="24" s="1"/>
  <c r="B65" i="24"/>
  <c r="B70" i="24" s="1"/>
  <c r="H64" i="24"/>
  <c r="H63" i="24"/>
  <c r="H62" i="24"/>
  <c r="H61" i="24"/>
  <c r="H60" i="24"/>
  <c r="H59" i="24"/>
  <c r="H58" i="24"/>
  <c r="P51" i="24"/>
  <c r="P50" i="24"/>
  <c r="O50" i="24"/>
  <c r="N50" i="24"/>
  <c r="M50" i="24"/>
  <c r="L50" i="24"/>
  <c r="H50" i="24"/>
  <c r="G50" i="24"/>
  <c r="F50" i="24"/>
  <c r="E50" i="24"/>
  <c r="D50" i="24"/>
  <c r="C50" i="24"/>
  <c r="B50" i="24"/>
  <c r="P49" i="24"/>
  <c r="O49" i="24"/>
  <c r="N49" i="24"/>
  <c r="M49" i="24"/>
  <c r="L49" i="24"/>
  <c r="H49" i="24"/>
  <c r="G49" i="24"/>
  <c r="F49" i="24"/>
  <c r="E49" i="24"/>
  <c r="D49" i="24"/>
  <c r="C49" i="24"/>
  <c r="B49" i="24"/>
  <c r="Q48" i="24"/>
  <c r="I48" i="24"/>
  <c r="P46" i="24"/>
  <c r="O46" i="24"/>
  <c r="O51" i="24" s="1"/>
  <c r="N46" i="24"/>
  <c r="N51" i="24" s="1"/>
  <c r="M46" i="24"/>
  <c r="M51" i="24" s="1"/>
  <c r="L46" i="24"/>
  <c r="H46" i="24"/>
  <c r="H51" i="24" s="1"/>
  <c r="G46" i="24"/>
  <c r="G51" i="24" s="1"/>
  <c r="F46" i="24"/>
  <c r="F51" i="24" s="1"/>
  <c r="E46" i="24"/>
  <c r="E51" i="24" s="1"/>
  <c r="D46" i="24"/>
  <c r="D51" i="24" s="1"/>
  <c r="C46" i="24"/>
  <c r="C51" i="24" s="1"/>
  <c r="B46" i="24"/>
  <c r="B51" i="24" s="1"/>
  <c r="Q45" i="24"/>
  <c r="I45" i="24"/>
  <c r="Q44" i="24"/>
  <c r="I44" i="24"/>
  <c r="Q43" i="24"/>
  <c r="I43" i="24"/>
  <c r="Q42" i="24"/>
  <c r="I42" i="24"/>
  <c r="Q41" i="24"/>
  <c r="I41" i="24"/>
  <c r="Q40" i="24"/>
  <c r="I40" i="24"/>
  <c r="Q39" i="24"/>
  <c r="I39" i="24"/>
  <c r="V29" i="24"/>
  <c r="U29" i="24"/>
  <c r="T29" i="24"/>
  <c r="S29" i="24"/>
  <c r="R29" i="24"/>
  <c r="Q29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C29" i="24"/>
  <c r="B29" i="24"/>
  <c r="V28" i="24"/>
  <c r="U28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B28" i="24"/>
  <c r="W27" i="24"/>
  <c r="V25" i="24"/>
  <c r="V30" i="24" s="1"/>
  <c r="U25" i="24"/>
  <c r="U30" i="24" s="1"/>
  <c r="T25" i="24"/>
  <c r="T30" i="24" s="1"/>
  <c r="S25" i="24"/>
  <c r="S30" i="24" s="1"/>
  <c r="R25" i="24"/>
  <c r="R30" i="24" s="1"/>
  <c r="Q25" i="24"/>
  <c r="Q30" i="24" s="1"/>
  <c r="P25" i="24"/>
  <c r="P30" i="24" s="1"/>
  <c r="O25" i="24"/>
  <c r="O30" i="24" s="1"/>
  <c r="N25" i="24"/>
  <c r="N30" i="24" s="1"/>
  <c r="M25" i="24"/>
  <c r="M30" i="24" s="1"/>
  <c r="L25" i="24"/>
  <c r="L30" i="24" s="1"/>
  <c r="K25" i="24"/>
  <c r="K30" i="24" s="1"/>
  <c r="J25" i="24"/>
  <c r="J30" i="24" s="1"/>
  <c r="I25" i="24"/>
  <c r="I30" i="24" s="1"/>
  <c r="H25" i="24"/>
  <c r="H30" i="24" s="1"/>
  <c r="G25" i="24"/>
  <c r="G30" i="24" s="1"/>
  <c r="F25" i="24"/>
  <c r="F30" i="24" s="1"/>
  <c r="E25" i="24"/>
  <c r="E30" i="24" s="1"/>
  <c r="D25" i="24"/>
  <c r="D30" i="24" s="1"/>
  <c r="C25" i="24"/>
  <c r="C30" i="24" s="1"/>
  <c r="B25" i="24"/>
  <c r="B30" i="24" s="1"/>
  <c r="W24" i="24"/>
  <c r="W23" i="24"/>
  <c r="W22" i="24"/>
  <c r="W21" i="24"/>
  <c r="W20" i="24"/>
  <c r="W19" i="24"/>
  <c r="W18" i="24"/>
  <c r="Q47" i="26" l="1"/>
  <c r="X27" i="26"/>
  <c r="W26" i="26"/>
  <c r="I47" i="26"/>
  <c r="I49" i="26"/>
  <c r="H68" i="26"/>
  <c r="H66" i="26"/>
  <c r="Q46" i="24"/>
  <c r="Q49" i="24" s="1"/>
  <c r="L51" i="24"/>
  <c r="H65" i="24"/>
  <c r="W25" i="24"/>
  <c r="I46" i="24"/>
  <c r="V28" i="23"/>
  <c r="U28" i="23"/>
  <c r="T28" i="23"/>
  <c r="S28" i="23"/>
  <c r="R28" i="23"/>
  <c r="Q28" i="23"/>
  <c r="P28" i="23"/>
  <c r="O28" i="23"/>
  <c r="N28" i="23"/>
  <c r="M28" i="23"/>
  <c r="L28" i="23"/>
  <c r="K28" i="23"/>
  <c r="J28" i="23"/>
  <c r="I28" i="23"/>
  <c r="H28" i="23"/>
  <c r="G28" i="23"/>
  <c r="F28" i="23"/>
  <c r="E28" i="23"/>
  <c r="D28" i="23"/>
  <c r="C28" i="23"/>
  <c r="Q47" i="24" l="1"/>
  <c r="X27" i="24"/>
  <c r="W26" i="24"/>
  <c r="H68" i="24"/>
  <c r="H66" i="24"/>
  <c r="I47" i="24"/>
  <c r="I49" i="24"/>
  <c r="G70" i="22"/>
  <c r="F70" i="22"/>
  <c r="G69" i="22"/>
  <c r="F69" i="22"/>
  <c r="E69" i="22"/>
  <c r="D69" i="22"/>
  <c r="C69" i="22"/>
  <c r="B69" i="22"/>
  <c r="G68" i="22"/>
  <c r="F68" i="22"/>
  <c r="E68" i="22"/>
  <c r="D68" i="22"/>
  <c r="C68" i="22"/>
  <c r="B68" i="22"/>
  <c r="H67" i="22"/>
  <c r="G65" i="22"/>
  <c r="F65" i="22"/>
  <c r="E65" i="22"/>
  <c r="E70" i="22" s="1"/>
  <c r="D65" i="22"/>
  <c r="D70" i="22" s="1"/>
  <c r="C65" i="22"/>
  <c r="C70" i="22" s="1"/>
  <c r="B65" i="22"/>
  <c r="B70" i="22" s="1"/>
  <c r="H64" i="22"/>
  <c r="H63" i="22"/>
  <c r="H62" i="22"/>
  <c r="H61" i="22"/>
  <c r="H60" i="22"/>
  <c r="H59" i="22"/>
  <c r="H58" i="22"/>
  <c r="G51" i="22"/>
  <c r="P50" i="22"/>
  <c r="O50" i="22"/>
  <c r="N50" i="22"/>
  <c r="M50" i="22"/>
  <c r="L50" i="22"/>
  <c r="H50" i="22"/>
  <c r="G50" i="22"/>
  <c r="F50" i="22"/>
  <c r="E50" i="22"/>
  <c r="D50" i="22"/>
  <c r="C50" i="22"/>
  <c r="B50" i="22"/>
  <c r="P49" i="22"/>
  <c r="O49" i="22"/>
  <c r="N49" i="22"/>
  <c r="M49" i="22"/>
  <c r="L49" i="22"/>
  <c r="H49" i="22"/>
  <c r="G49" i="22"/>
  <c r="F49" i="22"/>
  <c r="E49" i="22"/>
  <c r="D49" i="22"/>
  <c r="C49" i="22"/>
  <c r="B49" i="22"/>
  <c r="Q48" i="22"/>
  <c r="I48" i="22"/>
  <c r="P46" i="22"/>
  <c r="P51" i="22" s="1"/>
  <c r="O46" i="22"/>
  <c r="O51" i="22" s="1"/>
  <c r="N46" i="22"/>
  <c r="N51" i="22" s="1"/>
  <c r="M46" i="22"/>
  <c r="L46" i="22"/>
  <c r="L51" i="22" s="1"/>
  <c r="H46" i="22"/>
  <c r="H51" i="22" s="1"/>
  <c r="G46" i="22"/>
  <c r="F46" i="22"/>
  <c r="F51" i="22" s="1"/>
  <c r="E46" i="22"/>
  <c r="E51" i="22" s="1"/>
  <c r="D46" i="22"/>
  <c r="D51" i="22" s="1"/>
  <c r="C46" i="22"/>
  <c r="C51" i="22" s="1"/>
  <c r="B46" i="22"/>
  <c r="Q45" i="22"/>
  <c r="I45" i="22"/>
  <c r="Q44" i="22"/>
  <c r="I44" i="22"/>
  <c r="Q43" i="22"/>
  <c r="I43" i="22"/>
  <c r="Q42" i="22"/>
  <c r="I42" i="22"/>
  <c r="Q41" i="22"/>
  <c r="I41" i="22"/>
  <c r="Q40" i="22"/>
  <c r="I40" i="22"/>
  <c r="Q39" i="22"/>
  <c r="I39" i="22"/>
  <c r="X30" i="22"/>
  <c r="P30" i="22"/>
  <c r="L30" i="22"/>
  <c r="X29" i="22"/>
  <c r="W29" i="22"/>
  <c r="V29" i="22"/>
  <c r="U29" i="22"/>
  <c r="T29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D29" i="22"/>
  <c r="C29" i="22"/>
  <c r="B29" i="22"/>
  <c r="X28" i="22"/>
  <c r="W28" i="22"/>
  <c r="V28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B28" i="22"/>
  <c r="Y27" i="22"/>
  <c r="X25" i="22"/>
  <c r="W25" i="22"/>
  <c r="W30" i="22" s="1"/>
  <c r="V25" i="22"/>
  <c r="V30" i="22" s="1"/>
  <c r="U25" i="22"/>
  <c r="U30" i="22" s="1"/>
  <c r="T25" i="22"/>
  <c r="T30" i="22" s="1"/>
  <c r="S25" i="22"/>
  <c r="S30" i="22" s="1"/>
  <c r="R25" i="22"/>
  <c r="R30" i="22" s="1"/>
  <c r="Q25" i="22"/>
  <c r="Q30" i="22" s="1"/>
  <c r="P25" i="22"/>
  <c r="O25" i="22"/>
  <c r="O30" i="22" s="1"/>
  <c r="N25" i="22"/>
  <c r="N30" i="22" s="1"/>
  <c r="M25" i="22"/>
  <c r="M30" i="22" s="1"/>
  <c r="L25" i="22"/>
  <c r="K25" i="22"/>
  <c r="K30" i="22" s="1"/>
  <c r="J25" i="22"/>
  <c r="J30" i="22" s="1"/>
  <c r="I25" i="22"/>
  <c r="H25" i="22"/>
  <c r="H30" i="22" s="1"/>
  <c r="G25" i="22"/>
  <c r="G30" i="22" s="1"/>
  <c r="F25" i="22"/>
  <c r="F30" i="22" s="1"/>
  <c r="E25" i="22"/>
  <c r="E30" i="22" s="1"/>
  <c r="D25" i="22"/>
  <c r="D30" i="22" s="1"/>
  <c r="C25" i="22"/>
  <c r="C30" i="22" s="1"/>
  <c r="B25" i="22"/>
  <c r="B30" i="22" s="1"/>
  <c r="Y24" i="22"/>
  <c r="Y23" i="22"/>
  <c r="Y22" i="22"/>
  <c r="Y21" i="22"/>
  <c r="Y20" i="22"/>
  <c r="Y19" i="22"/>
  <c r="Y18" i="22"/>
  <c r="I46" i="22" l="1"/>
  <c r="Q46" i="22"/>
  <c r="Y25" i="22"/>
  <c r="Y26" i="22" s="1"/>
  <c r="I49" i="22"/>
  <c r="I47" i="22"/>
  <c r="Q49" i="22"/>
  <c r="Q47" i="22"/>
  <c r="B51" i="22"/>
  <c r="M51" i="22"/>
  <c r="I30" i="22"/>
  <c r="H65" i="22"/>
  <c r="G68" i="23"/>
  <c r="F68" i="23"/>
  <c r="E68" i="23"/>
  <c r="D68" i="23"/>
  <c r="C68" i="23"/>
  <c r="B68" i="23"/>
  <c r="P49" i="23"/>
  <c r="O49" i="23"/>
  <c r="N49" i="23"/>
  <c r="M49" i="23"/>
  <c r="L49" i="23"/>
  <c r="Z27" i="22" l="1"/>
  <c r="H68" i="22"/>
  <c r="H66" i="22"/>
  <c r="G69" i="23"/>
  <c r="F69" i="23"/>
  <c r="E69" i="23"/>
  <c r="D69" i="23"/>
  <c r="C69" i="23"/>
  <c r="B69" i="23"/>
  <c r="H67" i="23"/>
  <c r="G65" i="23"/>
  <c r="G70" i="23" s="1"/>
  <c r="F65" i="23"/>
  <c r="F70" i="23" s="1"/>
  <c r="E65" i="23"/>
  <c r="E70" i="23" s="1"/>
  <c r="D65" i="23"/>
  <c r="D70" i="23" s="1"/>
  <c r="C65" i="23"/>
  <c r="C70" i="23" s="1"/>
  <c r="B65" i="23"/>
  <c r="B70" i="23" s="1"/>
  <c r="H64" i="23"/>
  <c r="H63" i="23"/>
  <c r="H62" i="23"/>
  <c r="H61" i="23"/>
  <c r="H60" i="23"/>
  <c r="H59" i="23"/>
  <c r="H58" i="23"/>
  <c r="P50" i="23"/>
  <c r="O50" i="23"/>
  <c r="N50" i="23"/>
  <c r="M50" i="23"/>
  <c r="L50" i="23"/>
  <c r="H50" i="23"/>
  <c r="G50" i="23"/>
  <c r="F50" i="23"/>
  <c r="E50" i="23"/>
  <c r="D50" i="23"/>
  <c r="C50" i="23"/>
  <c r="B50" i="23"/>
  <c r="H49" i="23"/>
  <c r="G49" i="23"/>
  <c r="F49" i="23"/>
  <c r="E49" i="23"/>
  <c r="D49" i="23"/>
  <c r="C49" i="23"/>
  <c r="B49" i="23"/>
  <c r="Q48" i="23"/>
  <c r="I48" i="23"/>
  <c r="P46" i="23"/>
  <c r="P51" i="23" s="1"/>
  <c r="O46" i="23"/>
  <c r="O51" i="23" s="1"/>
  <c r="N46" i="23"/>
  <c r="N51" i="23" s="1"/>
  <c r="M46" i="23"/>
  <c r="M51" i="23" s="1"/>
  <c r="L46" i="23"/>
  <c r="H46" i="23"/>
  <c r="H51" i="23" s="1"/>
  <c r="G46" i="23"/>
  <c r="G51" i="23" s="1"/>
  <c r="F46" i="23"/>
  <c r="F51" i="23" s="1"/>
  <c r="E46" i="23"/>
  <c r="E51" i="23" s="1"/>
  <c r="D46" i="23"/>
  <c r="D51" i="23" s="1"/>
  <c r="C46" i="23"/>
  <c r="C51" i="23" s="1"/>
  <c r="B46" i="23"/>
  <c r="Q45" i="23"/>
  <c r="I45" i="23"/>
  <c r="Q44" i="23"/>
  <c r="I44" i="23"/>
  <c r="Q43" i="23"/>
  <c r="I43" i="23"/>
  <c r="Q42" i="23"/>
  <c r="I42" i="23"/>
  <c r="Q41" i="23"/>
  <c r="I41" i="23"/>
  <c r="Q40" i="23"/>
  <c r="I40" i="23"/>
  <c r="Q39" i="23"/>
  <c r="I39" i="23"/>
  <c r="V29" i="23"/>
  <c r="U29" i="23"/>
  <c r="T29" i="23"/>
  <c r="S29" i="23"/>
  <c r="R29" i="23"/>
  <c r="Q29" i="23"/>
  <c r="P29" i="23"/>
  <c r="O29" i="23"/>
  <c r="N29" i="23"/>
  <c r="M29" i="23"/>
  <c r="L29" i="23"/>
  <c r="K29" i="23"/>
  <c r="J29" i="23"/>
  <c r="I29" i="23"/>
  <c r="H29" i="23"/>
  <c r="G29" i="23"/>
  <c r="F29" i="23"/>
  <c r="E29" i="23"/>
  <c r="D29" i="23"/>
  <c r="C29" i="23"/>
  <c r="B29" i="23"/>
  <c r="B28" i="23"/>
  <c r="W27" i="23"/>
  <c r="V25" i="23"/>
  <c r="V30" i="23" s="1"/>
  <c r="U25" i="23"/>
  <c r="U30" i="23" s="1"/>
  <c r="T25" i="23"/>
  <c r="T30" i="23" s="1"/>
  <c r="S25" i="23"/>
  <c r="S30" i="23" s="1"/>
  <c r="R25" i="23"/>
  <c r="R30" i="23" s="1"/>
  <c r="Q25" i="23"/>
  <c r="Q30" i="23" s="1"/>
  <c r="P25" i="23"/>
  <c r="P30" i="23" s="1"/>
  <c r="O25" i="23"/>
  <c r="O30" i="23" s="1"/>
  <c r="N25" i="23"/>
  <c r="N30" i="23" s="1"/>
  <c r="M25" i="23"/>
  <c r="M30" i="23" s="1"/>
  <c r="L25" i="23"/>
  <c r="L30" i="23" s="1"/>
  <c r="K25" i="23"/>
  <c r="K30" i="23" s="1"/>
  <c r="J25" i="23"/>
  <c r="J30" i="23" s="1"/>
  <c r="I25" i="23"/>
  <c r="I30" i="23" s="1"/>
  <c r="H25" i="23"/>
  <c r="H30" i="23" s="1"/>
  <c r="G25" i="23"/>
  <c r="G30" i="23" s="1"/>
  <c r="F25" i="23"/>
  <c r="F30" i="23" s="1"/>
  <c r="E25" i="23"/>
  <c r="E30" i="23" s="1"/>
  <c r="D25" i="23"/>
  <c r="D30" i="23" s="1"/>
  <c r="C25" i="23"/>
  <c r="C30" i="23" s="1"/>
  <c r="B25" i="23"/>
  <c r="B30" i="23" s="1"/>
  <c r="W24" i="23"/>
  <c r="W23" i="23"/>
  <c r="W22" i="23"/>
  <c r="W21" i="23"/>
  <c r="W20" i="23"/>
  <c r="W19" i="23"/>
  <c r="W18" i="23"/>
  <c r="Q46" i="23" l="1"/>
  <c r="Q47" i="23" s="1"/>
  <c r="I46" i="23"/>
  <c r="I49" i="23" s="1"/>
  <c r="W25" i="23"/>
  <c r="L51" i="23"/>
  <c r="B51" i="23"/>
  <c r="H65" i="23"/>
  <c r="Q49" i="23" l="1"/>
  <c r="I47" i="23"/>
  <c r="W26" i="23"/>
  <c r="X27" i="23"/>
  <c r="H68" i="23"/>
  <c r="H66" i="23"/>
  <c r="G68" i="20" l="1"/>
  <c r="F68" i="20"/>
  <c r="E68" i="20"/>
  <c r="D68" i="20"/>
  <c r="C68" i="20"/>
  <c r="B68" i="20"/>
  <c r="X28" i="20"/>
  <c r="W28" i="20"/>
  <c r="V28" i="20"/>
  <c r="U28" i="20"/>
  <c r="T28" i="20"/>
  <c r="S28" i="20"/>
  <c r="R28" i="20"/>
  <c r="Q28" i="20"/>
  <c r="P28" i="20"/>
  <c r="O28" i="20"/>
  <c r="N28" i="20"/>
  <c r="M28" i="20"/>
  <c r="L28" i="20"/>
  <c r="K28" i="20"/>
  <c r="J28" i="20"/>
  <c r="I28" i="20"/>
  <c r="H28" i="20"/>
  <c r="G28" i="20"/>
  <c r="F28" i="20"/>
  <c r="E28" i="20"/>
  <c r="D28" i="20"/>
  <c r="C28" i="20"/>
  <c r="B28" i="20"/>
  <c r="P49" i="20" l="1"/>
  <c r="O49" i="20"/>
  <c r="N49" i="20"/>
  <c r="M49" i="20"/>
  <c r="L49" i="20"/>
  <c r="H49" i="20"/>
  <c r="G49" i="20"/>
  <c r="F49" i="20"/>
  <c r="E49" i="20"/>
  <c r="D49" i="20"/>
  <c r="C49" i="20"/>
  <c r="B49" i="20"/>
  <c r="G69" i="20"/>
  <c r="F69" i="20"/>
  <c r="E69" i="20"/>
  <c r="D69" i="20"/>
  <c r="C69" i="20"/>
  <c r="B69" i="20"/>
  <c r="H67" i="20"/>
  <c r="G65" i="20"/>
  <c r="G70" i="20" s="1"/>
  <c r="F65" i="20"/>
  <c r="F70" i="20" s="1"/>
  <c r="E65" i="20"/>
  <c r="E70" i="20" s="1"/>
  <c r="D65" i="20"/>
  <c r="D70" i="20" s="1"/>
  <c r="C65" i="20"/>
  <c r="C70" i="20" s="1"/>
  <c r="B65" i="20"/>
  <c r="B70" i="20" s="1"/>
  <c r="H64" i="20"/>
  <c r="H63" i="20"/>
  <c r="H62" i="20"/>
  <c r="H61" i="20"/>
  <c r="H60" i="20"/>
  <c r="H59" i="20"/>
  <c r="H58" i="20"/>
  <c r="P50" i="20"/>
  <c r="O50" i="20"/>
  <c r="N50" i="20"/>
  <c r="M50" i="20"/>
  <c r="L50" i="20"/>
  <c r="H50" i="20"/>
  <c r="G50" i="20"/>
  <c r="F50" i="20"/>
  <c r="E50" i="20"/>
  <c r="D50" i="20"/>
  <c r="C50" i="20"/>
  <c r="B50" i="20"/>
  <c r="Q48" i="20"/>
  <c r="I48" i="20"/>
  <c r="P46" i="20"/>
  <c r="P51" i="20" s="1"/>
  <c r="O46" i="20"/>
  <c r="O51" i="20" s="1"/>
  <c r="N46" i="20"/>
  <c r="N51" i="20" s="1"/>
  <c r="M46" i="20"/>
  <c r="M51" i="20" s="1"/>
  <c r="L46" i="20"/>
  <c r="H46" i="20"/>
  <c r="H51" i="20" s="1"/>
  <c r="G46" i="20"/>
  <c r="G51" i="20" s="1"/>
  <c r="F46" i="20"/>
  <c r="F51" i="20" s="1"/>
  <c r="E46" i="20"/>
  <c r="E51" i="20" s="1"/>
  <c r="D46" i="20"/>
  <c r="D51" i="20" s="1"/>
  <c r="C46" i="20"/>
  <c r="C51" i="20" s="1"/>
  <c r="B46" i="20"/>
  <c r="Q45" i="20"/>
  <c r="I45" i="20"/>
  <c r="Q44" i="20"/>
  <c r="I44" i="20"/>
  <c r="Q43" i="20"/>
  <c r="I43" i="20"/>
  <c r="Q42" i="20"/>
  <c r="I42" i="20"/>
  <c r="Q41" i="20"/>
  <c r="I41" i="20"/>
  <c r="Q40" i="20"/>
  <c r="I40" i="20"/>
  <c r="Q39" i="20"/>
  <c r="I39" i="20"/>
  <c r="X29" i="20"/>
  <c r="W29" i="20"/>
  <c r="V29" i="20"/>
  <c r="U29" i="20"/>
  <c r="T29" i="20"/>
  <c r="S29" i="20"/>
  <c r="R29" i="20"/>
  <c r="Q29" i="20"/>
  <c r="P29" i="20"/>
  <c r="O29" i="20"/>
  <c r="N29" i="20"/>
  <c r="M29" i="20"/>
  <c r="L29" i="20"/>
  <c r="K29" i="20"/>
  <c r="J29" i="20"/>
  <c r="I29" i="20"/>
  <c r="H29" i="20"/>
  <c r="G29" i="20"/>
  <c r="F29" i="20"/>
  <c r="E29" i="20"/>
  <c r="D29" i="20"/>
  <c r="C29" i="20"/>
  <c r="B29" i="20"/>
  <c r="Y27" i="20"/>
  <c r="X25" i="20"/>
  <c r="X30" i="20" s="1"/>
  <c r="W25" i="20"/>
  <c r="W30" i="20" s="1"/>
  <c r="V25" i="20"/>
  <c r="V30" i="20" s="1"/>
  <c r="U25" i="20"/>
  <c r="U30" i="20" s="1"/>
  <c r="T25" i="20"/>
  <c r="T30" i="20" s="1"/>
  <c r="S25" i="20"/>
  <c r="S30" i="20" s="1"/>
  <c r="R25" i="20"/>
  <c r="R30" i="20" s="1"/>
  <c r="Q25" i="20"/>
  <c r="Q30" i="20" s="1"/>
  <c r="P25" i="20"/>
  <c r="P30" i="20" s="1"/>
  <c r="O25" i="20"/>
  <c r="O30" i="20" s="1"/>
  <c r="N25" i="20"/>
  <c r="N30" i="20" s="1"/>
  <c r="M25" i="20"/>
  <c r="M30" i="20" s="1"/>
  <c r="L25" i="20"/>
  <c r="L30" i="20" s="1"/>
  <c r="K25" i="20"/>
  <c r="K30" i="20" s="1"/>
  <c r="J25" i="20"/>
  <c r="J30" i="20" s="1"/>
  <c r="I25" i="20"/>
  <c r="I30" i="20" s="1"/>
  <c r="H25" i="20"/>
  <c r="H30" i="20" s="1"/>
  <c r="G25" i="20"/>
  <c r="G30" i="20" s="1"/>
  <c r="F25" i="20"/>
  <c r="F30" i="20" s="1"/>
  <c r="E25" i="20"/>
  <c r="E30" i="20" s="1"/>
  <c r="D25" i="20"/>
  <c r="D30" i="20" s="1"/>
  <c r="C25" i="20"/>
  <c r="C30" i="20" s="1"/>
  <c r="B25" i="20"/>
  <c r="Y24" i="20"/>
  <c r="Y23" i="20"/>
  <c r="Y22" i="20"/>
  <c r="Y21" i="20"/>
  <c r="Y20" i="20"/>
  <c r="Y19" i="20"/>
  <c r="Y18" i="20"/>
  <c r="Q46" i="20" l="1"/>
  <c r="Q49" i="20" s="1"/>
  <c r="L51" i="20"/>
  <c r="I46" i="20"/>
  <c r="I47" i="20" s="1"/>
  <c r="Y25" i="20"/>
  <c r="Z27" i="20" s="1"/>
  <c r="B51" i="20"/>
  <c r="H65" i="20"/>
  <c r="B30" i="20"/>
  <c r="G69" i="18"/>
  <c r="F69" i="18"/>
  <c r="E69" i="18"/>
  <c r="D69" i="18"/>
  <c r="C69" i="18"/>
  <c r="B69" i="18"/>
  <c r="G68" i="18"/>
  <c r="F68" i="18"/>
  <c r="E68" i="18"/>
  <c r="D68" i="18"/>
  <c r="C68" i="18"/>
  <c r="B68" i="18"/>
  <c r="H67" i="18"/>
  <c r="G65" i="18"/>
  <c r="G70" i="18" s="1"/>
  <c r="F65" i="18"/>
  <c r="F70" i="18" s="1"/>
  <c r="E65" i="18"/>
  <c r="E70" i="18" s="1"/>
  <c r="D65" i="18"/>
  <c r="D70" i="18" s="1"/>
  <c r="C65" i="18"/>
  <c r="C70" i="18" s="1"/>
  <c r="B65" i="18"/>
  <c r="B70" i="18" s="1"/>
  <c r="H64" i="18"/>
  <c r="H63" i="18"/>
  <c r="H62" i="18"/>
  <c r="H61" i="18"/>
  <c r="H60" i="18"/>
  <c r="H59" i="18"/>
  <c r="H58" i="18"/>
  <c r="P50" i="18"/>
  <c r="O50" i="18"/>
  <c r="N50" i="18"/>
  <c r="M50" i="18"/>
  <c r="L50" i="18"/>
  <c r="H50" i="18"/>
  <c r="G50" i="18"/>
  <c r="F50" i="18"/>
  <c r="E50" i="18"/>
  <c r="D50" i="18"/>
  <c r="C50" i="18"/>
  <c r="B50" i="18"/>
  <c r="P49" i="18"/>
  <c r="O49" i="18"/>
  <c r="N49" i="18"/>
  <c r="M49" i="18"/>
  <c r="L49" i="18"/>
  <c r="H49" i="18"/>
  <c r="G49" i="18"/>
  <c r="F49" i="18"/>
  <c r="E49" i="18"/>
  <c r="D49" i="18"/>
  <c r="C49" i="18"/>
  <c r="B49" i="18"/>
  <c r="Q48" i="18"/>
  <c r="I48" i="18"/>
  <c r="P46" i="18"/>
  <c r="P51" i="18" s="1"/>
  <c r="O46" i="18"/>
  <c r="O51" i="18" s="1"/>
  <c r="N46" i="18"/>
  <c r="N51" i="18" s="1"/>
  <c r="M46" i="18"/>
  <c r="M51" i="18" s="1"/>
  <c r="L46" i="18"/>
  <c r="L51" i="18" s="1"/>
  <c r="H46" i="18"/>
  <c r="H51" i="18" s="1"/>
  <c r="G46" i="18"/>
  <c r="G51" i="18" s="1"/>
  <c r="F46" i="18"/>
  <c r="F51" i="18" s="1"/>
  <c r="E46" i="18"/>
  <c r="E51" i="18" s="1"/>
  <c r="D46" i="18"/>
  <c r="D51" i="18" s="1"/>
  <c r="C46" i="18"/>
  <c r="C51" i="18" s="1"/>
  <c r="B46" i="18"/>
  <c r="B51" i="18" s="1"/>
  <c r="Q45" i="18"/>
  <c r="I45" i="18"/>
  <c r="Q44" i="18"/>
  <c r="I44" i="18"/>
  <c r="Q43" i="18"/>
  <c r="I43" i="18"/>
  <c r="Q42" i="18"/>
  <c r="I42" i="18"/>
  <c r="Q41" i="18"/>
  <c r="I41" i="18"/>
  <c r="Q40" i="18"/>
  <c r="I40" i="18"/>
  <c r="Q39" i="18"/>
  <c r="I39" i="18"/>
  <c r="X2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X28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B28" i="18"/>
  <c r="Y27" i="18"/>
  <c r="X25" i="18"/>
  <c r="X30" i="18" s="1"/>
  <c r="W25" i="18"/>
  <c r="W30" i="18" s="1"/>
  <c r="V25" i="18"/>
  <c r="V30" i="18" s="1"/>
  <c r="U25" i="18"/>
  <c r="U30" i="18" s="1"/>
  <c r="T25" i="18"/>
  <c r="T30" i="18" s="1"/>
  <c r="S25" i="18"/>
  <c r="S30" i="18" s="1"/>
  <c r="R25" i="18"/>
  <c r="R30" i="18" s="1"/>
  <c r="Q25" i="18"/>
  <c r="Q30" i="18" s="1"/>
  <c r="P25" i="18"/>
  <c r="P30" i="18" s="1"/>
  <c r="O25" i="18"/>
  <c r="O30" i="18" s="1"/>
  <c r="N25" i="18"/>
  <c r="N30" i="18" s="1"/>
  <c r="M25" i="18"/>
  <c r="M30" i="18" s="1"/>
  <c r="L25" i="18"/>
  <c r="L30" i="18" s="1"/>
  <c r="K25" i="18"/>
  <c r="K30" i="18" s="1"/>
  <c r="J25" i="18"/>
  <c r="J30" i="18" s="1"/>
  <c r="I25" i="18"/>
  <c r="I30" i="18" s="1"/>
  <c r="H25" i="18"/>
  <c r="H30" i="18" s="1"/>
  <c r="G25" i="18"/>
  <c r="G30" i="18" s="1"/>
  <c r="F25" i="18"/>
  <c r="F30" i="18" s="1"/>
  <c r="E25" i="18"/>
  <c r="E30" i="18" s="1"/>
  <c r="D25" i="18"/>
  <c r="D30" i="18" s="1"/>
  <c r="C25" i="18"/>
  <c r="C30" i="18" s="1"/>
  <c r="B25" i="18"/>
  <c r="B30" i="18" s="1"/>
  <c r="Y24" i="18"/>
  <c r="Y23" i="18"/>
  <c r="Y22" i="18"/>
  <c r="Y21" i="18"/>
  <c r="Y20" i="18"/>
  <c r="Y19" i="18"/>
  <c r="Y18" i="18"/>
  <c r="Q47" i="20" l="1"/>
  <c r="I49" i="20"/>
  <c r="Y26" i="20"/>
  <c r="H68" i="20"/>
  <c r="H66" i="20"/>
  <c r="I46" i="18"/>
  <c r="I49" i="18" s="1"/>
  <c r="Y25" i="18"/>
  <c r="Y26" i="18" s="1"/>
  <c r="Q46" i="18"/>
  <c r="H65" i="18"/>
  <c r="X28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I47" i="18" l="1"/>
  <c r="Z27" i="18"/>
  <c r="H68" i="18"/>
  <c r="H66" i="18"/>
  <c r="Q49" i="18"/>
  <c r="Q47" i="18"/>
  <c r="G69" i="17"/>
  <c r="F69" i="17"/>
  <c r="E69" i="17"/>
  <c r="D69" i="17"/>
  <c r="C69" i="17"/>
  <c r="B69" i="17"/>
  <c r="G68" i="17"/>
  <c r="F68" i="17"/>
  <c r="E68" i="17"/>
  <c r="D68" i="17"/>
  <c r="C68" i="17"/>
  <c r="B68" i="17"/>
  <c r="H67" i="17"/>
  <c r="G65" i="17"/>
  <c r="G70" i="17" s="1"/>
  <c r="F65" i="17"/>
  <c r="F70" i="17" s="1"/>
  <c r="E65" i="17"/>
  <c r="E70" i="17" s="1"/>
  <c r="D65" i="17"/>
  <c r="D70" i="17" s="1"/>
  <c r="C65" i="17"/>
  <c r="C70" i="17" s="1"/>
  <c r="B65" i="17"/>
  <c r="B70" i="17" s="1"/>
  <c r="H64" i="17"/>
  <c r="H63" i="17"/>
  <c r="H62" i="17"/>
  <c r="H61" i="17"/>
  <c r="H60" i="17"/>
  <c r="H59" i="17"/>
  <c r="H58" i="17"/>
  <c r="P50" i="17"/>
  <c r="O50" i="17"/>
  <c r="N50" i="17"/>
  <c r="M50" i="17"/>
  <c r="L50" i="17"/>
  <c r="H50" i="17"/>
  <c r="G50" i="17"/>
  <c r="F50" i="17"/>
  <c r="E50" i="17"/>
  <c r="D50" i="17"/>
  <c r="C50" i="17"/>
  <c r="B50" i="17"/>
  <c r="P49" i="17"/>
  <c r="O49" i="17"/>
  <c r="N49" i="17"/>
  <c r="M49" i="17"/>
  <c r="L49" i="17"/>
  <c r="H49" i="17"/>
  <c r="G49" i="17"/>
  <c r="F49" i="17"/>
  <c r="E49" i="17"/>
  <c r="D49" i="17"/>
  <c r="C49" i="17"/>
  <c r="B49" i="17"/>
  <c r="Q48" i="17"/>
  <c r="I48" i="17"/>
  <c r="P46" i="17"/>
  <c r="P51" i="17" s="1"/>
  <c r="O46" i="17"/>
  <c r="O51" i="17" s="1"/>
  <c r="N46" i="17"/>
  <c r="N51" i="17" s="1"/>
  <c r="M46" i="17"/>
  <c r="M51" i="17" s="1"/>
  <c r="L46" i="17"/>
  <c r="L51" i="17" s="1"/>
  <c r="H46" i="17"/>
  <c r="H51" i="17" s="1"/>
  <c r="G46" i="17"/>
  <c r="G51" i="17" s="1"/>
  <c r="F46" i="17"/>
  <c r="F51" i="17" s="1"/>
  <c r="E46" i="17"/>
  <c r="E51" i="17" s="1"/>
  <c r="D46" i="17"/>
  <c r="D51" i="17" s="1"/>
  <c r="C46" i="17"/>
  <c r="C51" i="17" s="1"/>
  <c r="B46" i="17"/>
  <c r="B51" i="17" s="1"/>
  <c r="Q45" i="17"/>
  <c r="I45" i="17"/>
  <c r="Q44" i="17"/>
  <c r="I44" i="17"/>
  <c r="Q43" i="17"/>
  <c r="I43" i="17"/>
  <c r="Q42" i="17"/>
  <c r="I42" i="17"/>
  <c r="Q41" i="17"/>
  <c r="I41" i="17"/>
  <c r="Q40" i="17"/>
  <c r="I40" i="17"/>
  <c r="Q39" i="17"/>
  <c r="I39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B28" i="17"/>
  <c r="Y27" i="17"/>
  <c r="X25" i="17"/>
  <c r="X30" i="17" s="1"/>
  <c r="W25" i="17"/>
  <c r="W30" i="17" s="1"/>
  <c r="V25" i="17"/>
  <c r="V30" i="17" s="1"/>
  <c r="U25" i="17"/>
  <c r="U30" i="17" s="1"/>
  <c r="T25" i="17"/>
  <c r="T30" i="17" s="1"/>
  <c r="S25" i="17"/>
  <c r="S30" i="17" s="1"/>
  <c r="R25" i="17"/>
  <c r="R30" i="17" s="1"/>
  <c r="Q25" i="17"/>
  <c r="Q30" i="17" s="1"/>
  <c r="P25" i="17"/>
  <c r="P30" i="17" s="1"/>
  <c r="O25" i="17"/>
  <c r="O30" i="17" s="1"/>
  <c r="N25" i="17"/>
  <c r="N30" i="17" s="1"/>
  <c r="M25" i="17"/>
  <c r="M30" i="17" s="1"/>
  <c r="L25" i="17"/>
  <c r="L30" i="17" s="1"/>
  <c r="K25" i="17"/>
  <c r="K30" i="17" s="1"/>
  <c r="J25" i="17"/>
  <c r="J30" i="17" s="1"/>
  <c r="I25" i="17"/>
  <c r="H25" i="17"/>
  <c r="H30" i="17" s="1"/>
  <c r="G25" i="17"/>
  <c r="G30" i="17" s="1"/>
  <c r="F25" i="17"/>
  <c r="F30" i="17" s="1"/>
  <c r="E25" i="17"/>
  <c r="E30" i="17" s="1"/>
  <c r="D25" i="17"/>
  <c r="D30" i="17" s="1"/>
  <c r="C25" i="17"/>
  <c r="C30" i="17" s="1"/>
  <c r="B25" i="17"/>
  <c r="B30" i="17" s="1"/>
  <c r="Y24" i="17"/>
  <c r="Y23" i="17"/>
  <c r="Y22" i="17"/>
  <c r="Y21" i="17"/>
  <c r="Y20" i="17"/>
  <c r="Y19" i="17"/>
  <c r="Y18" i="17"/>
  <c r="I46" i="17" l="1"/>
  <c r="I47" i="17" s="1"/>
  <c r="Y25" i="17"/>
  <c r="Z27" i="17" s="1"/>
  <c r="I30" i="17"/>
  <c r="Q46" i="17"/>
  <c r="H65" i="17"/>
  <c r="X28" i="16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I49" i="17" l="1"/>
  <c r="Y26" i="17"/>
  <c r="Q49" i="17"/>
  <c r="Q47" i="17"/>
  <c r="H68" i="17"/>
  <c r="H66" i="17"/>
  <c r="G69" i="16"/>
  <c r="F69" i="16"/>
  <c r="E69" i="16"/>
  <c r="D69" i="16"/>
  <c r="C69" i="16"/>
  <c r="B69" i="16"/>
  <c r="G68" i="16"/>
  <c r="F68" i="16"/>
  <c r="E68" i="16"/>
  <c r="D68" i="16"/>
  <c r="C68" i="16"/>
  <c r="B68" i="16"/>
  <c r="H67" i="16"/>
  <c r="G65" i="16"/>
  <c r="G70" i="16" s="1"/>
  <c r="F65" i="16"/>
  <c r="F70" i="16" s="1"/>
  <c r="E65" i="16"/>
  <c r="E70" i="16" s="1"/>
  <c r="D65" i="16"/>
  <c r="D70" i="16" s="1"/>
  <c r="C65" i="16"/>
  <c r="C70" i="16" s="1"/>
  <c r="B65" i="16"/>
  <c r="B70" i="16" s="1"/>
  <c r="H64" i="16"/>
  <c r="H63" i="16"/>
  <c r="H62" i="16"/>
  <c r="H61" i="16"/>
  <c r="H60" i="16"/>
  <c r="H59" i="16"/>
  <c r="H58" i="16"/>
  <c r="P50" i="16"/>
  <c r="O50" i="16"/>
  <c r="N50" i="16"/>
  <c r="M50" i="16"/>
  <c r="L50" i="16"/>
  <c r="H50" i="16"/>
  <c r="G50" i="16"/>
  <c r="F50" i="16"/>
  <c r="E50" i="16"/>
  <c r="D50" i="16"/>
  <c r="C50" i="16"/>
  <c r="B50" i="16"/>
  <c r="P49" i="16"/>
  <c r="O49" i="16"/>
  <c r="N49" i="16"/>
  <c r="M49" i="16"/>
  <c r="L49" i="16"/>
  <c r="H49" i="16"/>
  <c r="G49" i="16"/>
  <c r="F49" i="16"/>
  <c r="E49" i="16"/>
  <c r="D49" i="16"/>
  <c r="C49" i="16"/>
  <c r="B49" i="16"/>
  <c r="Q48" i="16"/>
  <c r="I48" i="16"/>
  <c r="P46" i="16"/>
  <c r="P51" i="16" s="1"/>
  <c r="O46" i="16"/>
  <c r="O51" i="16" s="1"/>
  <c r="N46" i="16"/>
  <c r="N51" i="16" s="1"/>
  <c r="M46" i="16"/>
  <c r="L46" i="16"/>
  <c r="L51" i="16" s="1"/>
  <c r="H46" i="16"/>
  <c r="H51" i="16" s="1"/>
  <c r="G46" i="16"/>
  <c r="G51" i="16" s="1"/>
  <c r="F46" i="16"/>
  <c r="F51" i="16" s="1"/>
  <c r="E46" i="16"/>
  <c r="E51" i="16" s="1"/>
  <c r="D46" i="16"/>
  <c r="D51" i="16" s="1"/>
  <c r="C46" i="16"/>
  <c r="B46" i="16"/>
  <c r="B51" i="16" s="1"/>
  <c r="Q45" i="16"/>
  <c r="I45" i="16"/>
  <c r="Q44" i="16"/>
  <c r="I44" i="16"/>
  <c r="Q43" i="16"/>
  <c r="I43" i="16"/>
  <c r="Q42" i="16"/>
  <c r="I42" i="16"/>
  <c r="Q41" i="16"/>
  <c r="I41" i="16"/>
  <c r="Q40" i="16"/>
  <c r="I40" i="16"/>
  <c r="Q39" i="16"/>
  <c r="I39" i="16"/>
  <c r="X2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B28" i="16"/>
  <c r="Y27" i="16"/>
  <c r="X25" i="16"/>
  <c r="X30" i="16" s="1"/>
  <c r="W25" i="16"/>
  <c r="W30" i="16" s="1"/>
  <c r="V25" i="16"/>
  <c r="V30" i="16" s="1"/>
  <c r="U25" i="16"/>
  <c r="U30" i="16" s="1"/>
  <c r="T25" i="16"/>
  <c r="T30" i="16" s="1"/>
  <c r="S25" i="16"/>
  <c r="S30" i="16" s="1"/>
  <c r="R25" i="16"/>
  <c r="R30" i="16" s="1"/>
  <c r="Q25" i="16"/>
  <c r="Q30" i="16" s="1"/>
  <c r="P25" i="16"/>
  <c r="P30" i="16" s="1"/>
  <c r="O25" i="16"/>
  <c r="O30" i="16" s="1"/>
  <c r="N25" i="16"/>
  <c r="N30" i="16" s="1"/>
  <c r="M25" i="16"/>
  <c r="M30" i="16" s="1"/>
  <c r="L25" i="16"/>
  <c r="L30" i="16" s="1"/>
  <c r="K25" i="16"/>
  <c r="K30" i="16" s="1"/>
  <c r="J25" i="16"/>
  <c r="J30" i="16" s="1"/>
  <c r="I25" i="16"/>
  <c r="H25" i="16"/>
  <c r="H30" i="16" s="1"/>
  <c r="G25" i="16"/>
  <c r="G30" i="16" s="1"/>
  <c r="F25" i="16"/>
  <c r="F30" i="16" s="1"/>
  <c r="E25" i="16"/>
  <c r="E30" i="16" s="1"/>
  <c r="D25" i="16"/>
  <c r="D30" i="16" s="1"/>
  <c r="C25" i="16"/>
  <c r="C30" i="16" s="1"/>
  <c r="B25" i="16"/>
  <c r="B30" i="16" s="1"/>
  <c r="Y24" i="16"/>
  <c r="Y23" i="16"/>
  <c r="Y22" i="16"/>
  <c r="Y21" i="16"/>
  <c r="Y20" i="16"/>
  <c r="Y19" i="16"/>
  <c r="Y18" i="16"/>
  <c r="Q46" i="16" l="1"/>
  <c r="Q49" i="16" s="1"/>
  <c r="I46" i="16"/>
  <c r="I47" i="16" s="1"/>
  <c r="Y25" i="16"/>
  <c r="Z27" i="16" s="1"/>
  <c r="I30" i="16"/>
  <c r="M51" i="16"/>
  <c r="C51" i="16"/>
  <c r="H65" i="16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G69" i="15"/>
  <c r="F69" i="15"/>
  <c r="E69" i="15"/>
  <c r="D69" i="15"/>
  <c r="C69" i="15"/>
  <c r="B69" i="15"/>
  <c r="G68" i="15"/>
  <c r="F68" i="15"/>
  <c r="E68" i="15"/>
  <c r="D68" i="15"/>
  <c r="C68" i="15"/>
  <c r="B68" i="15"/>
  <c r="H67" i="15"/>
  <c r="G65" i="15"/>
  <c r="G70" i="15" s="1"/>
  <c r="F65" i="15"/>
  <c r="F70" i="15" s="1"/>
  <c r="E65" i="15"/>
  <c r="E70" i="15" s="1"/>
  <c r="D65" i="15"/>
  <c r="D70" i="15" s="1"/>
  <c r="C65" i="15"/>
  <c r="C70" i="15" s="1"/>
  <c r="B65" i="15"/>
  <c r="B70" i="15" s="1"/>
  <c r="H64" i="15"/>
  <c r="H63" i="15"/>
  <c r="H62" i="15"/>
  <c r="H61" i="15"/>
  <c r="H60" i="15"/>
  <c r="H59" i="15"/>
  <c r="H58" i="15"/>
  <c r="P50" i="15"/>
  <c r="O50" i="15"/>
  <c r="N50" i="15"/>
  <c r="M50" i="15"/>
  <c r="L50" i="15"/>
  <c r="H50" i="15"/>
  <c r="G50" i="15"/>
  <c r="F50" i="15"/>
  <c r="E50" i="15"/>
  <c r="D50" i="15"/>
  <c r="C50" i="15"/>
  <c r="B50" i="15"/>
  <c r="P49" i="15"/>
  <c r="O49" i="15"/>
  <c r="N49" i="15"/>
  <c r="M49" i="15"/>
  <c r="L49" i="15"/>
  <c r="H49" i="15"/>
  <c r="G49" i="15"/>
  <c r="F49" i="15"/>
  <c r="E49" i="15"/>
  <c r="D49" i="15"/>
  <c r="C49" i="15"/>
  <c r="B49" i="15"/>
  <c r="Q48" i="15"/>
  <c r="I48" i="15"/>
  <c r="P46" i="15"/>
  <c r="P51" i="15" s="1"/>
  <c r="O46" i="15"/>
  <c r="O51" i="15" s="1"/>
  <c r="N46" i="15"/>
  <c r="N51" i="15" s="1"/>
  <c r="M46" i="15"/>
  <c r="M51" i="15" s="1"/>
  <c r="L46" i="15"/>
  <c r="H46" i="15"/>
  <c r="H51" i="15" s="1"/>
  <c r="G46" i="15"/>
  <c r="G51" i="15" s="1"/>
  <c r="F46" i="15"/>
  <c r="F51" i="15" s="1"/>
  <c r="E46" i="15"/>
  <c r="E51" i="15" s="1"/>
  <c r="D46" i="15"/>
  <c r="D51" i="15" s="1"/>
  <c r="C46" i="15"/>
  <c r="C51" i="15" s="1"/>
  <c r="B46" i="15"/>
  <c r="B51" i="15" s="1"/>
  <c r="Q45" i="15"/>
  <c r="I45" i="15"/>
  <c r="Q44" i="15"/>
  <c r="I44" i="15"/>
  <c r="Q43" i="15"/>
  <c r="I43" i="15"/>
  <c r="Q42" i="15"/>
  <c r="I42" i="15"/>
  <c r="Q41" i="15"/>
  <c r="I41" i="15"/>
  <c r="Q40" i="15"/>
  <c r="I40" i="15"/>
  <c r="Q39" i="15"/>
  <c r="I3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B28" i="15"/>
  <c r="Y27" i="15"/>
  <c r="X25" i="15"/>
  <c r="X30" i="15" s="1"/>
  <c r="W25" i="15"/>
  <c r="W30" i="15" s="1"/>
  <c r="V25" i="15"/>
  <c r="V30" i="15" s="1"/>
  <c r="U25" i="15"/>
  <c r="U30" i="15" s="1"/>
  <c r="T25" i="15"/>
  <c r="T30" i="15" s="1"/>
  <c r="S25" i="15"/>
  <c r="S30" i="15" s="1"/>
  <c r="R25" i="15"/>
  <c r="R30" i="15" s="1"/>
  <c r="Q25" i="15"/>
  <c r="Q30" i="15" s="1"/>
  <c r="P25" i="15"/>
  <c r="P30" i="15" s="1"/>
  <c r="O25" i="15"/>
  <c r="O30" i="15" s="1"/>
  <c r="N25" i="15"/>
  <c r="N30" i="15" s="1"/>
  <c r="M25" i="15"/>
  <c r="M30" i="15" s="1"/>
  <c r="L25" i="15"/>
  <c r="L30" i="15" s="1"/>
  <c r="K25" i="15"/>
  <c r="K30" i="15" s="1"/>
  <c r="J25" i="15"/>
  <c r="J30" i="15" s="1"/>
  <c r="I25" i="15"/>
  <c r="I30" i="15" s="1"/>
  <c r="H25" i="15"/>
  <c r="H30" i="15" s="1"/>
  <c r="G25" i="15"/>
  <c r="G30" i="15" s="1"/>
  <c r="F25" i="15"/>
  <c r="F30" i="15" s="1"/>
  <c r="E25" i="15"/>
  <c r="E30" i="15" s="1"/>
  <c r="D25" i="15"/>
  <c r="D30" i="15" s="1"/>
  <c r="C25" i="15"/>
  <c r="C30" i="15" s="1"/>
  <c r="B25" i="15"/>
  <c r="B30" i="15" s="1"/>
  <c r="Y24" i="15"/>
  <c r="Y23" i="15"/>
  <c r="Y22" i="15"/>
  <c r="Y21" i="15"/>
  <c r="Y20" i="15"/>
  <c r="Y19" i="15"/>
  <c r="Y18" i="15"/>
  <c r="Q47" i="16" l="1"/>
  <c r="I49" i="16"/>
  <c r="Y26" i="16"/>
  <c r="H68" i="16"/>
  <c r="H66" i="16"/>
  <c r="Q46" i="15"/>
  <c r="Q47" i="15" s="1"/>
  <c r="L51" i="15"/>
  <c r="Y25" i="15"/>
  <c r="Y26" i="15" s="1"/>
  <c r="H65" i="15"/>
  <c r="I46" i="15"/>
  <c r="P49" i="14"/>
  <c r="O49" i="14"/>
  <c r="N49" i="14"/>
  <c r="M49" i="14"/>
  <c r="L49" i="14"/>
  <c r="G68" i="14"/>
  <c r="F68" i="14"/>
  <c r="E68" i="14"/>
  <c r="D68" i="14"/>
  <c r="C68" i="14"/>
  <c r="B68" i="14"/>
  <c r="H49" i="14"/>
  <c r="G49" i="14"/>
  <c r="F49" i="14"/>
  <c r="E49" i="14"/>
  <c r="D49" i="14"/>
  <c r="C49" i="14"/>
  <c r="B49" i="14"/>
  <c r="G69" i="14"/>
  <c r="F69" i="14"/>
  <c r="E69" i="14"/>
  <c r="D69" i="14"/>
  <c r="C69" i="14"/>
  <c r="B69" i="14"/>
  <c r="H67" i="14"/>
  <c r="G65" i="14"/>
  <c r="G70" i="14" s="1"/>
  <c r="F65" i="14"/>
  <c r="F70" i="14" s="1"/>
  <c r="E65" i="14"/>
  <c r="E70" i="14" s="1"/>
  <c r="D65" i="14"/>
  <c r="D70" i="14" s="1"/>
  <c r="C65" i="14"/>
  <c r="C70" i="14" s="1"/>
  <c r="B65" i="14"/>
  <c r="B70" i="14" s="1"/>
  <c r="H64" i="14"/>
  <c r="H63" i="14"/>
  <c r="H62" i="14"/>
  <c r="H61" i="14"/>
  <c r="H60" i="14"/>
  <c r="H59" i="14"/>
  <c r="H58" i="14"/>
  <c r="P50" i="14"/>
  <c r="O50" i="14"/>
  <c r="N50" i="14"/>
  <c r="M50" i="14"/>
  <c r="L50" i="14"/>
  <c r="H50" i="14"/>
  <c r="G50" i="14"/>
  <c r="F50" i="14"/>
  <c r="E50" i="14"/>
  <c r="D50" i="14"/>
  <c r="C50" i="14"/>
  <c r="B50" i="14"/>
  <c r="Q48" i="14"/>
  <c r="I48" i="14"/>
  <c r="P46" i="14"/>
  <c r="P51" i="14" s="1"/>
  <c r="O46" i="14"/>
  <c r="O51" i="14" s="1"/>
  <c r="N46" i="14"/>
  <c r="N51" i="14" s="1"/>
  <c r="M46" i="14"/>
  <c r="M51" i="14" s="1"/>
  <c r="L46" i="14"/>
  <c r="Q46" i="14" s="1"/>
  <c r="H46" i="14"/>
  <c r="H51" i="14" s="1"/>
  <c r="G46" i="14"/>
  <c r="G51" i="14" s="1"/>
  <c r="F46" i="14"/>
  <c r="F51" i="14" s="1"/>
  <c r="E46" i="14"/>
  <c r="E51" i="14" s="1"/>
  <c r="D46" i="14"/>
  <c r="D51" i="14" s="1"/>
  <c r="C46" i="14"/>
  <c r="C51" i="14" s="1"/>
  <c r="B46" i="14"/>
  <c r="B51" i="14" s="1"/>
  <c r="Q45" i="14"/>
  <c r="I45" i="14"/>
  <c r="Q44" i="14"/>
  <c r="I44" i="14"/>
  <c r="Q43" i="14"/>
  <c r="I43" i="14"/>
  <c r="Q42" i="14"/>
  <c r="I42" i="14"/>
  <c r="Q41" i="14"/>
  <c r="I41" i="14"/>
  <c r="Q40" i="14"/>
  <c r="I40" i="14"/>
  <c r="Q39" i="14"/>
  <c r="I39" i="14"/>
  <c r="X2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X28" i="14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Y27" i="14"/>
  <c r="X25" i="14"/>
  <c r="X30" i="14" s="1"/>
  <c r="W25" i="14"/>
  <c r="W30" i="14" s="1"/>
  <c r="V25" i="14"/>
  <c r="V30" i="14" s="1"/>
  <c r="U25" i="14"/>
  <c r="U30" i="14" s="1"/>
  <c r="T25" i="14"/>
  <c r="T30" i="14" s="1"/>
  <c r="S25" i="14"/>
  <c r="S30" i="14" s="1"/>
  <c r="R25" i="14"/>
  <c r="R30" i="14" s="1"/>
  <c r="Q25" i="14"/>
  <c r="Q30" i="14" s="1"/>
  <c r="P25" i="14"/>
  <c r="P30" i="14" s="1"/>
  <c r="O25" i="14"/>
  <c r="O30" i="14" s="1"/>
  <c r="N25" i="14"/>
  <c r="N30" i="14" s="1"/>
  <c r="M25" i="14"/>
  <c r="M30" i="14" s="1"/>
  <c r="L25" i="14"/>
  <c r="L30" i="14" s="1"/>
  <c r="K25" i="14"/>
  <c r="K30" i="14" s="1"/>
  <c r="J25" i="14"/>
  <c r="J30" i="14" s="1"/>
  <c r="I25" i="14"/>
  <c r="I30" i="14" s="1"/>
  <c r="H25" i="14"/>
  <c r="H30" i="14" s="1"/>
  <c r="G25" i="14"/>
  <c r="G30" i="14" s="1"/>
  <c r="F25" i="14"/>
  <c r="F30" i="14" s="1"/>
  <c r="E25" i="14"/>
  <c r="E30" i="14" s="1"/>
  <c r="D25" i="14"/>
  <c r="D30" i="14" s="1"/>
  <c r="C25" i="14"/>
  <c r="C30" i="14" s="1"/>
  <c r="B25" i="14"/>
  <c r="Y24" i="14"/>
  <c r="Y23" i="14"/>
  <c r="Y22" i="14"/>
  <c r="Y21" i="14"/>
  <c r="Y20" i="14"/>
  <c r="Y19" i="14"/>
  <c r="Y18" i="14"/>
  <c r="Q49" i="15" l="1"/>
  <c r="Z27" i="15"/>
  <c r="I49" i="15"/>
  <c r="I47" i="15"/>
  <c r="H68" i="15"/>
  <c r="H66" i="15"/>
  <c r="I46" i="14"/>
  <c r="I49" i="14" s="1"/>
  <c r="Y25" i="14"/>
  <c r="Y26" i="14" s="1"/>
  <c r="Q47" i="14"/>
  <c r="Q49" i="14"/>
  <c r="B30" i="14"/>
  <c r="L51" i="14"/>
  <c r="H65" i="14"/>
  <c r="I47" i="14" l="1"/>
  <c r="Z27" i="14"/>
  <c r="H68" i="14"/>
  <c r="H66" i="14"/>
  <c r="X28" i="13" l="1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G68" i="13" l="1"/>
  <c r="F68" i="13"/>
  <c r="E68" i="13"/>
  <c r="D68" i="13"/>
  <c r="C68" i="13"/>
  <c r="B68" i="13"/>
  <c r="P49" i="13"/>
  <c r="O49" i="13"/>
  <c r="N49" i="13"/>
  <c r="M49" i="13"/>
  <c r="L49" i="13"/>
  <c r="H49" i="13"/>
  <c r="G49" i="13"/>
  <c r="F49" i="13"/>
  <c r="E49" i="13"/>
  <c r="D49" i="13"/>
  <c r="C49" i="13"/>
  <c r="B49" i="13"/>
  <c r="G69" i="13" l="1"/>
  <c r="F69" i="13"/>
  <c r="E69" i="13"/>
  <c r="D69" i="13"/>
  <c r="C69" i="13"/>
  <c r="B69" i="13"/>
  <c r="H67" i="13"/>
  <c r="G65" i="13"/>
  <c r="G70" i="13" s="1"/>
  <c r="F65" i="13"/>
  <c r="F70" i="13" s="1"/>
  <c r="E65" i="13"/>
  <c r="E70" i="13" s="1"/>
  <c r="D65" i="13"/>
  <c r="D70" i="13" s="1"/>
  <c r="C65" i="13"/>
  <c r="C70" i="13" s="1"/>
  <c r="B65" i="13"/>
  <c r="B70" i="13" s="1"/>
  <c r="H64" i="13"/>
  <c r="H63" i="13"/>
  <c r="H62" i="13"/>
  <c r="H61" i="13"/>
  <c r="H60" i="13"/>
  <c r="H59" i="13"/>
  <c r="H58" i="13"/>
  <c r="P50" i="13"/>
  <c r="O50" i="13"/>
  <c r="N50" i="13"/>
  <c r="M50" i="13"/>
  <c r="L50" i="13"/>
  <c r="H50" i="13"/>
  <c r="G50" i="13"/>
  <c r="F50" i="13"/>
  <c r="E50" i="13"/>
  <c r="D50" i="13"/>
  <c r="C50" i="13"/>
  <c r="B50" i="13"/>
  <c r="Q48" i="13"/>
  <c r="I48" i="13"/>
  <c r="P46" i="13"/>
  <c r="P51" i="13" s="1"/>
  <c r="O46" i="13"/>
  <c r="O51" i="13" s="1"/>
  <c r="N46" i="13"/>
  <c r="N51" i="13" s="1"/>
  <c r="M46" i="13"/>
  <c r="M51" i="13" s="1"/>
  <c r="L46" i="13"/>
  <c r="H46" i="13"/>
  <c r="H51" i="13" s="1"/>
  <c r="G46" i="13"/>
  <c r="G51" i="13" s="1"/>
  <c r="F46" i="13"/>
  <c r="F51" i="13" s="1"/>
  <c r="E46" i="13"/>
  <c r="E51" i="13" s="1"/>
  <c r="D46" i="13"/>
  <c r="D51" i="13" s="1"/>
  <c r="C46" i="13"/>
  <c r="C51" i="13" s="1"/>
  <c r="B46" i="13"/>
  <c r="B51" i="13" s="1"/>
  <c r="Q45" i="13"/>
  <c r="I45" i="13"/>
  <c r="Q44" i="13"/>
  <c r="I44" i="13"/>
  <c r="Q43" i="13"/>
  <c r="I43" i="13"/>
  <c r="Q42" i="13"/>
  <c r="I42" i="13"/>
  <c r="Q41" i="13"/>
  <c r="I41" i="13"/>
  <c r="Q40" i="13"/>
  <c r="I40" i="13"/>
  <c r="Q39" i="13"/>
  <c r="I39" i="13"/>
  <c r="X2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Y27" i="13"/>
  <c r="X25" i="13"/>
  <c r="X30" i="13" s="1"/>
  <c r="W25" i="13"/>
  <c r="W30" i="13" s="1"/>
  <c r="V25" i="13"/>
  <c r="V30" i="13" s="1"/>
  <c r="U25" i="13"/>
  <c r="U30" i="13" s="1"/>
  <c r="T25" i="13"/>
  <c r="T30" i="13" s="1"/>
  <c r="S25" i="13"/>
  <c r="S30" i="13" s="1"/>
  <c r="R25" i="13"/>
  <c r="R30" i="13" s="1"/>
  <c r="Q25" i="13"/>
  <c r="Q30" i="13" s="1"/>
  <c r="P25" i="13"/>
  <c r="P30" i="13" s="1"/>
  <c r="O25" i="13"/>
  <c r="O30" i="13" s="1"/>
  <c r="N25" i="13"/>
  <c r="N30" i="13" s="1"/>
  <c r="M25" i="13"/>
  <c r="M30" i="13" s="1"/>
  <c r="L25" i="13"/>
  <c r="L30" i="13" s="1"/>
  <c r="K25" i="13"/>
  <c r="K30" i="13" s="1"/>
  <c r="J25" i="13"/>
  <c r="J30" i="13" s="1"/>
  <c r="I25" i="13"/>
  <c r="I30" i="13" s="1"/>
  <c r="H25" i="13"/>
  <c r="H30" i="13" s="1"/>
  <c r="G25" i="13"/>
  <c r="G30" i="13" s="1"/>
  <c r="F25" i="13"/>
  <c r="F30" i="13" s="1"/>
  <c r="E25" i="13"/>
  <c r="E30" i="13" s="1"/>
  <c r="D25" i="13"/>
  <c r="C25" i="13"/>
  <c r="C30" i="13" s="1"/>
  <c r="B25" i="13"/>
  <c r="B30" i="13" s="1"/>
  <c r="Y24" i="13"/>
  <c r="Y23" i="13"/>
  <c r="Y22" i="13"/>
  <c r="Y21" i="13"/>
  <c r="Y20" i="13"/>
  <c r="Y19" i="13"/>
  <c r="Y18" i="13"/>
  <c r="Q46" i="13" l="1"/>
  <c r="Q47" i="13" s="1"/>
  <c r="I46" i="13"/>
  <c r="I49" i="13" s="1"/>
  <c r="Y25" i="13"/>
  <c r="Z27" i="13" s="1"/>
  <c r="L51" i="13"/>
  <c r="D30" i="13"/>
  <c r="H65" i="13"/>
  <c r="P49" i="12"/>
  <c r="O49" i="12"/>
  <c r="N49" i="12"/>
  <c r="M49" i="12"/>
  <c r="L49" i="12"/>
  <c r="H49" i="12"/>
  <c r="G49" i="12"/>
  <c r="F49" i="12"/>
  <c r="E49" i="12"/>
  <c r="D49" i="12"/>
  <c r="C49" i="12"/>
  <c r="B49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Q49" i="13" l="1"/>
  <c r="I47" i="13"/>
  <c r="Y26" i="13"/>
  <c r="H68" i="13"/>
  <c r="H66" i="13"/>
  <c r="G69" i="12"/>
  <c r="F69" i="12"/>
  <c r="E69" i="12"/>
  <c r="D69" i="12"/>
  <c r="C69" i="12"/>
  <c r="B69" i="12"/>
  <c r="G68" i="12"/>
  <c r="F68" i="12"/>
  <c r="E68" i="12"/>
  <c r="D68" i="12"/>
  <c r="C68" i="12"/>
  <c r="B68" i="12"/>
  <c r="H67" i="12"/>
  <c r="G65" i="12"/>
  <c r="G70" i="12" s="1"/>
  <c r="F65" i="12"/>
  <c r="F70" i="12" s="1"/>
  <c r="E65" i="12"/>
  <c r="E70" i="12" s="1"/>
  <c r="D65" i="12"/>
  <c r="D70" i="12" s="1"/>
  <c r="C65" i="12"/>
  <c r="C70" i="12" s="1"/>
  <c r="B65" i="12"/>
  <c r="B70" i="12" s="1"/>
  <c r="H64" i="12"/>
  <c r="H63" i="12"/>
  <c r="H62" i="12"/>
  <c r="H61" i="12"/>
  <c r="H60" i="12"/>
  <c r="H59" i="12"/>
  <c r="H58" i="12"/>
  <c r="P50" i="12"/>
  <c r="O50" i="12"/>
  <c r="N50" i="12"/>
  <c r="M50" i="12"/>
  <c r="L50" i="12"/>
  <c r="H50" i="12"/>
  <c r="G50" i="12"/>
  <c r="F50" i="12"/>
  <c r="E50" i="12"/>
  <c r="D50" i="12"/>
  <c r="C50" i="12"/>
  <c r="B50" i="12"/>
  <c r="Q48" i="12"/>
  <c r="I48" i="12"/>
  <c r="P46" i="12"/>
  <c r="P51" i="12" s="1"/>
  <c r="O46" i="12"/>
  <c r="O51" i="12" s="1"/>
  <c r="N46" i="12"/>
  <c r="N51" i="12" s="1"/>
  <c r="M46" i="12"/>
  <c r="M51" i="12" s="1"/>
  <c r="L46" i="12"/>
  <c r="L51" i="12" s="1"/>
  <c r="H46" i="12"/>
  <c r="H51" i="12" s="1"/>
  <c r="G46" i="12"/>
  <c r="G51" i="12" s="1"/>
  <c r="F46" i="12"/>
  <c r="F51" i="12" s="1"/>
  <c r="E46" i="12"/>
  <c r="D46" i="12"/>
  <c r="D51" i="12" s="1"/>
  <c r="C46" i="12"/>
  <c r="C51" i="12" s="1"/>
  <c r="B46" i="12"/>
  <c r="B51" i="12" s="1"/>
  <c r="Q45" i="12"/>
  <c r="I45" i="12"/>
  <c r="Q44" i="12"/>
  <c r="I44" i="12"/>
  <c r="Q43" i="12"/>
  <c r="I43" i="12"/>
  <c r="Q42" i="12"/>
  <c r="I42" i="12"/>
  <c r="Q41" i="12"/>
  <c r="I41" i="12"/>
  <c r="Q40" i="12"/>
  <c r="I40" i="12"/>
  <c r="Q39" i="12"/>
  <c r="I3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Y27" i="12"/>
  <c r="X25" i="12"/>
  <c r="X30" i="12" s="1"/>
  <c r="W25" i="12"/>
  <c r="W30" i="12" s="1"/>
  <c r="V25" i="12"/>
  <c r="V30" i="12" s="1"/>
  <c r="U25" i="12"/>
  <c r="U30" i="12" s="1"/>
  <c r="T25" i="12"/>
  <c r="T30" i="12" s="1"/>
  <c r="S25" i="12"/>
  <c r="S30" i="12" s="1"/>
  <c r="R25" i="12"/>
  <c r="R30" i="12" s="1"/>
  <c r="Q25" i="12"/>
  <c r="Q30" i="12" s="1"/>
  <c r="P25" i="12"/>
  <c r="P30" i="12" s="1"/>
  <c r="O25" i="12"/>
  <c r="O30" i="12" s="1"/>
  <c r="N25" i="12"/>
  <c r="N30" i="12" s="1"/>
  <c r="M25" i="12"/>
  <c r="M30" i="12" s="1"/>
  <c r="L25" i="12"/>
  <c r="L30" i="12" s="1"/>
  <c r="K25" i="12"/>
  <c r="K30" i="12" s="1"/>
  <c r="J25" i="12"/>
  <c r="J30" i="12" s="1"/>
  <c r="I25" i="12"/>
  <c r="I30" i="12" s="1"/>
  <c r="H25" i="12"/>
  <c r="H30" i="12" s="1"/>
  <c r="G25" i="12"/>
  <c r="G30" i="12" s="1"/>
  <c r="F25" i="12"/>
  <c r="F30" i="12" s="1"/>
  <c r="E25" i="12"/>
  <c r="E30" i="12" s="1"/>
  <c r="D25" i="12"/>
  <c r="D30" i="12" s="1"/>
  <c r="C25" i="12"/>
  <c r="C30" i="12" s="1"/>
  <c r="B25" i="12"/>
  <c r="B30" i="12" s="1"/>
  <c r="Y24" i="12"/>
  <c r="Y23" i="12"/>
  <c r="Y22" i="12"/>
  <c r="Y21" i="12"/>
  <c r="Y20" i="12"/>
  <c r="Y19" i="12"/>
  <c r="Y18" i="12"/>
  <c r="F65" i="10"/>
  <c r="F70" i="10" s="1"/>
  <c r="D25" i="10"/>
  <c r="D30" i="10" s="1"/>
  <c r="D28" i="10"/>
  <c r="D29" i="10"/>
  <c r="F18" i="2"/>
  <c r="O42" i="2"/>
  <c r="F68" i="10"/>
  <c r="F69" i="10"/>
  <c r="I46" i="12" l="1"/>
  <c r="I49" i="12" s="1"/>
  <c r="Q46" i="12"/>
  <c r="H65" i="12"/>
  <c r="E51" i="12"/>
  <c r="Y25" i="12"/>
  <c r="T28" i="10"/>
  <c r="S28" i="10"/>
  <c r="R28" i="10"/>
  <c r="Q28" i="10"/>
  <c r="P28" i="10"/>
  <c r="O28" i="10"/>
  <c r="I47" i="12" l="1"/>
  <c r="Y26" i="12"/>
  <c r="Z27" i="12"/>
  <c r="H68" i="12"/>
  <c r="H66" i="12"/>
  <c r="Q49" i="12"/>
  <c r="Q47" i="12"/>
  <c r="Z28" i="10"/>
  <c r="Y28" i="10"/>
  <c r="X28" i="10"/>
  <c r="W28" i="10"/>
  <c r="V28" i="10"/>
  <c r="U28" i="10"/>
  <c r="N28" i="10"/>
  <c r="M28" i="10"/>
  <c r="L28" i="10"/>
  <c r="K28" i="10"/>
  <c r="J28" i="10"/>
  <c r="I28" i="10"/>
  <c r="H28" i="10"/>
  <c r="G28" i="10"/>
  <c r="F28" i="10"/>
  <c r="E28" i="10"/>
  <c r="C28" i="10"/>
  <c r="B28" i="10"/>
  <c r="G69" i="10" l="1"/>
  <c r="E69" i="10"/>
  <c r="D69" i="10"/>
  <c r="C69" i="10"/>
  <c r="B69" i="10"/>
  <c r="G68" i="10"/>
  <c r="E68" i="10"/>
  <c r="D68" i="10"/>
  <c r="C68" i="10"/>
  <c r="B68" i="10"/>
  <c r="H67" i="10"/>
  <c r="G65" i="10"/>
  <c r="G70" i="10" s="1"/>
  <c r="E65" i="10"/>
  <c r="E70" i="10" s="1"/>
  <c r="D65" i="10"/>
  <c r="D70" i="10" s="1"/>
  <c r="C65" i="10"/>
  <c r="C70" i="10" s="1"/>
  <c r="B65" i="10"/>
  <c r="H64" i="10"/>
  <c r="H63" i="10"/>
  <c r="H62" i="10"/>
  <c r="H61" i="10"/>
  <c r="H60" i="10"/>
  <c r="H59" i="10"/>
  <c r="H58" i="10"/>
  <c r="P50" i="10"/>
  <c r="O50" i="10"/>
  <c r="N50" i="10"/>
  <c r="M50" i="10"/>
  <c r="L50" i="10"/>
  <c r="H50" i="10"/>
  <c r="G50" i="10"/>
  <c r="F50" i="10"/>
  <c r="E50" i="10"/>
  <c r="D50" i="10"/>
  <c r="C50" i="10"/>
  <c r="B50" i="10"/>
  <c r="P49" i="10"/>
  <c r="O49" i="10"/>
  <c r="N49" i="10"/>
  <c r="M49" i="10"/>
  <c r="L49" i="10"/>
  <c r="H49" i="10"/>
  <c r="G49" i="10"/>
  <c r="F49" i="10"/>
  <c r="E49" i="10"/>
  <c r="D49" i="10"/>
  <c r="C49" i="10"/>
  <c r="B49" i="10"/>
  <c r="Q48" i="10"/>
  <c r="I48" i="10"/>
  <c r="P46" i="10"/>
  <c r="P51" i="10" s="1"/>
  <c r="O46" i="10"/>
  <c r="O51" i="10" s="1"/>
  <c r="N46" i="10"/>
  <c r="N51" i="10" s="1"/>
  <c r="M46" i="10"/>
  <c r="M51" i="10" s="1"/>
  <c r="L46" i="10"/>
  <c r="L51" i="10" s="1"/>
  <c r="H46" i="10"/>
  <c r="H51" i="10" s="1"/>
  <c r="G46" i="10"/>
  <c r="G51" i="10" s="1"/>
  <c r="F46" i="10"/>
  <c r="F51" i="10" s="1"/>
  <c r="E46" i="10"/>
  <c r="E51" i="10" s="1"/>
  <c r="D46" i="10"/>
  <c r="D51" i="10" s="1"/>
  <c r="C46" i="10"/>
  <c r="C51" i="10" s="1"/>
  <c r="B46" i="10"/>
  <c r="B51" i="10" s="1"/>
  <c r="Q45" i="10"/>
  <c r="I45" i="10"/>
  <c r="Q44" i="10"/>
  <c r="I44" i="10"/>
  <c r="Q43" i="10"/>
  <c r="I43" i="10"/>
  <c r="Q42" i="10"/>
  <c r="I42" i="10"/>
  <c r="Q41" i="10"/>
  <c r="I41" i="10"/>
  <c r="Q40" i="10"/>
  <c r="I40" i="10"/>
  <c r="Q39" i="10"/>
  <c r="I3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C29" i="10"/>
  <c r="B29" i="10"/>
  <c r="AA27" i="10"/>
  <c r="Z25" i="10"/>
  <c r="Z30" i="10" s="1"/>
  <c r="Y25" i="10"/>
  <c r="Y30" i="10" s="1"/>
  <c r="X25" i="10"/>
  <c r="X30" i="10" s="1"/>
  <c r="W25" i="10"/>
  <c r="W30" i="10" s="1"/>
  <c r="V25" i="10"/>
  <c r="V30" i="10" s="1"/>
  <c r="U25" i="10"/>
  <c r="U30" i="10" s="1"/>
  <c r="T25" i="10"/>
  <c r="T30" i="10" s="1"/>
  <c r="S25" i="10"/>
  <c r="S30" i="10" s="1"/>
  <c r="R25" i="10"/>
  <c r="R30" i="10" s="1"/>
  <c r="Q25" i="10"/>
  <c r="Q30" i="10" s="1"/>
  <c r="P25" i="10"/>
  <c r="P30" i="10" s="1"/>
  <c r="O25" i="10"/>
  <c r="O30" i="10" s="1"/>
  <c r="N25" i="10"/>
  <c r="N30" i="10" s="1"/>
  <c r="M25" i="10"/>
  <c r="M30" i="10" s="1"/>
  <c r="L25" i="10"/>
  <c r="L30" i="10" s="1"/>
  <c r="K25" i="10"/>
  <c r="K30" i="10" s="1"/>
  <c r="J25" i="10"/>
  <c r="J30" i="10" s="1"/>
  <c r="I25" i="10"/>
  <c r="I30" i="10" s="1"/>
  <c r="H25" i="10"/>
  <c r="H30" i="10" s="1"/>
  <c r="G25" i="10"/>
  <c r="G30" i="10" s="1"/>
  <c r="F25" i="10"/>
  <c r="F30" i="10" s="1"/>
  <c r="E25" i="10"/>
  <c r="E30" i="10" s="1"/>
  <c r="C25" i="10"/>
  <c r="C30" i="10" s="1"/>
  <c r="B25" i="10"/>
  <c r="AA24" i="10"/>
  <c r="AA23" i="10"/>
  <c r="AA22" i="10"/>
  <c r="AA21" i="10"/>
  <c r="AA20" i="10"/>
  <c r="AA19" i="10"/>
  <c r="AA18" i="10"/>
  <c r="Q46" i="10" l="1"/>
  <c r="Q47" i="10" s="1"/>
  <c r="H65" i="10"/>
  <c r="H66" i="10" s="1"/>
  <c r="I46" i="10"/>
  <c r="I47" i="10" s="1"/>
  <c r="AA25" i="10"/>
  <c r="AA26" i="10" s="1"/>
  <c r="B30" i="10"/>
  <c r="B70" i="10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K28" i="9"/>
  <c r="J28" i="9"/>
  <c r="I28" i="9"/>
  <c r="H28" i="9"/>
  <c r="G28" i="9"/>
  <c r="F28" i="9"/>
  <c r="E28" i="9"/>
  <c r="D28" i="9"/>
  <c r="C28" i="9"/>
  <c r="B28" i="9"/>
  <c r="L28" i="9"/>
  <c r="H68" i="10" l="1"/>
  <c r="Q49" i="10"/>
  <c r="I49" i="10"/>
  <c r="AB27" i="10"/>
  <c r="P49" i="9"/>
  <c r="O49" i="9"/>
  <c r="N49" i="9"/>
  <c r="M49" i="9"/>
  <c r="L49" i="9"/>
  <c r="F69" i="9" l="1"/>
  <c r="E69" i="9"/>
  <c r="D69" i="9"/>
  <c r="C69" i="9"/>
  <c r="B69" i="9"/>
  <c r="F68" i="9"/>
  <c r="E68" i="9"/>
  <c r="D68" i="9"/>
  <c r="C68" i="9"/>
  <c r="B68" i="9"/>
  <c r="G67" i="9"/>
  <c r="F65" i="9"/>
  <c r="F70" i="9" s="1"/>
  <c r="E65" i="9"/>
  <c r="E70" i="9" s="1"/>
  <c r="D65" i="9"/>
  <c r="D70" i="9" s="1"/>
  <c r="C65" i="9"/>
  <c r="C70" i="9" s="1"/>
  <c r="B65" i="9"/>
  <c r="G64" i="9"/>
  <c r="G63" i="9"/>
  <c r="G62" i="9"/>
  <c r="G61" i="9"/>
  <c r="G60" i="9"/>
  <c r="G59" i="9"/>
  <c r="G58" i="9"/>
  <c r="P51" i="9"/>
  <c r="P50" i="9"/>
  <c r="O50" i="9"/>
  <c r="N50" i="9"/>
  <c r="M50" i="9"/>
  <c r="L50" i="9"/>
  <c r="H50" i="9"/>
  <c r="G50" i="9"/>
  <c r="F50" i="9"/>
  <c r="E50" i="9"/>
  <c r="D50" i="9"/>
  <c r="C50" i="9"/>
  <c r="B50" i="9"/>
  <c r="H49" i="9"/>
  <c r="G49" i="9"/>
  <c r="F49" i="9"/>
  <c r="E49" i="9"/>
  <c r="D49" i="9"/>
  <c r="C49" i="9"/>
  <c r="B49" i="9"/>
  <c r="Q48" i="9"/>
  <c r="I48" i="9"/>
  <c r="P46" i="9"/>
  <c r="O46" i="9"/>
  <c r="O51" i="9" s="1"/>
  <c r="N46" i="9"/>
  <c r="N51" i="9" s="1"/>
  <c r="M46" i="9"/>
  <c r="M51" i="9" s="1"/>
  <c r="L46" i="9"/>
  <c r="L51" i="9" s="1"/>
  <c r="H46" i="9"/>
  <c r="H51" i="9" s="1"/>
  <c r="G46" i="9"/>
  <c r="G51" i="9" s="1"/>
  <c r="F46" i="9"/>
  <c r="F51" i="9" s="1"/>
  <c r="E46" i="9"/>
  <c r="E51" i="9" s="1"/>
  <c r="D46" i="9"/>
  <c r="D51" i="9" s="1"/>
  <c r="C46" i="9"/>
  <c r="C51" i="9" s="1"/>
  <c r="B46" i="9"/>
  <c r="B51" i="9" s="1"/>
  <c r="Q45" i="9"/>
  <c r="I45" i="9"/>
  <c r="Q44" i="9"/>
  <c r="I44" i="9"/>
  <c r="Q43" i="9"/>
  <c r="I43" i="9"/>
  <c r="Q42" i="9"/>
  <c r="I42" i="9"/>
  <c r="Q41" i="9"/>
  <c r="I41" i="9"/>
  <c r="Q40" i="9"/>
  <c r="I40" i="9"/>
  <c r="Q39" i="9"/>
  <c r="I39" i="9"/>
  <c r="G30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Z27" i="9"/>
  <c r="Y25" i="9"/>
  <c r="Y30" i="9" s="1"/>
  <c r="X25" i="9"/>
  <c r="X30" i="9" s="1"/>
  <c r="W25" i="9"/>
  <c r="W30" i="9" s="1"/>
  <c r="V25" i="9"/>
  <c r="V30" i="9" s="1"/>
  <c r="U25" i="9"/>
  <c r="U30" i="9" s="1"/>
  <c r="T25" i="9"/>
  <c r="T30" i="9" s="1"/>
  <c r="S25" i="9"/>
  <c r="S30" i="9" s="1"/>
  <c r="R25" i="9"/>
  <c r="R30" i="9" s="1"/>
  <c r="Q25" i="9"/>
  <c r="Q30" i="9" s="1"/>
  <c r="P25" i="9"/>
  <c r="P30" i="9" s="1"/>
  <c r="O25" i="9"/>
  <c r="O30" i="9" s="1"/>
  <c r="N25" i="9"/>
  <c r="N30" i="9" s="1"/>
  <c r="M25" i="9"/>
  <c r="M30" i="9" s="1"/>
  <c r="L25" i="9"/>
  <c r="L30" i="9" s="1"/>
  <c r="K25" i="9"/>
  <c r="K30" i="9" s="1"/>
  <c r="J25" i="9"/>
  <c r="J30" i="9" s="1"/>
  <c r="I25" i="9"/>
  <c r="I30" i="9" s="1"/>
  <c r="H25" i="9"/>
  <c r="H30" i="9" s="1"/>
  <c r="G25" i="9"/>
  <c r="F25" i="9"/>
  <c r="F30" i="9" s="1"/>
  <c r="E25" i="9"/>
  <c r="E30" i="9" s="1"/>
  <c r="D25" i="9"/>
  <c r="D30" i="9" s="1"/>
  <c r="C25" i="9"/>
  <c r="C30" i="9" s="1"/>
  <c r="B25" i="9"/>
  <c r="Z24" i="9"/>
  <c r="Z23" i="9"/>
  <c r="Z22" i="9"/>
  <c r="Z21" i="9"/>
  <c r="Z20" i="9"/>
  <c r="Z19" i="9"/>
  <c r="Z18" i="9"/>
  <c r="G65" i="9" l="1"/>
  <c r="G66" i="9" s="1"/>
  <c r="I46" i="9"/>
  <c r="I47" i="9" s="1"/>
  <c r="Z25" i="9"/>
  <c r="AA27" i="9" s="1"/>
  <c r="B30" i="9"/>
  <c r="B70" i="9"/>
  <c r="Q46" i="9"/>
  <c r="P49" i="8"/>
  <c r="O49" i="8"/>
  <c r="N49" i="8"/>
  <c r="M49" i="8"/>
  <c r="L49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H28" i="8"/>
  <c r="G28" i="8"/>
  <c r="F28" i="8"/>
  <c r="E28" i="8"/>
  <c r="D28" i="8"/>
  <c r="C28" i="8"/>
  <c r="B28" i="8"/>
  <c r="I28" i="8"/>
  <c r="G68" i="9" l="1"/>
  <c r="I49" i="9"/>
  <c r="Z26" i="9"/>
  <c r="Q49" i="9"/>
  <c r="Q47" i="9"/>
  <c r="F68" i="8"/>
  <c r="E68" i="8"/>
  <c r="D68" i="8"/>
  <c r="C68" i="8"/>
  <c r="B68" i="8"/>
  <c r="H46" i="8"/>
  <c r="G46" i="8"/>
  <c r="F46" i="8"/>
  <c r="E46" i="8"/>
  <c r="E51" i="8" s="1"/>
  <c r="D46" i="8"/>
  <c r="D51" i="8" s="1"/>
  <c r="C46" i="8"/>
  <c r="C51" i="8" s="1"/>
  <c r="B46" i="8"/>
  <c r="B51" i="8" s="1"/>
  <c r="H49" i="8"/>
  <c r="G49" i="8"/>
  <c r="F49" i="8"/>
  <c r="E49" i="8"/>
  <c r="D49" i="8"/>
  <c r="C49" i="8"/>
  <c r="B49" i="8"/>
  <c r="F69" i="8"/>
  <c r="E69" i="8"/>
  <c r="D69" i="8"/>
  <c r="C69" i="8"/>
  <c r="B69" i="8"/>
  <c r="G67" i="8"/>
  <c r="F65" i="8"/>
  <c r="F70" i="8" s="1"/>
  <c r="E65" i="8"/>
  <c r="E70" i="8" s="1"/>
  <c r="D65" i="8"/>
  <c r="D70" i="8" s="1"/>
  <c r="C65" i="8"/>
  <c r="C70" i="8" s="1"/>
  <c r="B65" i="8"/>
  <c r="B70" i="8" s="1"/>
  <c r="G64" i="8"/>
  <c r="G63" i="8"/>
  <c r="G62" i="8"/>
  <c r="G61" i="8"/>
  <c r="G60" i="8"/>
  <c r="G59" i="8"/>
  <c r="G58" i="8"/>
  <c r="H51" i="8"/>
  <c r="P50" i="8"/>
  <c r="O50" i="8"/>
  <c r="N50" i="8"/>
  <c r="M50" i="8"/>
  <c r="L50" i="8"/>
  <c r="H50" i="8"/>
  <c r="G50" i="8"/>
  <c r="F50" i="8"/>
  <c r="E50" i="8"/>
  <c r="D50" i="8"/>
  <c r="C50" i="8"/>
  <c r="B50" i="8"/>
  <c r="Q48" i="8"/>
  <c r="I48" i="8"/>
  <c r="P46" i="8"/>
  <c r="P51" i="8" s="1"/>
  <c r="O46" i="8"/>
  <c r="O51" i="8" s="1"/>
  <c r="N46" i="8"/>
  <c r="N51" i="8" s="1"/>
  <c r="M46" i="8"/>
  <c r="M51" i="8" s="1"/>
  <c r="L46" i="8"/>
  <c r="G51" i="8"/>
  <c r="F51" i="8"/>
  <c r="Q45" i="8"/>
  <c r="I45" i="8"/>
  <c r="Q44" i="8"/>
  <c r="I44" i="8"/>
  <c r="Q43" i="8"/>
  <c r="I43" i="8"/>
  <c r="Q42" i="8"/>
  <c r="I42" i="8"/>
  <c r="Q41" i="8"/>
  <c r="I41" i="8"/>
  <c r="Q40" i="8"/>
  <c r="I40" i="8"/>
  <c r="Q39" i="8"/>
  <c r="I3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Z27" i="8"/>
  <c r="Y25" i="8"/>
  <c r="Y30" i="8" s="1"/>
  <c r="X25" i="8"/>
  <c r="X30" i="8" s="1"/>
  <c r="W25" i="8"/>
  <c r="W30" i="8" s="1"/>
  <c r="V25" i="8"/>
  <c r="V30" i="8" s="1"/>
  <c r="U25" i="8"/>
  <c r="U30" i="8" s="1"/>
  <c r="T25" i="8"/>
  <c r="T30" i="8" s="1"/>
  <c r="S25" i="8"/>
  <c r="S30" i="8" s="1"/>
  <c r="R25" i="8"/>
  <c r="R30" i="8" s="1"/>
  <c r="Q25" i="8"/>
  <c r="Q30" i="8" s="1"/>
  <c r="P25" i="8"/>
  <c r="P30" i="8" s="1"/>
  <c r="O25" i="8"/>
  <c r="O30" i="8" s="1"/>
  <c r="N25" i="8"/>
  <c r="N30" i="8" s="1"/>
  <c r="M25" i="8"/>
  <c r="M30" i="8" s="1"/>
  <c r="L25" i="8"/>
  <c r="L30" i="8" s="1"/>
  <c r="K25" i="8"/>
  <c r="K30" i="8" s="1"/>
  <c r="J25" i="8"/>
  <c r="J30" i="8" s="1"/>
  <c r="I25" i="8"/>
  <c r="I30" i="8" s="1"/>
  <c r="H25" i="8"/>
  <c r="H30" i="8" s="1"/>
  <c r="G25" i="8"/>
  <c r="G30" i="8" s="1"/>
  <c r="F25" i="8"/>
  <c r="F30" i="8" s="1"/>
  <c r="E25" i="8"/>
  <c r="E30" i="8" s="1"/>
  <c r="D25" i="8"/>
  <c r="D30" i="8" s="1"/>
  <c r="C25" i="8"/>
  <c r="C30" i="8" s="1"/>
  <c r="B25" i="8"/>
  <c r="B30" i="8" s="1"/>
  <c r="Z24" i="8"/>
  <c r="Z23" i="8"/>
  <c r="Z22" i="8"/>
  <c r="Z21" i="8"/>
  <c r="Z20" i="8"/>
  <c r="Z19" i="8"/>
  <c r="Z18" i="8"/>
  <c r="Q46" i="8" l="1"/>
  <c r="Q49" i="8" s="1"/>
  <c r="Z25" i="8"/>
  <c r="Z26" i="8" s="1"/>
  <c r="I46" i="8"/>
  <c r="L51" i="8"/>
  <c r="G65" i="8"/>
  <c r="P49" i="7"/>
  <c r="O49" i="7"/>
  <c r="N49" i="7"/>
  <c r="M49" i="7"/>
  <c r="L49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Q47" i="8" l="1"/>
  <c r="AA27" i="8"/>
  <c r="G66" i="8"/>
  <c r="G68" i="8"/>
  <c r="I47" i="8"/>
  <c r="I49" i="8"/>
  <c r="H49" i="7"/>
  <c r="G49" i="7"/>
  <c r="F49" i="7"/>
  <c r="E49" i="7"/>
  <c r="D49" i="7"/>
  <c r="C49" i="7"/>
  <c r="B49" i="7"/>
  <c r="F68" i="7"/>
  <c r="E68" i="7"/>
  <c r="D68" i="7"/>
  <c r="C68" i="7"/>
  <c r="B68" i="7"/>
  <c r="F69" i="7" l="1"/>
  <c r="E69" i="7"/>
  <c r="D69" i="7"/>
  <c r="C69" i="7"/>
  <c r="B69" i="7"/>
  <c r="G67" i="7"/>
  <c r="F65" i="7"/>
  <c r="F70" i="7" s="1"/>
  <c r="E65" i="7"/>
  <c r="E70" i="7" s="1"/>
  <c r="D65" i="7"/>
  <c r="D70" i="7" s="1"/>
  <c r="C65" i="7"/>
  <c r="C70" i="7" s="1"/>
  <c r="B65" i="7"/>
  <c r="G64" i="7"/>
  <c r="G63" i="7"/>
  <c r="G62" i="7"/>
  <c r="G61" i="7"/>
  <c r="G60" i="7"/>
  <c r="G59" i="7"/>
  <c r="G58" i="7"/>
  <c r="P50" i="7"/>
  <c r="O50" i="7"/>
  <c r="N50" i="7"/>
  <c r="M50" i="7"/>
  <c r="L50" i="7"/>
  <c r="H50" i="7"/>
  <c r="G50" i="7"/>
  <c r="F50" i="7"/>
  <c r="E50" i="7"/>
  <c r="D50" i="7"/>
  <c r="C50" i="7"/>
  <c r="B50" i="7"/>
  <c r="Q48" i="7"/>
  <c r="I48" i="7"/>
  <c r="P46" i="7"/>
  <c r="P51" i="7" s="1"/>
  <c r="O46" i="7"/>
  <c r="O51" i="7" s="1"/>
  <c r="N46" i="7"/>
  <c r="N51" i="7" s="1"/>
  <c r="M46" i="7"/>
  <c r="M51" i="7" s="1"/>
  <c r="L46" i="7"/>
  <c r="L51" i="7" s="1"/>
  <c r="H46" i="7"/>
  <c r="H51" i="7" s="1"/>
  <c r="G46" i="7"/>
  <c r="G51" i="7" s="1"/>
  <c r="F46" i="7"/>
  <c r="F51" i="7" s="1"/>
  <c r="E46" i="7"/>
  <c r="E51" i="7" s="1"/>
  <c r="D46" i="7"/>
  <c r="D51" i="7" s="1"/>
  <c r="C46" i="7"/>
  <c r="C51" i="7" s="1"/>
  <c r="B46" i="7"/>
  <c r="B51" i="7" s="1"/>
  <c r="Q45" i="7"/>
  <c r="I45" i="7"/>
  <c r="Q44" i="7"/>
  <c r="I44" i="7"/>
  <c r="Q43" i="7"/>
  <c r="I43" i="7"/>
  <c r="Q42" i="7"/>
  <c r="I42" i="7"/>
  <c r="Q41" i="7"/>
  <c r="I41" i="7"/>
  <c r="Q40" i="7"/>
  <c r="I40" i="7"/>
  <c r="Q39" i="7"/>
  <c r="I3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Z27" i="7"/>
  <c r="Y25" i="7"/>
  <c r="Y30" i="7" s="1"/>
  <c r="X25" i="7"/>
  <c r="X30" i="7" s="1"/>
  <c r="W25" i="7"/>
  <c r="W30" i="7" s="1"/>
  <c r="V25" i="7"/>
  <c r="V30" i="7" s="1"/>
  <c r="U25" i="7"/>
  <c r="U30" i="7" s="1"/>
  <c r="T25" i="7"/>
  <c r="T30" i="7" s="1"/>
  <c r="S25" i="7"/>
  <c r="S30" i="7" s="1"/>
  <c r="R25" i="7"/>
  <c r="R30" i="7" s="1"/>
  <c r="Q25" i="7"/>
  <c r="Q30" i="7" s="1"/>
  <c r="P25" i="7"/>
  <c r="P30" i="7" s="1"/>
  <c r="O25" i="7"/>
  <c r="O30" i="7" s="1"/>
  <c r="N25" i="7"/>
  <c r="N30" i="7" s="1"/>
  <c r="M25" i="7"/>
  <c r="M30" i="7" s="1"/>
  <c r="L25" i="7"/>
  <c r="L30" i="7" s="1"/>
  <c r="K25" i="7"/>
  <c r="K30" i="7" s="1"/>
  <c r="J25" i="7"/>
  <c r="J30" i="7" s="1"/>
  <c r="I25" i="7"/>
  <c r="I30" i="7" s="1"/>
  <c r="H25" i="7"/>
  <c r="H30" i="7" s="1"/>
  <c r="G25" i="7"/>
  <c r="G30" i="7" s="1"/>
  <c r="F25" i="7"/>
  <c r="F30" i="7" s="1"/>
  <c r="E25" i="7"/>
  <c r="E30" i="7" s="1"/>
  <c r="D25" i="7"/>
  <c r="D30" i="7" s="1"/>
  <c r="C25" i="7"/>
  <c r="C30" i="7" s="1"/>
  <c r="B25" i="7"/>
  <c r="Z24" i="7"/>
  <c r="Z23" i="7"/>
  <c r="Z22" i="7"/>
  <c r="Z21" i="7"/>
  <c r="Z20" i="7"/>
  <c r="Z19" i="7"/>
  <c r="Z18" i="7"/>
  <c r="Q46" i="7" l="1"/>
  <c r="Q47" i="7" s="1"/>
  <c r="G65" i="7"/>
  <c r="G68" i="7" s="1"/>
  <c r="I46" i="7"/>
  <c r="I47" i="7" s="1"/>
  <c r="Z25" i="7"/>
  <c r="Z26" i="7" s="1"/>
  <c r="B30" i="7"/>
  <c r="B70" i="7"/>
  <c r="M25" i="6"/>
  <c r="M30" i="6" s="1"/>
  <c r="L25" i="6"/>
  <c r="L30" i="6" s="1"/>
  <c r="K25" i="6"/>
  <c r="K30" i="6" s="1"/>
  <c r="K28" i="6"/>
  <c r="L28" i="6"/>
  <c r="M28" i="6"/>
  <c r="K29" i="6"/>
  <c r="L29" i="6"/>
  <c r="M29" i="6"/>
  <c r="J29" i="6"/>
  <c r="I29" i="6"/>
  <c r="H29" i="6"/>
  <c r="J28" i="6"/>
  <c r="I28" i="6"/>
  <c r="H28" i="6"/>
  <c r="J25" i="6"/>
  <c r="J30" i="6" s="1"/>
  <c r="I25" i="6"/>
  <c r="I30" i="6" s="1"/>
  <c r="H25" i="6"/>
  <c r="H30" i="6" s="1"/>
  <c r="M18" i="2"/>
  <c r="L18" i="2"/>
  <c r="Q49" i="7" l="1"/>
  <c r="G66" i="7"/>
  <c r="I49" i="7"/>
  <c r="AA27" i="7"/>
  <c r="N18" i="2"/>
  <c r="O18" i="2"/>
  <c r="P18" i="2"/>
  <c r="Q18" i="2"/>
  <c r="Q25" i="6"/>
  <c r="Q30" i="6" s="1"/>
  <c r="W29" i="6"/>
  <c r="V29" i="6"/>
  <c r="W28" i="6"/>
  <c r="V28" i="6"/>
  <c r="W25" i="6"/>
  <c r="W30" i="6" s="1"/>
  <c r="V25" i="6"/>
  <c r="V30" i="6" s="1"/>
  <c r="S28" i="6"/>
  <c r="S29" i="6"/>
  <c r="R29" i="6"/>
  <c r="Q29" i="6"/>
  <c r="R28" i="6"/>
  <c r="Q28" i="6"/>
  <c r="B49" i="6" l="1"/>
  <c r="E49" i="6"/>
  <c r="F49" i="6"/>
  <c r="G49" i="6"/>
  <c r="H49" i="6"/>
  <c r="D49" i="6"/>
  <c r="C49" i="6"/>
  <c r="Y28" i="6" l="1"/>
  <c r="X28" i="6"/>
  <c r="U28" i="6"/>
  <c r="T28" i="6"/>
  <c r="P28" i="6"/>
  <c r="O28" i="6"/>
  <c r="N28" i="6"/>
  <c r="G28" i="6"/>
  <c r="F28" i="6"/>
  <c r="E28" i="6"/>
  <c r="D28" i="6"/>
  <c r="C28" i="6"/>
  <c r="B28" i="6"/>
  <c r="G46" i="6" l="1"/>
  <c r="G51" i="6" s="1"/>
  <c r="G50" i="6"/>
  <c r="F69" i="6" l="1"/>
  <c r="E69" i="6"/>
  <c r="D69" i="6"/>
  <c r="C69" i="6"/>
  <c r="B69" i="6"/>
  <c r="F68" i="6"/>
  <c r="E68" i="6"/>
  <c r="D68" i="6"/>
  <c r="C68" i="6"/>
  <c r="B68" i="6"/>
  <c r="G67" i="6"/>
  <c r="G64" i="6"/>
  <c r="B65" i="6"/>
  <c r="G58" i="6"/>
  <c r="P50" i="6"/>
  <c r="O50" i="6"/>
  <c r="N50" i="6"/>
  <c r="M50" i="6"/>
  <c r="L50" i="6"/>
  <c r="H50" i="6"/>
  <c r="F50" i="6"/>
  <c r="E50" i="6"/>
  <c r="D50" i="6"/>
  <c r="C50" i="6"/>
  <c r="B50" i="6"/>
  <c r="P49" i="6"/>
  <c r="O49" i="6"/>
  <c r="N49" i="6"/>
  <c r="M49" i="6"/>
  <c r="L49" i="6"/>
  <c r="Q48" i="6"/>
  <c r="I48" i="6"/>
  <c r="H46" i="6"/>
  <c r="H51" i="6" s="1"/>
  <c r="F46" i="6"/>
  <c r="F51" i="6" s="1"/>
  <c r="E46" i="6"/>
  <c r="E51" i="6" s="1"/>
  <c r="D46" i="6"/>
  <c r="D51" i="6" s="1"/>
  <c r="C46" i="6"/>
  <c r="C51" i="6" s="1"/>
  <c r="B46" i="6"/>
  <c r="I45" i="6"/>
  <c r="I44" i="6"/>
  <c r="I43" i="6"/>
  <c r="I42" i="6"/>
  <c r="I41" i="6"/>
  <c r="I40" i="6"/>
  <c r="Q39" i="6"/>
  <c r="I39" i="6"/>
  <c r="Y29" i="6"/>
  <c r="X29" i="6"/>
  <c r="U29" i="6"/>
  <c r="T29" i="6"/>
  <c r="P29" i="6"/>
  <c r="O29" i="6"/>
  <c r="N29" i="6"/>
  <c r="G29" i="6"/>
  <c r="F29" i="6"/>
  <c r="E29" i="6"/>
  <c r="D29" i="6"/>
  <c r="C29" i="6"/>
  <c r="B29" i="6"/>
  <c r="Z27" i="6"/>
  <c r="Y25" i="6"/>
  <c r="Y30" i="6" s="1"/>
  <c r="X25" i="6"/>
  <c r="X30" i="6" s="1"/>
  <c r="U25" i="6"/>
  <c r="U30" i="6" s="1"/>
  <c r="T25" i="6"/>
  <c r="T30" i="6" s="1"/>
  <c r="S25" i="6"/>
  <c r="S30" i="6" s="1"/>
  <c r="R25" i="6"/>
  <c r="R30" i="6" s="1"/>
  <c r="P25" i="6"/>
  <c r="P30" i="6" s="1"/>
  <c r="O25" i="6"/>
  <c r="O30" i="6" s="1"/>
  <c r="N25" i="6"/>
  <c r="N30" i="6" s="1"/>
  <c r="G25" i="6"/>
  <c r="G30" i="6" s="1"/>
  <c r="F25" i="6"/>
  <c r="F30" i="6" s="1"/>
  <c r="E25" i="6"/>
  <c r="E30" i="6" s="1"/>
  <c r="D25" i="6"/>
  <c r="D30" i="6" s="1"/>
  <c r="C25" i="6"/>
  <c r="C30" i="6" s="1"/>
  <c r="B25" i="6"/>
  <c r="B30" i="6" s="1"/>
  <c r="Z24" i="6"/>
  <c r="Z23" i="6"/>
  <c r="Z22" i="6"/>
  <c r="Z21" i="6"/>
  <c r="Z20" i="6"/>
  <c r="Z19" i="6"/>
  <c r="Z18" i="6"/>
  <c r="G60" i="6" l="1"/>
  <c r="G62" i="6"/>
  <c r="Q43" i="6"/>
  <c r="G63" i="6"/>
  <c r="E65" i="6"/>
  <c r="E70" i="6" s="1"/>
  <c r="C65" i="6"/>
  <c r="C70" i="6" s="1"/>
  <c r="G59" i="6"/>
  <c r="D65" i="6"/>
  <c r="D70" i="6" s="1"/>
  <c r="P46" i="6"/>
  <c r="P51" i="6" s="1"/>
  <c r="Q45" i="6"/>
  <c r="O46" i="6"/>
  <c r="O51" i="6" s="1"/>
  <c r="Q44" i="6"/>
  <c r="M46" i="6"/>
  <c r="M51" i="6" s="1"/>
  <c r="N46" i="6"/>
  <c r="N51" i="6" s="1"/>
  <c r="L46" i="6"/>
  <c r="Q42" i="6"/>
  <c r="Q41" i="6"/>
  <c r="I46" i="6"/>
  <c r="I47" i="6" s="1"/>
  <c r="B51" i="6"/>
  <c r="B70" i="6"/>
  <c r="Q40" i="6"/>
  <c r="F65" i="6"/>
  <c r="F70" i="6" s="1"/>
  <c r="G61" i="6"/>
  <c r="Z25" i="6"/>
  <c r="G49" i="5"/>
  <c r="F49" i="5"/>
  <c r="E49" i="5"/>
  <c r="D49" i="5"/>
  <c r="C49" i="5"/>
  <c r="B49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Q46" i="6" l="1"/>
  <c r="Q47" i="6" s="1"/>
  <c r="L51" i="6"/>
  <c r="I49" i="6"/>
  <c r="Z26" i="6"/>
  <c r="AA27" i="6"/>
  <c r="G65" i="6"/>
  <c r="F69" i="5"/>
  <c r="E69" i="5"/>
  <c r="D69" i="5"/>
  <c r="C69" i="5"/>
  <c r="B69" i="5"/>
  <c r="F68" i="5"/>
  <c r="E68" i="5"/>
  <c r="D68" i="5"/>
  <c r="C68" i="5"/>
  <c r="B68" i="5"/>
  <c r="G67" i="5"/>
  <c r="F64" i="5"/>
  <c r="E64" i="5"/>
  <c r="D64" i="5"/>
  <c r="C64" i="5"/>
  <c r="B64" i="5"/>
  <c r="F63" i="5"/>
  <c r="E63" i="5"/>
  <c r="D63" i="5"/>
  <c r="C63" i="5"/>
  <c r="B63" i="5"/>
  <c r="F62" i="5"/>
  <c r="E62" i="5"/>
  <c r="D62" i="5"/>
  <c r="C62" i="5"/>
  <c r="B62" i="5"/>
  <c r="F61" i="5"/>
  <c r="E61" i="5"/>
  <c r="D61" i="5"/>
  <c r="C61" i="5"/>
  <c r="B61" i="5"/>
  <c r="F60" i="5"/>
  <c r="E60" i="5"/>
  <c r="D60" i="5"/>
  <c r="C60" i="5"/>
  <c r="B60" i="5"/>
  <c r="F59" i="5"/>
  <c r="E59" i="5"/>
  <c r="D59" i="5"/>
  <c r="C59" i="5"/>
  <c r="B59" i="5"/>
  <c r="G58" i="5"/>
  <c r="O50" i="5"/>
  <c r="N50" i="5"/>
  <c r="M50" i="5"/>
  <c r="L50" i="5"/>
  <c r="K50" i="5"/>
  <c r="G50" i="5"/>
  <c r="F50" i="5"/>
  <c r="E50" i="5"/>
  <c r="D50" i="5"/>
  <c r="C50" i="5"/>
  <c r="B50" i="5"/>
  <c r="O49" i="5"/>
  <c r="N49" i="5"/>
  <c r="M49" i="5"/>
  <c r="L49" i="5"/>
  <c r="K49" i="5"/>
  <c r="P48" i="5"/>
  <c r="H48" i="5"/>
  <c r="G46" i="5"/>
  <c r="G51" i="5" s="1"/>
  <c r="F46" i="5"/>
  <c r="F51" i="5" s="1"/>
  <c r="E46" i="5"/>
  <c r="E51" i="5" s="1"/>
  <c r="D46" i="5"/>
  <c r="D51" i="5" s="1"/>
  <c r="C46" i="5"/>
  <c r="B46" i="5"/>
  <c r="B51" i="5" s="1"/>
  <c r="O45" i="5"/>
  <c r="N45" i="5"/>
  <c r="M45" i="5"/>
  <c r="L45" i="5"/>
  <c r="K45" i="5"/>
  <c r="H45" i="5"/>
  <c r="O44" i="5"/>
  <c r="N44" i="5"/>
  <c r="M44" i="5"/>
  <c r="L44" i="5"/>
  <c r="K44" i="5"/>
  <c r="H44" i="5"/>
  <c r="O43" i="5"/>
  <c r="N43" i="5"/>
  <c r="M43" i="5"/>
  <c r="L43" i="5"/>
  <c r="K43" i="5"/>
  <c r="H43" i="5"/>
  <c r="O42" i="5"/>
  <c r="N42" i="5"/>
  <c r="M42" i="5"/>
  <c r="L42" i="5"/>
  <c r="K42" i="5"/>
  <c r="H42" i="5"/>
  <c r="O41" i="5"/>
  <c r="N41" i="5"/>
  <c r="M41" i="5"/>
  <c r="L41" i="5"/>
  <c r="K41" i="5"/>
  <c r="H41" i="5"/>
  <c r="O40" i="5"/>
  <c r="N40" i="5"/>
  <c r="M40" i="5"/>
  <c r="L40" i="5"/>
  <c r="K40" i="5"/>
  <c r="H40" i="5"/>
  <c r="P39" i="5"/>
  <c r="H3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T27" i="5"/>
  <c r="S25" i="5"/>
  <c r="S30" i="5" s="1"/>
  <c r="R25" i="5"/>
  <c r="R30" i="5" s="1"/>
  <c r="Q25" i="5"/>
  <c r="Q30" i="5" s="1"/>
  <c r="P25" i="5"/>
  <c r="P30" i="5" s="1"/>
  <c r="O25" i="5"/>
  <c r="O30" i="5" s="1"/>
  <c r="N25" i="5"/>
  <c r="N30" i="5" s="1"/>
  <c r="M25" i="5"/>
  <c r="M30" i="5" s="1"/>
  <c r="L25" i="5"/>
  <c r="L30" i="5" s="1"/>
  <c r="K25" i="5"/>
  <c r="K30" i="5" s="1"/>
  <c r="J25" i="5"/>
  <c r="J30" i="5" s="1"/>
  <c r="I25" i="5"/>
  <c r="I30" i="5" s="1"/>
  <c r="H25" i="5"/>
  <c r="H30" i="5" s="1"/>
  <c r="G25" i="5"/>
  <c r="G30" i="5" s="1"/>
  <c r="F25" i="5"/>
  <c r="F30" i="5" s="1"/>
  <c r="E25" i="5"/>
  <c r="E30" i="5" s="1"/>
  <c r="D25" i="5"/>
  <c r="D30" i="5" s="1"/>
  <c r="C25" i="5"/>
  <c r="B25" i="5"/>
  <c r="B30" i="5" s="1"/>
  <c r="T24" i="5"/>
  <c r="T23" i="5"/>
  <c r="T22" i="5"/>
  <c r="T21" i="5"/>
  <c r="T20" i="5"/>
  <c r="T19" i="5"/>
  <c r="T18" i="5"/>
  <c r="Q49" i="6" l="1"/>
  <c r="G66" i="6"/>
  <c r="G68" i="6"/>
  <c r="D65" i="5"/>
  <c r="D70" i="5" s="1"/>
  <c r="G64" i="5"/>
  <c r="G61" i="5"/>
  <c r="P43" i="5"/>
  <c r="M46" i="5"/>
  <c r="M51" i="5" s="1"/>
  <c r="E65" i="5"/>
  <c r="E70" i="5" s="1"/>
  <c r="C65" i="5"/>
  <c r="C70" i="5" s="1"/>
  <c r="G62" i="5"/>
  <c r="F65" i="5"/>
  <c r="F70" i="5" s="1"/>
  <c r="B65" i="5"/>
  <c r="G60" i="5"/>
  <c r="G63" i="5"/>
  <c r="N46" i="5"/>
  <c r="N51" i="5" s="1"/>
  <c r="O46" i="5"/>
  <c r="O51" i="5" s="1"/>
  <c r="K46" i="5"/>
  <c r="K51" i="5" s="1"/>
  <c r="P42" i="5"/>
  <c r="P41" i="5"/>
  <c r="P45" i="5"/>
  <c r="L46" i="5"/>
  <c r="L51" i="5" s="1"/>
  <c r="P44" i="5"/>
  <c r="H46" i="5"/>
  <c r="H47" i="5" s="1"/>
  <c r="T25" i="5"/>
  <c r="U27" i="5" s="1"/>
  <c r="G59" i="5"/>
  <c r="C30" i="5"/>
  <c r="C51" i="5"/>
  <c r="P40" i="5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G65" i="5" l="1"/>
  <c r="G66" i="5" s="1"/>
  <c r="B70" i="5"/>
  <c r="P46" i="5"/>
  <c r="P49" i="5" s="1"/>
  <c r="H49" i="5"/>
  <c r="T26" i="5"/>
  <c r="G49" i="4"/>
  <c r="F49" i="4"/>
  <c r="E49" i="4"/>
  <c r="D49" i="4"/>
  <c r="C49" i="4"/>
  <c r="B49" i="4"/>
  <c r="G68" i="5" l="1"/>
  <c r="P47" i="5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F59" i="4"/>
  <c r="E59" i="4"/>
  <c r="D59" i="4"/>
  <c r="C59" i="4"/>
  <c r="B59" i="4"/>
  <c r="G58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G46" i="4"/>
  <c r="G51" i="4" s="1"/>
  <c r="F46" i="4"/>
  <c r="F51" i="4" s="1"/>
  <c r="E46" i="4"/>
  <c r="E51" i="4" s="1"/>
  <c r="D46" i="4"/>
  <c r="D51" i="4" s="1"/>
  <c r="C46" i="4"/>
  <c r="C51" i="4" s="1"/>
  <c r="B46" i="4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O40" i="4"/>
  <c r="N40" i="4"/>
  <c r="M40" i="4"/>
  <c r="L40" i="4"/>
  <c r="K40" i="4"/>
  <c r="H40" i="4"/>
  <c r="P39" i="4"/>
  <c r="H3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T27" i="4"/>
  <c r="S25" i="4"/>
  <c r="S30" i="4" s="1"/>
  <c r="R25" i="4"/>
  <c r="R30" i="4" s="1"/>
  <c r="Q25" i="4"/>
  <c r="Q30" i="4" s="1"/>
  <c r="P25" i="4"/>
  <c r="P30" i="4" s="1"/>
  <c r="O25" i="4"/>
  <c r="O30" i="4" s="1"/>
  <c r="N25" i="4"/>
  <c r="N30" i="4" s="1"/>
  <c r="M25" i="4"/>
  <c r="M30" i="4" s="1"/>
  <c r="L25" i="4"/>
  <c r="L30" i="4" s="1"/>
  <c r="K25" i="4"/>
  <c r="K30" i="4" s="1"/>
  <c r="J25" i="4"/>
  <c r="J30" i="4" s="1"/>
  <c r="I25" i="4"/>
  <c r="I30" i="4" s="1"/>
  <c r="H25" i="4"/>
  <c r="H30" i="4" s="1"/>
  <c r="G25" i="4"/>
  <c r="G30" i="4" s="1"/>
  <c r="F25" i="4"/>
  <c r="F30" i="4" s="1"/>
  <c r="E25" i="4"/>
  <c r="E30" i="4" s="1"/>
  <c r="D25" i="4"/>
  <c r="D30" i="4" s="1"/>
  <c r="C25" i="4"/>
  <c r="C30" i="4" s="1"/>
  <c r="B25" i="4"/>
  <c r="T24" i="4"/>
  <c r="T23" i="4"/>
  <c r="T22" i="4"/>
  <c r="T21" i="4"/>
  <c r="T20" i="4"/>
  <c r="T19" i="4"/>
  <c r="T18" i="4"/>
  <c r="C65" i="4" l="1"/>
  <c r="C70" i="4" s="1"/>
  <c r="B65" i="4"/>
  <c r="B70" i="4" s="1"/>
  <c r="P42" i="4"/>
  <c r="P45" i="4"/>
  <c r="G63" i="4"/>
  <c r="P43" i="4"/>
  <c r="N46" i="4"/>
  <c r="N51" i="4" s="1"/>
  <c r="F65" i="4"/>
  <c r="F70" i="4" s="1"/>
  <c r="G61" i="4"/>
  <c r="D65" i="4"/>
  <c r="D70" i="4" s="1"/>
  <c r="G60" i="4"/>
  <c r="G59" i="4"/>
  <c r="G62" i="4"/>
  <c r="E65" i="4"/>
  <c r="E70" i="4" s="1"/>
  <c r="G64" i="4"/>
  <c r="K46" i="4"/>
  <c r="K51" i="4" s="1"/>
  <c r="L46" i="4"/>
  <c r="L51" i="4" s="1"/>
  <c r="P44" i="4"/>
  <c r="M46" i="4"/>
  <c r="M51" i="4" s="1"/>
  <c r="P41" i="4"/>
  <c r="O46" i="4"/>
  <c r="O51" i="4" s="1"/>
  <c r="H46" i="4"/>
  <c r="H49" i="4" s="1"/>
  <c r="T25" i="4"/>
  <c r="T26" i="4" s="1"/>
  <c r="B30" i="4"/>
  <c r="B51" i="4"/>
  <c r="P40" i="4"/>
  <c r="G49" i="3"/>
  <c r="F49" i="3"/>
  <c r="E49" i="3"/>
  <c r="D49" i="3"/>
  <c r="C49" i="3"/>
  <c r="B49" i="3"/>
  <c r="S28" i="3"/>
  <c r="R28" i="3"/>
  <c r="Q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P28" i="3"/>
  <c r="G65" i="4" l="1"/>
  <c r="G66" i="4" s="1"/>
  <c r="P46" i="4"/>
  <c r="P47" i="4" s="1"/>
  <c r="H47" i="4"/>
  <c r="U27" i="4"/>
  <c r="G68" i="4" l="1"/>
  <c r="P49" i="4"/>
  <c r="M25" i="3"/>
  <c r="M30" i="3" s="1"/>
  <c r="M29" i="3"/>
  <c r="T27" i="3" l="1"/>
  <c r="T19" i="3"/>
  <c r="T20" i="3"/>
  <c r="T21" i="3"/>
  <c r="T22" i="3"/>
  <c r="T23" i="3"/>
  <c r="T24" i="3"/>
  <c r="T18" i="3"/>
  <c r="F69" i="3" l="1"/>
  <c r="E69" i="3"/>
  <c r="D69" i="3"/>
  <c r="C69" i="3"/>
  <c r="B69" i="3"/>
  <c r="F68" i="3"/>
  <c r="E68" i="3"/>
  <c r="D68" i="3"/>
  <c r="C68" i="3"/>
  <c r="B68" i="3"/>
  <c r="G67" i="3"/>
  <c r="F64" i="3"/>
  <c r="E64" i="3"/>
  <c r="D64" i="3"/>
  <c r="C64" i="3"/>
  <c r="B64" i="3"/>
  <c r="F63" i="3"/>
  <c r="E63" i="3"/>
  <c r="D63" i="3"/>
  <c r="C63" i="3"/>
  <c r="B63" i="3"/>
  <c r="F62" i="3"/>
  <c r="E62" i="3"/>
  <c r="D62" i="3"/>
  <c r="C62" i="3"/>
  <c r="B62" i="3"/>
  <c r="F61" i="3"/>
  <c r="E61" i="3"/>
  <c r="D61" i="3"/>
  <c r="C61" i="3"/>
  <c r="B61" i="3"/>
  <c r="F60" i="3"/>
  <c r="E60" i="3"/>
  <c r="D60" i="3"/>
  <c r="C60" i="3"/>
  <c r="B60" i="3"/>
  <c r="F59" i="3"/>
  <c r="E59" i="3"/>
  <c r="D59" i="3"/>
  <c r="C59" i="3"/>
  <c r="B59" i="3"/>
  <c r="G58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O45" i="3"/>
  <c r="N45" i="3"/>
  <c r="M45" i="3"/>
  <c r="L45" i="3"/>
  <c r="K45" i="3"/>
  <c r="H45" i="3"/>
  <c r="O44" i="3"/>
  <c r="N44" i="3"/>
  <c r="M44" i="3"/>
  <c r="L44" i="3"/>
  <c r="K44" i="3"/>
  <c r="E46" i="3"/>
  <c r="E51" i="3" s="1"/>
  <c r="H44" i="3"/>
  <c r="O43" i="3"/>
  <c r="N43" i="3"/>
  <c r="M43" i="3"/>
  <c r="L43" i="3"/>
  <c r="K43" i="3"/>
  <c r="H43" i="3"/>
  <c r="O42" i="3"/>
  <c r="N42" i="3"/>
  <c r="M42" i="3"/>
  <c r="L42" i="3"/>
  <c r="K42" i="3"/>
  <c r="H42" i="3"/>
  <c r="O41" i="3"/>
  <c r="N41" i="3"/>
  <c r="M41" i="3"/>
  <c r="L41" i="3"/>
  <c r="K41" i="3"/>
  <c r="H41" i="3"/>
  <c r="O40" i="3"/>
  <c r="N40" i="3"/>
  <c r="M40" i="3"/>
  <c r="L40" i="3"/>
  <c r="K40" i="3"/>
  <c r="H40" i="3"/>
  <c r="P39" i="3"/>
  <c r="G46" i="3"/>
  <c r="G51" i="3" s="1"/>
  <c r="F46" i="3"/>
  <c r="F51" i="3" s="1"/>
  <c r="D46" i="3"/>
  <c r="D51" i="3" s="1"/>
  <c r="H39" i="3"/>
  <c r="B46" i="3"/>
  <c r="S29" i="3"/>
  <c r="R29" i="3"/>
  <c r="Q29" i="3"/>
  <c r="P29" i="3"/>
  <c r="O29" i="3"/>
  <c r="N29" i="3"/>
  <c r="L29" i="3"/>
  <c r="K29" i="3"/>
  <c r="J29" i="3"/>
  <c r="I29" i="3"/>
  <c r="H29" i="3"/>
  <c r="G29" i="3"/>
  <c r="F29" i="3"/>
  <c r="E29" i="3"/>
  <c r="D29" i="3"/>
  <c r="C29" i="3"/>
  <c r="B29" i="3"/>
  <c r="R25" i="3"/>
  <c r="R30" i="3" s="1"/>
  <c r="J25" i="3"/>
  <c r="J30" i="3" s="1"/>
  <c r="B25" i="3"/>
  <c r="S25" i="3"/>
  <c r="S30" i="3" s="1"/>
  <c r="Q25" i="3"/>
  <c r="Q30" i="3" s="1"/>
  <c r="P25" i="3"/>
  <c r="P30" i="3" s="1"/>
  <c r="O25" i="3"/>
  <c r="O30" i="3" s="1"/>
  <c r="N25" i="3"/>
  <c r="N30" i="3" s="1"/>
  <c r="L25" i="3"/>
  <c r="L30" i="3" s="1"/>
  <c r="K25" i="3"/>
  <c r="I25" i="3"/>
  <c r="I30" i="3" s="1"/>
  <c r="H25" i="3"/>
  <c r="H30" i="3" s="1"/>
  <c r="G25" i="3"/>
  <c r="G30" i="3" s="1"/>
  <c r="F25" i="3"/>
  <c r="F30" i="3" s="1"/>
  <c r="E25" i="3"/>
  <c r="E30" i="3" s="1"/>
  <c r="D25" i="3"/>
  <c r="D30" i="3" s="1"/>
  <c r="C25" i="3"/>
  <c r="C30" i="3" s="1"/>
  <c r="B30" i="3" l="1"/>
  <c r="T25" i="3"/>
  <c r="G59" i="3"/>
  <c r="D65" i="3"/>
  <c r="D70" i="3" s="1"/>
  <c r="M46" i="3"/>
  <c r="M51" i="3" s="1"/>
  <c r="F65" i="3"/>
  <c r="F70" i="3" s="1"/>
  <c r="P42" i="3"/>
  <c r="N46" i="3"/>
  <c r="N51" i="3" s="1"/>
  <c r="G62" i="3"/>
  <c r="L46" i="3"/>
  <c r="L51" i="3" s="1"/>
  <c r="G64" i="3"/>
  <c r="G61" i="3"/>
  <c r="P45" i="3"/>
  <c r="C65" i="3"/>
  <c r="C70" i="3" s="1"/>
  <c r="G60" i="3"/>
  <c r="G63" i="3"/>
  <c r="E65" i="3"/>
  <c r="E70" i="3" s="1"/>
  <c r="O46" i="3"/>
  <c r="O51" i="3" s="1"/>
  <c r="P41" i="3"/>
  <c r="P40" i="3"/>
  <c r="P43" i="3"/>
  <c r="P44" i="3"/>
  <c r="K46" i="3"/>
  <c r="K51" i="3" s="1"/>
  <c r="B51" i="3"/>
  <c r="K30" i="3"/>
  <c r="B65" i="3"/>
  <c r="C46" i="3"/>
  <c r="C51" i="3" s="1"/>
  <c r="N42" i="2"/>
  <c r="D42" i="2"/>
  <c r="F42" i="2"/>
  <c r="H18" i="2"/>
  <c r="J18" i="2"/>
  <c r="K18" i="2"/>
  <c r="E69" i="1"/>
  <c r="E68" i="1"/>
  <c r="E64" i="1"/>
  <c r="E63" i="1"/>
  <c r="E62" i="1"/>
  <c r="E61" i="1"/>
  <c r="E60" i="1"/>
  <c r="E59" i="1"/>
  <c r="E58" i="1"/>
  <c r="C58" i="1"/>
  <c r="D58" i="1"/>
  <c r="F58" i="1"/>
  <c r="C59" i="1"/>
  <c r="D59" i="1"/>
  <c r="F59" i="1"/>
  <c r="C60" i="1"/>
  <c r="D60" i="1"/>
  <c r="F60" i="1"/>
  <c r="C61" i="1"/>
  <c r="D61" i="1"/>
  <c r="F61" i="1"/>
  <c r="C62" i="1"/>
  <c r="D62" i="1"/>
  <c r="F62" i="1"/>
  <c r="C63" i="1"/>
  <c r="D63" i="1"/>
  <c r="F63" i="1"/>
  <c r="C64" i="1"/>
  <c r="D64" i="1"/>
  <c r="F64" i="1"/>
  <c r="B64" i="1"/>
  <c r="B63" i="1"/>
  <c r="B62" i="1"/>
  <c r="B61" i="1"/>
  <c r="B60" i="1"/>
  <c r="B59" i="1"/>
  <c r="B5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N50" i="1"/>
  <c r="N49" i="1"/>
  <c r="K45" i="1"/>
  <c r="K44" i="1"/>
  <c r="K43" i="1"/>
  <c r="K42" i="1"/>
  <c r="K41" i="1"/>
  <c r="C39" i="1"/>
  <c r="D39" i="1"/>
  <c r="E39" i="1"/>
  <c r="F39" i="1"/>
  <c r="G39" i="1"/>
  <c r="C40" i="1"/>
  <c r="D40" i="1"/>
  <c r="E40" i="1"/>
  <c r="F40" i="1"/>
  <c r="G40" i="1"/>
  <c r="C41" i="1"/>
  <c r="D41" i="1"/>
  <c r="E41" i="1"/>
  <c r="F41" i="1"/>
  <c r="G41" i="1"/>
  <c r="C42" i="1"/>
  <c r="D42" i="1"/>
  <c r="E42" i="1"/>
  <c r="F42" i="1"/>
  <c r="G42" i="1"/>
  <c r="C43" i="1"/>
  <c r="D43" i="1"/>
  <c r="E43" i="1"/>
  <c r="F43" i="1"/>
  <c r="G43" i="1"/>
  <c r="C44" i="1"/>
  <c r="D44" i="1"/>
  <c r="E44" i="1"/>
  <c r="F44" i="1"/>
  <c r="G44" i="1"/>
  <c r="C45" i="1"/>
  <c r="D45" i="1"/>
  <c r="E45" i="1"/>
  <c r="F45" i="1"/>
  <c r="G45" i="1"/>
  <c r="B41" i="1"/>
  <c r="B42" i="1"/>
  <c r="K40" i="1"/>
  <c r="K39" i="1"/>
  <c r="P46" i="3" l="1"/>
  <c r="P49" i="3"/>
  <c r="P47" i="3"/>
  <c r="G65" i="3"/>
  <c r="B70" i="3"/>
  <c r="T26" i="3"/>
  <c r="U27" i="3"/>
  <c r="H46" i="3"/>
  <c r="E65" i="1"/>
  <c r="E70" i="1" s="1"/>
  <c r="N46" i="1"/>
  <c r="N51" i="1" s="1"/>
  <c r="B45" i="1"/>
  <c r="B44" i="1"/>
  <c r="B43" i="1"/>
  <c r="B40" i="1"/>
  <c r="B39" i="1"/>
  <c r="H47" i="3" l="1"/>
  <c r="H49" i="3"/>
  <c r="G68" i="3"/>
  <c r="G66" i="3"/>
  <c r="K18" i="1"/>
  <c r="K19" i="1"/>
  <c r="K20" i="1"/>
  <c r="K21" i="1"/>
  <c r="K22" i="1"/>
  <c r="K23" i="1"/>
  <c r="K24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B24" i="1"/>
  <c r="B23" i="1"/>
  <c r="B22" i="1"/>
  <c r="B21" i="1"/>
  <c r="B20" i="1"/>
  <c r="B19" i="1"/>
  <c r="B18" i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B25" i="1" l="1"/>
  <c r="S24" i="1"/>
  <c r="R24" i="1"/>
  <c r="Q24" i="1"/>
  <c r="P24" i="1"/>
  <c r="O24" i="1"/>
  <c r="N24" i="1"/>
  <c r="M24" i="1"/>
  <c r="T24" i="1" s="1"/>
  <c r="S23" i="1"/>
  <c r="R23" i="1"/>
  <c r="Q23" i="1"/>
  <c r="P23" i="1"/>
  <c r="O23" i="1"/>
  <c r="N23" i="1"/>
  <c r="M23" i="1"/>
  <c r="S22" i="1"/>
  <c r="R22" i="1"/>
  <c r="Q22" i="1"/>
  <c r="P22" i="1"/>
  <c r="O22" i="1"/>
  <c r="N22" i="1"/>
  <c r="M22" i="1"/>
  <c r="S21" i="1"/>
  <c r="R21" i="1"/>
  <c r="Q21" i="1"/>
  <c r="P21" i="1"/>
  <c r="O21" i="1"/>
  <c r="N21" i="1"/>
  <c r="M21" i="1"/>
  <c r="S20" i="1"/>
  <c r="R20" i="1"/>
  <c r="Q20" i="1"/>
  <c r="P20" i="1"/>
  <c r="O20" i="1"/>
  <c r="N20" i="1"/>
  <c r="M20" i="1"/>
  <c r="S19" i="1"/>
  <c r="R19" i="1"/>
  <c r="Q19" i="1"/>
  <c r="P19" i="1"/>
  <c r="O19" i="1"/>
  <c r="N19" i="1"/>
  <c r="M19" i="1"/>
  <c r="S18" i="1"/>
  <c r="R18" i="1"/>
  <c r="Q18" i="1"/>
  <c r="P18" i="1"/>
  <c r="O18" i="1"/>
  <c r="N18" i="1"/>
  <c r="M18" i="1"/>
  <c r="L24" i="1"/>
  <c r="L23" i="1"/>
  <c r="T23" i="1" s="1"/>
  <c r="L22" i="1"/>
  <c r="T22" i="1" s="1"/>
  <c r="L21" i="1"/>
  <c r="T21" i="1" s="1"/>
  <c r="L20" i="1"/>
  <c r="T20" i="1" s="1"/>
  <c r="L19" i="1"/>
  <c r="T19" i="1" s="1"/>
  <c r="B30" i="1" l="1"/>
  <c r="P42" i="2"/>
  <c r="M42" i="2"/>
  <c r="L42" i="2"/>
  <c r="K42" i="2"/>
  <c r="G42" i="2"/>
  <c r="C42" i="2"/>
  <c r="B42" i="2"/>
  <c r="Q41" i="2"/>
  <c r="Q40" i="2"/>
  <c r="Q39" i="2"/>
  <c r="Q38" i="2"/>
  <c r="Q37" i="2"/>
  <c r="Q36" i="2"/>
  <c r="Q35" i="2"/>
  <c r="H35" i="2"/>
  <c r="G18" i="2"/>
  <c r="C18" i="2"/>
  <c r="B18" i="2"/>
  <c r="V18" i="2" l="1"/>
  <c r="H42" i="2"/>
  <c r="Q42" i="2"/>
  <c r="L18" i="1" l="1"/>
  <c r="T18" i="1" s="1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H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S29" i="1"/>
  <c r="R29" i="1"/>
  <c r="Q29" i="1"/>
  <c r="P29" i="1"/>
  <c r="O29" i="1"/>
  <c r="N29" i="1"/>
  <c r="M29" i="1"/>
  <c r="L29" i="1"/>
  <c r="S28" i="1"/>
  <c r="R28" i="1"/>
  <c r="Q28" i="1"/>
  <c r="P28" i="1"/>
  <c r="O28" i="1"/>
  <c r="N28" i="1"/>
  <c r="M28" i="1"/>
  <c r="L28" i="1"/>
  <c r="T27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P43" i="1"/>
  <c r="D65" i="1"/>
  <c r="D70" i="1" s="1"/>
  <c r="P44" i="1"/>
  <c r="F65" i="1"/>
  <c r="F70" i="1" s="1"/>
  <c r="K46" i="1"/>
  <c r="K51" i="1" s="1"/>
  <c r="P39" i="1"/>
  <c r="H45" i="1"/>
  <c r="B46" i="1"/>
  <c r="L46" i="1"/>
  <c r="L51" i="1" s="1"/>
  <c r="P41" i="1"/>
  <c r="P46" i="1" l="1"/>
  <c r="B51" i="1"/>
  <c r="H46" i="1"/>
  <c r="H49" i="1" l="1"/>
  <c r="H47" i="1"/>
  <c r="P47" i="1"/>
  <c r="P49" i="1"/>
  <c r="P25" i="1" l="1"/>
  <c r="P30" i="1" s="1"/>
  <c r="Q25" i="1"/>
  <c r="Q30" i="1" s="1"/>
  <c r="N25" i="1"/>
  <c r="N30" i="1" s="1"/>
  <c r="S25" i="1"/>
  <c r="S30" i="1" s="1"/>
  <c r="O25" i="1"/>
  <c r="O30" i="1" s="1"/>
  <c r="R25" i="1"/>
  <c r="R30" i="1" s="1"/>
  <c r="L25" i="1"/>
  <c r="L30" i="1" l="1"/>
  <c r="M25" i="1"/>
  <c r="M30" i="1" s="1"/>
  <c r="I25" i="1" l="1"/>
  <c r="I30" i="1" s="1"/>
  <c r="F25" i="1"/>
  <c r="F30" i="1" s="1"/>
  <c r="H25" i="1"/>
  <c r="H30" i="1" s="1"/>
  <c r="E25" i="1"/>
  <c r="E30" i="1" s="1"/>
  <c r="C25" i="1"/>
  <c r="K25" i="1"/>
  <c r="K30" i="1" s="1"/>
  <c r="D25" i="1"/>
  <c r="D30" i="1" s="1"/>
  <c r="G25" i="1"/>
  <c r="G30" i="1" s="1"/>
  <c r="J25" i="1"/>
  <c r="J30" i="1" s="1"/>
  <c r="G61" i="1"/>
  <c r="B65" i="1"/>
  <c r="B70" i="1" s="1"/>
  <c r="T25" i="1" l="1"/>
  <c r="C30" i="1"/>
  <c r="G65" i="1"/>
  <c r="G66" i="1" s="1"/>
  <c r="T26" i="1" l="1"/>
  <c r="U27" i="1"/>
  <c r="G68" i="1"/>
</calcChain>
</file>

<file path=xl/sharedStrings.xml><?xml version="1.0" encoding="utf-8"?>
<sst xmlns="http://schemas.openxmlformats.org/spreadsheetml/2006/main" count="4151" uniqueCount="157">
  <si>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</si>
  <si>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</si>
  <si>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</si>
  <si>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</si>
  <si>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</si>
  <si>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</si>
  <si>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</si>
  <si>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</si>
  <si>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</si>
  <si>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>CASETA D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</si>
  <si>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</si>
  <si>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</si>
  <si>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</si>
  <si>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</si>
  <si>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</si>
  <si>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</si>
  <si>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</si>
  <si>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</si>
  <si>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</si>
  <si>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</si>
  <si>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</si>
  <si>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</si>
  <si>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</si>
  <si>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</si>
  <si>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</si>
  <si>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</si>
  <si>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</si>
  <si>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</si>
  <si>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</si>
  <si>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</si>
  <si>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CASETA E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</si>
  <si>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</si>
  <si>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</si>
  <si>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</si>
  <si>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</si>
  <si>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</si>
  <si>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</si>
  <si>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</si>
  <si>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</si>
  <si>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FECHA:</t>
  </si>
  <si>
    <t>TIPO DE ALIMENTO:</t>
  </si>
  <si>
    <t>LINEA 9</t>
  </si>
  <si>
    <t>CORRAL</t>
  </si>
  <si>
    <t>VIERNES</t>
  </si>
  <si>
    <t>SABADO</t>
  </si>
  <si>
    <t>DOMINGO</t>
  </si>
  <si>
    <t>LUNES</t>
  </si>
  <si>
    <t>MARTES</t>
  </si>
  <si>
    <t>MIERCOLES</t>
  </si>
  <si>
    <t>JUEVES</t>
  </si>
  <si>
    <t>LINEA 4</t>
  </si>
  <si>
    <t>LINEA 1</t>
  </si>
  <si>
    <t>LINEA 7</t>
  </si>
  <si>
    <t>CASETA C</t>
  </si>
  <si>
    <t>F539 - M540</t>
  </si>
  <si>
    <t>SEMANA 2</t>
  </si>
  <si>
    <t>SEMANA 3</t>
  </si>
  <si>
    <t>SEMANA 5</t>
  </si>
  <si>
    <t>SEMANA 7</t>
  </si>
  <si>
    <t>SEMANA 8</t>
  </si>
  <si>
    <t>SEMANA 9</t>
  </si>
  <si>
    <t>DESC</t>
  </si>
  <si>
    <t>SEMANA 10</t>
  </si>
  <si>
    <t>SEMANA 12</t>
  </si>
  <si>
    <t>SEMANA 15</t>
  </si>
  <si>
    <t>SEMANA 16</t>
  </si>
  <si>
    <t>SEMANA 17</t>
  </si>
  <si>
    <t>SEMANA 18</t>
  </si>
  <si>
    <t>SEMANA 19</t>
  </si>
  <si>
    <t>SEMANA 20</t>
  </si>
  <si>
    <t>SEMANA 21</t>
  </si>
  <si>
    <t>SEMANA 22</t>
  </si>
  <si>
    <t>SEMANA 23</t>
  </si>
  <si>
    <t>3 REC</t>
  </si>
  <si>
    <t>8 REC</t>
  </si>
  <si>
    <t>12 REC</t>
  </si>
  <si>
    <t>16 REC</t>
  </si>
  <si>
    <t>SEMANA 24</t>
  </si>
  <si>
    <t>TOLVAS</t>
  </si>
  <si>
    <t>TOLVA</t>
  </si>
  <si>
    <t>SEMANA 25</t>
  </si>
  <si>
    <t>SEMANA 26</t>
  </si>
  <si>
    <t>Saldo Hembras</t>
  </si>
  <si>
    <t>Grs Calcio</t>
  </si>
  <si>
    <t>Caseta B</t>
  </si>
  <si>
    <t>Caseta C</t>
  </si>
  <si>
    <t>Caseta D</t>
  </si>
  <si>
    <t>Caseta E</t>
  </si>
  <si>
    <t>Total calcio Kgs</t>
  </si>
  <si>
    <t>Caseta A</t>
  </si>
  <si>
    <t>Saldo Machos</t>
  </si>
  <si>
    <t>REQUERIMIENTO DE CALCIO</t>
  </si>
  <si>
    <t>PESO HUEVO GRAMOS</t>
  </si>
  <si>
    <t>*</t>
  </si>
  <si>
    <t>Ver registro</t>
  </si>
  <si>
    <t>CALCIO EN HUEVO</t>
  </si>
  <si>
    <t>Cascara 11% del peso de huevo. CaCO3 94% de Cascara. 36% Ca en CaCO3</t>
  </si>
  <si>
    <t>NECESIDAD DE CALCIO EN DIETA</t>
  </si>
  <si>
    <t>Ca consumido se retiene un 50% para el huevo</t>
  </si>
  <si>
    <t>PORCENTAJE DE CALCIO EN EL ALIMENTO</t>
  </si>
  <si>
    <t>Ver bromatología</t>
  </si>
  <si>
    <t>CONSUMO/AVE/DIA GRAMOS</t>
  </si>
  <si>
    <t>CALCIO SUMINISTRADO EN LA DIETA</t>
  </si>
  <si>
    <t>Consumo por porcentaje de Ca</t>
  </si>
  <si>
    <t>PORCENTAJE DE CALCIO EN CARBONATO</t>
  </si>
  <si>
    <t>Ca en CaCO3 36%</t>
  </si>
  <si>
    <t>CALCIO FALTANTE PARA REQUERIMIENTO</t>
  </si>
  <si>
    <t>Necesidad menos suministro</t>
  </si>
  <si>
    <t>SUPLEMENTO CARBONATO DE CALCIO GRAMOS POR AVE DIA</t>
  </si>
  <si>
    <t>Ca faltantepor porcentaje de Ca en CaCO3</t>
  </si>
  <si>
    <t>Cuando es positivo debe suministrar calcio, si es negativo sobra</t>
  </si>
  <si>
    <t>Este es el numero que se multiplica por el saldo de cada corral.</t>
  </si>
  <si>
    <t>SEMANA 27</t>
  </si>
  <si>
    <t>SEMANA 28</t>
  </si>
  <si>
    <t>GRANJA</t>
  </si>
  <si>
    <t>SEMANA 29</t>
  </si>
  <si>
    <t>SEMANA 30</t>
  </si>
  <si>
    <t>SEMANA 31</t>
  </si>
  <si>
    <t>SEMANA 32</t>
  </si>
  <si>
    <t>SEMANA 33</t>
  </si>
  <si>
    <t>SEMANA 35</t>
  </si>
  <si>
    <t>SEMANA 36</t>
  </si>
  <si>
    <t>F 2 - F 4 - Machos</t>
  </si>
  <si>
    <t>SEMANA 37</t>
  </si>
  <si>
    <t>SEMANA 38</t>
  </si>
  <si>
    <t>Corral</t>
  </si>
  <si>
    <t>Cantidad de calcio</t>
  </si>
  <si>
    <t>A1</t>
  </si>
  <si>
    <t>A2</t>
  </si>
  <si>
    <t>A3</t>
  </si>
  <si>
    <t>A4</t>
  </si>
  <si>
    <t>A5</t>
  </si>
  <si>
    <t>B1</t>
  </si>
  <si>
    <t>B2</t>
  </si>
  <si>
    <t>B3</t>
  </si>
  <si>
    <t>B4</t>
  </si>
  <si>
    <t>B5</t>
  </si>
  <si>
    <t>C1</t>
  </si>
  <si>
    <t>C2</t>
  </si>
  <si>
    <t>C3</t>
  </si>
  <si>
    <t>C4</t>
  </si>
  <si>
    <t>C5</t>
  </si>
  <si>
    <t>D1</t>
  </si>
  <si>
    <t>D2</t>
  </si>
  <si>
    <t>D3</t>
  </si>
  <si>
    <t>D4</t>
  </si>
  <si>
    <t>E1</t>
  </si>
  <si>
    <t>E2</t>
  </si>
  <si>
    <t>E3</t>
  </si>
  <si>
    <t>E4</t>
  </si>
  <si>
    <t>Programa de calcio modulo 1</t>
  </si>
  <si>
    <t>SEMANA 39</t>
  </si>
  <si>
    <t>SEMANA 40</t>
  </si>
  <si>
    <t>SEMANA 41</t>
  </si>
  <si>
    <t>SEMANA 42</t>
  </si>
  <si>
    <t>17 AL 23 DE DIC</t>
  </si>
  <si>
    <r>
      <t xml:space="preserve">CASETA B (12)                                                 </t>
    </r>
    <r>
      <rPr>
        <sz val="18"/>
        <color theme="1"/>
        <rFont val="Arial"/>
        <family val="2"/>
      </rPr>
      <t>TOLVA PRINCIPAL - 79 KGS                                               TOLVA AUXILIAR - 39,1 KGS</t>
    </r>
    <r>
      <rPr>
        <b/>
        <sz val="18"/>
        <color theme="1"/>
        <rFont val="Arial"/>
        <family val="2"/>
      </rPr>
      <t xml:space="preserve">                                                                                      CASETA C (12)                                                     </t>
    </r>
    <r>
      <rPr>
        <sz val="18"/>
        <color theme="1"/>
        <rFont val="Arial"/>
        <family val="2"/>
      </rPr>
      <t>TOLVA PRINCIPAL - 77 KGS                                 TOLVA AUXILIAR - 38,6 KGS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</si>
</sst>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#,##0.0"/>
    <numFmt numFmtId="166" formatCode="0.000"/>
  </numFmts>
  <fonts count="52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12"/>
      <color theme="1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8"/>
      <color theme="1"/>
      <name val="Arial"/>
      <family val="2"/>
    </font>
    <font>
      <b/>
      <sz val="20"/>
      <color indexed="10"/>
      <name val="Arial"/>
      <family val="2"/>
    </font>
    <font>
      <sz val="20"/>
      <color rgb="FFFF0000"/>
      <name val="Arial"/>
      <family val="2"/>
    </font>
    <font>
      <sz val="20"/>
      <color indexed="10"/>
      <name val="Arial"/>
      <family val="2"/>
    </font>
    <font>
      <sz val="26"/>
      <color theme="1"/>
      <name val="Arial"/>
      <family val="2"/>
    </font>
    <font>
      <b/>
      <sz val="26"/>
      <color indexed="10"/>
      <name val="Arial"/>
      <family val="2"/>
    </font>
    <font>
      <sz val="26"/>
      <color indexed="10"/>
      <name val="Arial"/>
      <family val="2"/>
    </font>
    <font>
      <sz val="26"/>
      <color rgb="FFFF0000"/>
      <name val="Arial"/>
      <family val="2"/>
    </font>
    <font>
      <sz val="26"/>
      <color theme="3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8"/>
      <name val="Arial"/>
      <family val="2"/>
    </font>
    <font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name val="Arial"/>
      <family val="2"/>
    </font>
    <font>
      <b/>
      <u/>
      <sz val="18"/>
      <name val="Arial"/>
      <family val="2"/>
    </font>
    <font>
      <sz val="18"/>
      <color theme="1"/>
      <name val="Arial"/>
      <family val="2"/>
    </font>
    <font>
      <b/>
      <sz val="18"/>
      <color theme="1"/>
      <name val="Arial"/>
      <family val="2"/>
    </font>
    <font>
      <b/>
      <sz val="22"/>
      <color theme="1"/>
      <name val="Calibri"/>
      <family val="2"/>
      <scheme val="minor"/>
    </font>
    <font>
      <sz val="17"/>
      <name val="Arial"/>
      <family val="2"/>
    </font>
    <font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7" fillId="0" borderId="0"/>
    <xf numFmtId="0" fontId="7" fillId="0" borderId="0"/>
    <xf numFmtId="0" fontId="7" fillId="0" borderId="0"/>
    <xf numFmtId="9" fontId="37" fillId="0" borderId="0" applyFont="0" applyFill="0" applyBorder="0" applyAlignment="0" applyProtection="0"/>
  </cellStyleXfs>
  <cellXfs count="66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6" borderId="6" xfId="0" applyNumberFormat="1" applyFont="1" applyFill="1" applyBorder="1" applyAlignment="1">
      <alignment horizontal="center" vertical="center"/>
    </xf>
    <xf numFmtId="1" fontId="11" fillId="6" borderId="7" xfId="0" applyNumberFormat="1" applyFont="1" applyFill="1" applyBorder="1" applyAlignment="1">
      <alignment horizontal="center" vertical="center"/>
    </xf>
    <xf numFmtId="1" fontId="11" fillId="6" borderId="9" xfId="0" applyNumberFormat="1" applyFont="1" applyFill="1" applyBorder="1" applyAlignment="1">
      <alignment horizontal="center" vertical="center"/>
    </xf>
    <xf numFmtId="1" fontId="14" fillId="7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6" xfId="0" applyNumberFormat="1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6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18" fillId="0" borderId="49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4" fontId="11" fillId="2" borderId="55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1" fontId="11" fillId="6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56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48" xfId="0" applyFont="1" applyFill="1" applyBorder="1" applyAlignment="1">
      <alignment horizontal="center" vertical="center"/>
    </xf>
    <xf numFmtId="0" fontId="6" fillId="0" borderId="49" xfId="0" applyFont="1" applyBorder="1" applyAlignment="1">
      <alignment horizontal="center" vertical="center"/>
    </xf>
    <xf numFmtId="0" fontId="10" fillId="0" borderId="49" xfId="0" applyFont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3" fillId="0" borderId="49" xfId="0" applyFont="1" applyFill="1" applyBorder="1" applyAlignment="1">
      <alignment horizontal="center" vertical="center"/>
    </xf>
    <xf numFmtId="0" fontId="2" fillId="5" borderId="49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0" fontId="2" fillId="7" borderId="49" xfId="0" applyFont="1" applyFill="1" applyBorder="1" applyAlignment="1">
      <alignment horizontal="center" vertical="center"/>
    </xf>
    <xf numFmtId="0" fontId="11" fillId="0" borderId="49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5" borderId="9" xfId="0" applyNumberFormat="1" applyFont="1" applyFill="1" applyBorder="1" applyAlignment="1">
      <alignment horizontal="center" vertical="center"/>
    </xf>
    <xf numFmtId="1" fontId="14" fillId="6" borderId="9" xfId="0" applyNumberFormat="1" applyFont="1" applyFill="1" applyBorder="1" applyAlignment="1">
      <alignment horizontal="center" vertical="center"/>
    </xf>
    <xf numFmtId="2" fontId="14" fillId="7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6" borderId="16" xfId="0" applyNumberFormat="1" applyFont="1" applyFill="1" applyBorder="1" applyAlignment="1">
      <alignment horizontal="center" vertical="center"/>
    </xf>
    <xf numFmtId="0" fontId="6" fillId="2" borderId="48" xfId="0" applyFont="1" applyFill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17" fillId="0" borderId="49" xfId="0" applyFont="1" applyBorder="1" applyAlignment="1">
      <alignment horizontal="center" vertical="center"/>
    </xf>
    <xf numFmtId="0" fontId="19" fillId="5" borderId="49" xfId="0" applyFont="1" applyFill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41" xfId="0" applyFont="1" applyFill="1" applyBorder="1" applyAlignment="1">
      <alignment horizontal="center" vertical="center"/>
    </xf>
    <xf numFmtId="0" fontId="14" fillId="7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10" fillId="0" borderId="4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164" fontId="11" fillId="0" borderId="6" xfId="0" applyNumberFormat="1" applyFont="1" applyFill="1" applyBorder="1" applyAlignment="1">
      <alignment horizontal="center" vertical="center"/>
    </xf>
    <xf numFmtId="164" fontId="11" fillId="0" borderId="7" xfId="0" applyNumberFormat="1" applyFont="1" applyFill="1" applyBorder="1" applyAlignment="1">
      <alignment horizontal="center" vertical="center"/>
    </xf>
    <xf numFmtId="164" fontId="11" fillId="0" borderId="9" xfId="0" applyNumberFormat="1" applyFont="1" applyFill="1" applyBorder="1" applyAlignment="1">
      <alignment horizontal="center" vertical="center"/>
    </xf>
    <xf numFmtId="164" fontId="12" fillId="0" borderId="7" xfId="0" applyNumberFormat="1" applyFont="1" applyFill="1" applyBorder="1" applyAlignment="1">
      <alignment horizontal="center" vertical="center"/>
    </xf>
    <xf numFmtId="2" fontId="13" fillId="5" borderId="7" xfId="0" applyNumberFormat="1" applyFont="1" applyFill="1" applyBorder="1" applyAlignment="1">
      <alignment horizontal="center" vertical="center"/>
    </xf>
    <xf numFmtId="0" fontId="2" fillId="6" borderId="6" xfId="0" applyNumberFormat="1" applyFont="1" applyFill="1" applyBorder="1" applyAlignment="1">
      <alignment horizontal="center" vertical="center"/>
    </xf>
    <xf numFmtId="0" fontId="2" fillId="6" borderId="9" xfId="0" applyNumberFormat="1" applyFont="1" applyFill="1" applyBorder="1" applyAlignment="1">
      <alignment horizontal="center" vertical="center"/>
    </xf>
    <xf numFmtId="0" fontId="14" fillId="7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2" fillId="0" borderId="49" xfId="0" applyNumberFormat="1" applyFont="1" applyFill="1" applyBorder="1" applyAlignment="1">
      <alignment horizontal="center" vertical="center"/>
    </xf>
    <xf numFmtId="164" fontId="13" fillId="0" borderId="49" xfId="0" applyNumberFormat="1" applyFont="1" applyFill="1" applyBorder="1" applyAlignment="1">
      <alignment horizontal="center" vertical="center"/>
    </xf>
    <xf numFmtId="1" fontId="14" fillId="7" borderId="49" xfId="0" applyNumberFormat="1" applyFont="1" applyFill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64" fontId="1" fillId="8" borderId="6" xfId="1" applyNumberFormat="1" applyFont="1" applyFill="1" applyBorder="1" applyAlignment="1">
      <alignment horizontal="center" vertical="center"/>
    </xf>
    <xf numFmtId="164" fontId="1" fillId="0" borderId="7" xfId="1" applyNumberFormat="1" applyFont="1" applyBorder="1" applyAlignment="1">
      <alignment horizontal="center" vertical="center"/>
    </xf>
    <xf numFmtId="164" fontId="12" fillId="0" borderId="16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164" fontId="3" fillId="0" borderId="12" xfId="1" applyNumberFormat="1" applyFont="1" applyFill="1" applyBorder="1" applyAlignment="1">
      <alignment horizontal="center" vertical="center"/>
    </xf>
    <xf numFmtId="164" fontId="3" fillId="0" borderId="13" xfId="1" applyNumberFormat="1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1" fillId="0" borderId="34" xfId="1" applyFont="1" applyBorder="1" applyAlignment="1">
      <alignment horizontal="center" vertical="center"/>
    </xf>
    <xf numFmtId="0" fontId="29" fillId="8" borderId="35" xfId="3" applyFont="1" applyFill="1" applyBorder="1" applyAlignment="1">
      <alignment horizontal="center" vertical="center"/>
    </xf>
    <xf numFmtId="164" fontId="13" fillId="0" borderId="16" xfId="0" applyNumberFormat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30" fillId="0" borderId="6" xfId="1" applyFont="1" applyBorder="1" applyAlignment="1">
      <alignment horizontal="center" vertical="center"/>
    </xf>
    <xf numFmtId="1" fontId="30" fillId="0" borderId="7" xfId="1" applyNumberFormat="1" applyFont="1" applyBorder="1" applyAlignment="1">
      <alignment horizontal="center" vertical="center"/>
    </xf>
    <xf numFmtId="1" fontId="30" fillId="0" borderId="6" xfId="1" applyNumberFormat="1" applyFont="1" applyBorder="1" applyAlignment="1">
      <alignment horizontal="center" vertical="center"/>
    </xf>
    <xf numFmtId="1" fontId="14" fillId="7" borderId="16" xfId="0" applyNumberFormat="1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1" fillId="0" borderId="6" xfId="1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" fillId="14" borderId="6" xfId="1" applyFont="1" applyFill="1" applyBorder="1" applyAlignment="1">
      <alignment horizontal="center" vertical="center"/>
    </xf>
    <xf numFmtId="164" fontId="3" fillId="14" borderId="7" xfId="1" applyNumberFormat="1" applyFont="1" applyFill="1" applyBorder="1" applyAlignment="1">
      <alignment horizontal="center" vertical="center"/>
    </xf>
    <xf numFmtId="2" fontId="11" fillId="0" borderId="16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20" fontId="1" fillId="0" borderId="6" xfId="1" applyNumberFormat="1" applyFont="1" applyBorder="1" applyAlignment="1">
      <alignment horizontal="center" vertical="center"/>
    </xf>
    <xf numFmtId="2" fontId="1" fillId="0" borderId="7" xfId="1" applyNumberFormat="1" applyFont="1" applyBorder="1" applyAlignment="1">
      <alignment horizontal="center" vertical="center"/>
    </xf>
    <xf numFmtId="164" fontId="31" fillId="0" borderId="7" xfId="1" applyNumberFormat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/>
    </xf>
    <xf numFmtId="164" fontId="31" fillId="3" borderId="13" xfId="1" applyNumberFormat="1" applyFont="1" applyFill="1" applyBorder="1" applyAlignment="1">
      <alignment horizontal="center" vertical="center"/>
    </xf>
    <xf numFmtId="2" fontId="31" fillId="0" borderId="13" xfId="1" applyNumberFormat="1" applyFont="1" applyFill="1" applyBorder="1" applyAlignment="1">
      <alignment horizontal="center" vertical="center"/>
    </xf>
    <xf numFmtId="1" fontId="31" fillId="3" borderId="13" xfId="1" applyNumberFormat="1" applyFont="1" applyFill="1" applyBorder="1" applyAlignment="1">
      <alignment horizontal="center" vertical="center"/>
    </xf>
    <xf numFmtId="164" fontId="31" fillId="0" borderId="13" xfId="1" applyNumberFormat="1" applyFont="1" applyFill="1" applyBorder="1" applyAlignment="1">
      <alignment horizontal="center" vertical="center"/>
    </xf>
    <xf numFmtId="1" fontId="31" fillId="0" borderId="13" xfId="1" applyNumberFormat="1" applyFont="1" applyFill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164" fontId="1" fillId="0" borderId="9" xfId="1" applyNumberFormat="1" applyFont="1" applyBorder="1" applyAlignment="1">
      <alignment horizontal="center" vertical="center"/>
    </xf>
    <xf numFmtId="164" fontId="3" fillId="0" borderId="14" xfId="1" applyNumberFormat="1" applyFont="1" applyFill="1" applyBorder="1" applyAlignment="1">
      <alignment horizontal="center" vertical="center"/>
    </xf>
    <xf numFmtId="0" fontId="29" fillId="8" borderId="57" xfId="3" applyFont="1" applyFill="1" applyBorder="1" applyAlignment="1">
      <alignment horizontal="center" vertical="center"/>
    </xf>
    <xf numFmtId="1" fontId="30" fillId="0" borderId="9" xfId="1" applyNumberFormat="1" applyFont="1" applyBorder="1" applyAlignment="1">
      <alignment horizontal="center" vertical="center"/>
    </xf>
    <xf numFmtId="164" fontId="3" fillId="14" borderId="9" xfId="1" applyNumberFormat="1" applyFont="1" applyFill="1" applyBorder="1" applyAlignment="1">
      <alignment horizontal="center" vertical="center"/>
    </xf>
    <xf numFmtId="2" fontId="1" fillId="0" borderId="9" xfId="1" applyNumberFormat="1" applyFont="1" applyBorder="1" applyAlignment="1">
      <alignment horizontal="center" vertical="center"/>
    </xf>
    <xf numFmtId="164" fontId="31" fillId="0" borderId="9" xfId="1" applyNumberFormat="1" applyFont="1" applyBorder="1" applyAlignment="1">
      <alignment horizontal="center" vertical="center"/>
    </xf>
    <xf numFmtId="1" fontId="31" fillId="0" borderId="14" xfId="1" applyNumberFormat="1" applyFont="1" applyFill="1" applyBorder="1" applyAlignment="1">
      <alignment horizontal="center" vertical="center"/>
    </xf>
    <xf numFmtId="2" fontId="13" fillId="5" borderId="49" xfId="0" applyNumberFormat="1" applyFont="1" applyFill="1" applyBorder="1" applyAlignment="1">
      <alignment horizontal="center" vertical="center"/>
    </xf>
    <xf numFmtId="0" fontId="14" fillId="7" borderId="4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23" fillId="2" borderId="8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164" fontId="11" fillId="8" borderId="6" xfId="1" applyNumberFormat="1" applyFont="1" applyFill="1" applyBorder="1" applyAlignment="1">
      <alignment horizontal="center" vertical="center"/>
    </xf>
    <xf numFmtId="164" fontId="11" fillId="0" borderId="7" xfId="1" applyNumberFormat="1" applyFont="1" applyBorder="1" applyAlignment="1">
      <alignment horizontal="center" vertical="center"/>
    </xf>
    <xf numFmtId="164" fontId="11" fillId="0" borderId="9" xfId="1" applyNumberFormat="1" applyFont="1" applyBorder="1" applyAlignment="1">
      <alignment horizontal="center" vertical="center"/>
    </xf>
    <xf numFmtId="164" fontId="11" fillId="0" borderId="16" xfId="0" applyNumberFormat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164" fontId="6" fillId="0" borderId="12" xfId="1" applyNumberFormat="1" applyFont="1" applyFill="1" applyBorder="1" applyAlignment="1">
      <alignment horizontal="center" vertical="center"/>
    </xf>
    <xf numFmtId="164" fontId="6" fillId="0" borderId="13" xfId="1" applyNumberFormat="1" applyFont="1" applyFill="1" applyBorder="1" applyAlignment="1">
      <alignment horizontal="center" vertical="center"/>
    </xf>
    <xf numFmtId="164" fontId="6" fillId="0" borderId="14" xfId="1" applyNumberFormat="1" applyFont="1" applyFill="1" applyBorder="1" applyAlignment="1">
      <alignment horizontal="center" vertical="center"/>
    </xf>
    <xf numFmtId="165" fontId="11" fillId="0" borderId="16" xfId="0" applyNumberFormat="1" applyFont="1" applyBorder="1" applyAlignment="1">
      <alignment horizontal="center" vertical="center"/>
    </xf>
    <xf numFmtId="165" fontId="11" fillId="0" borderId="7" xfId="0" applyNumberFormat="1" applyFont="1" applyBorder="1" applyAlignment="1">
      <alignment horizontal="center" vertical="center"/>
    </xf>
    <xf numFmtId="165" fontId="11" fillId="0" borderId="9" xfId="0" applyNumberFormat="1" applyFont="1" applyBorder="1" applyAlignment="1">
      <alignment horizontal="center" vertical="center"/>
    </xf>
    <xf numFmtId="165" fontId="11" fillId="0" borderId="6" xfId="0" applyNumberFormat="1" applyFont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1" fillId="0" borderId="34" xfId="1" applyFont="1" applyBorder="1" applyAlignment="1">
      <alignment horizontal="center" vertical="center"/>
    </xf>
    <xf numFmtId="0" fontId="33" fillId="8" borderId="35" xfId="3" applyFont="1" applyFill="1" applyBorder="1" applyAlignment="1">
      <alignment horizontal="center" vertical="center"/>
    </xf>
    <xf numFmtId="0" fontId="33" fillId="8" borderId="57" xfId="3" applyFont="1" applyFill="1" applyBorder="1" applyAlignment="1">
      <alignment horizontal="center" vertical="center"/>
    </xf>
    <xf numFmtId="0" fontId="11" fillId="5" borderId="16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164" fontId="34" fillId="0" borderId="16" xfId="0" applyNumberFormat="1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/>
    </xf>
    <xf numFmtId="0" fontId="35" fillId="0" borderId="6" xfId="1" applyFont="1" applyBorder="1" applyAlignment="1">
      <alignment horizontal="center" vertical="center"/>
    </xf>
    <xf numFmtId="1" fontId="35" fillId="0" borderId="7" xfId="1" applyNumberFormat="1" applyFont="1" applyBorder="1" applyAlignment="1">
      <alignment horizontal="center" vertical="center"/>
    </xf>
    <xf numFmtId="1" fontId="35" fillId="0" borderId="6" xfId="1" applyNumberFormat="1" applyFont="1" applyBorder="1" applyAlignment="1">
      <alignment horizontal="center" vertical="center"/>
    </xf>
    <xf numFmtId="1" fontId="35" fillId="0" borderId="9" xfId="1" applyNumberFormat="1" applyFont="1" applyBorder="1" applyAlignment="1">
      <alignment horizontal="center" vertical="center"/>
    </xf>
    <xf numFmtId="1" fontId="36" fillId="7" borderId="16" xfId="0" applyNumberFormat="1" applyFont="1" applyFill="1" applyBorder="1" applyAlignment="1">
      <alignment horizontal="center" vertical="center"/>
    </xf>
    <xf numFmtId="0" fontId="11" fillId="7" borderId="8" xfId="0" applyFont="1" applyFill="1" applyBorder="1" applyAlignment="1">
      <alignment horizontal="center" vertical="center"/>
    </xf>
    <xf numFmtId="0" fontId="11" fillId="0" borderId="6" xfId="1" applyFont="1" applyBorder="1" applyAlignment="1">
      <alignment horizontal="center" vertical="center"/>
    </xf>
    <xf numFmtId="0" fontId="11" fillId="14" borderId="6" xfId="1" applyFont="1" applyFill="1" applyBorder="1" applyAlignment="1">
      <alignment horizontal="center" vertical="center"/>
    </xf>
    <xf numFmtId="164" fontId="6" fillId="14" borderId="7" xfId="1" applyNumberFormat="1" applyFont="1" applyFill="1" applyBorder="1" applyAlignment="1">
      <alignment horizontal="center" vertical="center"/>
    </xf>
    <xf numFmtId="164" fontId="6" fillId="14" borderId="9" xfId="1" applyNumberFormat="1" applyFont="1" applyFill="1" applyBorder="1" applyAlignment="1">
      <alignment horizontal="center" vertical="center"/>
    </xf>
    <xf numFmtId="20" fontId="11" fillId="0" borderId="6" xfId="1" applyNumberFormat="1" applyFont="1" applyBorder="1" applyAlignment="1">
      <alignment horizontal="center" vertical="center"/>
    </xf>
    <xf numFmtId="2" fontId="11" fillId="0" borderId="7" xfId="1" applyNumberFormat="1" applyFont="1" applyBorder="1" applyAlignment="1">
      <alignment horizontal="center" vertical="center"/>
    </xf>
    <xf numFmtId="2" fontId="11" fillId="0" borderId="9" xfId="1" applyNumberFormat="1" applyFont="1" applyBorder="1" applyAlignment="1">
      <alignment horizontal="center" vertical="center"/>
    </xf>
    <xf numFmtId="164" fontId="34" fillId="0" borderId="7" xfId="1" applyNumberFormat="1" applyFont="1" applyBorder="1" applyAlignment="1">
      <alignment horizontal="center" vertical="center"/>
    </xf>
    <xf numFmtId="164" fontId="34" fillId="0" borderId="9" xfId="1" applyNumberFormat="1" applyFont="1" applyBorder="1" applyAlignment="1">
      <alignment horizontal="center" vertical="center"/>
    </xf>
    <xf numFmtId="0" fontId="11" fillId="0" borderId="12" xfId="1" applyFont="1" applyBorder="1" applyAlignment="1">
      <alignment horizontal="center" vertical="center"/>
    </xf>
    <xf numFmtId="164" fontId="34" fillId="3" borderId="13" xfId="1" applyNumberFormat="1" applyFont="1" applyFill="1" applyBorder="1" applyAlignment="1">
      <alignment horizontal="center" vertical="center"/>
    </xf>
    <xf numFmtId="2" fontId="34" fillId="0" borderId="13" xfId="1" applyNumberFormat="1" applyFont="1" applyFill="1" applyBorder="1" applyAlignment="1">
      <alignment horizontal="center" vertical="center"/>
    </xf>
    <xf numFmtId="1" fontId="34" fillId="3" borderId="13" xfId="1" applyNumberFormat="1" applyFont="1" applyFill="1" applyBorder="1" applyAlignment="1">
      <alignment horizontal="center" vertical="center"/>
    </xf>
    <xf numFmtId="164" fontId="34" fillId="0" borderId="13" xfId="1" applyNumberFormat="1" applyFont="1" applyFill="1" applyBorder="1" applyAlignment="1">
      <alignment horizontal="center" vertical="center"/>
    </xf>
    <xf numFmtId="1" fontId="34" fillId="0" borderId="13" xfId="1" applyNumberFormat="1" applyFont="1" applyFill="1" applyBorder="1" applyAlignment="1">
      <alignment horizontal="center" vertical="center"/>
    </xf>
    <xf numFmtId="1" fontId="34" fillId="0" borderId="14" xfId="1" applyNumberFormat="1" applyFont="1" applyFill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26" fillId="0" borderId="33" xfId="0" applyFont="1" applyBorder="1" applyAlignment="1">
      <alignment horizontal="center" vertical="center"/>
    </xf>
    <xf numFmtId="0" fontId="27" fillId="0" borderId="20" xfId="0" applyFont="1" applyBorder="1" applyAlignment="1">
      <alignment horizontal="center" vertical="center" wrapText="1"/>
    </xf>
    <xf numFmtId="0" fontId="27" fillId="0" borderId="41" xfId="0" applyFont="1" applyBorder="1" applyAlignment="1">
      <alignment horizontal="center" vertical="center" wrapText="1"/>
    </xf>
    <xf numFmtId="0" fontId="26" fillId="0" borderId="7" xfId="0" applyFont="1" applyBorder="1" applyAlignment="1">
      <alignment horizontal="center" vertical="center"/>
    </xf>
    <xf numFmtId="164" fontId="26" fillId="0" borderId="7" xfId="0" applyNumberFormat="1" applyFont="1" applyBorder="1" applyAlignment="1">
      <alignment horizontal="center" vertical="center"/>
    </xf>
    <xf numFmtId="164" fontId="26" fillId="0" borderId="9" xfId="0" applyNumberFormat="1" applyFont="1" applyBorder="1" applyAlignment="1">
      <alignment horizontal="center" vertical="center" wrapText="1"/>
    </xf>
    <xf numFmtId="0" fontId="26" fillId="0" borderId="13" xfId="0" applyFont="1" applyBorder="1" applyAlignment="1">
      <alignment horizontal="center" vertical="center"/>
    </xf>
    <xf numFmtId="164" fontId="26" fillId="0" borderId="14" xfId="0" applyNumberFormat="1" applyFont="1" applyBorder="1" applyAlignment="1">
      <alignment horizontal="center" vertical="center" wrapText="1"/>
    </xf>
    <xf numFmtId="0" fontId="38" fillId="0" borderId="33" xfId="0" applyFont="1" applyBorder="1" applyAlignment="1">
      <alignment horizontal="center" vertical="center"/>
    </xf>
    <xf numFmtId="2" fontId="38" fillId="3" borderId="20" xfId="0" applyNumberFormat="1" applyFont="1" applyFill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6" fontId="38" fillId="0" borderId="7" xfId="0" applyNumberFormat="1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38" fillId="0" borderId="6" xfId="0" applyFont="1" applyBorder="1" applyAlignment="1">
      <alignment horizontal="center" vertical="center"/>
    </xf>
    <xf numFmtId="10" fontId="38" fillId="0" borderId="7" xfId="4" applyNumberFormat="1" applyFont="1" applyFill="1" applyBorder="1" applyAlignment="1">
      <alignment horizontal="center" vertical="center"/>
    </xf>
    <xf numFmtId="2" fontId="38" fillId="3" borderId="7" xfId="0" applyNumberFormat="1" applyFont="1" applyFill="1" applyBorder="1" applyAlignment="1">
      <alignment horizontal="center" vertical="center"/>
    </xf>
    <xf numFmtId="9" fontId="38" fillId="0" borderId="7" xfId="4" applyNumberFormat="1" applyFont="1" applyBorder="1" applyAlignment="1">
      <alignment horizontal="center" vertical="center"/>
    </xf>
    <xf numFmtId="166" fontId="38" fillId="0" borderId="37" xfId="0" applyNumberFormat="1" applyFont="1" applyBorder="1" applyAlignment="1">
      <alignment horizontal="center" vertical="center"/>
    </xf>
    <xf numFmtId="0" fontId="38" fillId="0" borderId="11" xfId="0" applyFont="1" applyBorder="1" applyAlignment="1">
      <alignment horizontal="center" vertical="center"/>
    </xf>
    <xf numFmtId="166" fontId="38" fillId="6" borderId="17" xfId="0" applyNumberFormat="1" applyFont="1" applyFill="1" applyBorder="1" applyAlignment="1">
      <alignment horizontal="center" vertical="center"/>
    </xf>
    <xf numFmtId="0" fontId="20" fillId="0" borderId="56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 vertical="center"/>
    </xf>
    <xf numFmtId="1" fontId="39" fillId="0" borderId="0" xfId="0" applyNumberFormat="1" applyFont="1" applyFill="1" applyBorder="1" applyAlignment="1">
      <alignment horizontal="center" vertical="center"/>
    </xf>
    <xf numFmtId="1" fontId="39" fillId="2" borderId="0" xfId="0" applyNumberFormat="1" applyFont="1" applyFill="1" applyBorder="1" applyAlignment="1">
      <alignment horizontal="center" vertical="center"/>
    </xf>
    <xf numFmtId="1" fontId="39" fillId="0" borderId="0" xfId="0" applyNumberFormat="1" applyFont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0" fillId="0" borderId="0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11" fillId="5" borderId="29" xfId="0" applyFont="1" applyFill="1" applyBorder="1" applyAlignment="1">
      <alignment horizontal="center" vertical="center"/>
    </xf>
    <xf numFmtId="0" fontId="11" fillId="5" borderId="35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11" fillId="5" borderId="34" xfId="0" applyFont="1" applyFill="1" applyBorder="1" applyAlignment="1">
      <alignment horizontal="center" vertical="center"/>
    </xf>
    <xf numFmtId="165" fontId="6" fillId="0" borderId="12" xfId="0" applyNumberFormat="1" applyFont="1" applyBorder="1" applyAlignment="1">
      <alignment horizontal="center" vertical="center"/>
    </xf>
    <xf numFmtId="165" fontId="6" fillId="0" borderId="13" xfId="0" applyNumberFormat="1" applyFont="1" applyBorder="1" applyAlignment="1">
      <alignment horizontal="center" vertical="center"/>
    </xf>
    <xf numFmtId="165" fontId="6" fillId="0" borderId="14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center" vertical="center"/>
    </xf>
    <xf numFmtId="164" fontId="11" fillId="0" borderId="49" xfId="0" applyNumberFormat="1" applyFont="1" applyFill="1" applyBorder="1" applyAlignment="1">
      <alignment horizontal="center" vertical="center"/>
    </xf>
    <xf numFmtId="0" fontId="6" fillId="0" borderId="49" xfId="0" applyFont="1" applyFill="1" applyBorder="1" applyAlignment="1">
      <alignment horizontal="center" vertical="center"/>
    </xf>
    <xf numFmtId="0" fontId="11" fillId="5" borderId="49" xfId="0" applyFont="1" applyFill="1" applyBorder="1" applyAlignment="1">
      <alignment horizontal="center" vertical="center"/>
    </xf>
    <xf numFmtId="2" fontId="34" fillId="5" borderId="49" xfId="0" applyNumberFormat="1" applyFont="1" applyFill="1" applyBorder="1" applyAlignment="1">
      <alignment horizontal="center" vertical="center"/>
    </xf>
    <xf numFmtId="0" fontId="11" fillId="6" borderId="49" xfId="0" applyFont="1" applyFill="1" applyBorder="1" applyAlignment="1">
      <alignment horizontal="center" vertical="center"/>
    </xf>
    <xf numFmtId="0" fontId="11" fillId="6" borderId="6" xfId="0" applyNumberFormat="1" applyFont="1" applyFill="1" applyBorder="1" applyAlignment="1">
      <alignment horizontal="center" vertical="center"/>
    </xf>
    <xf numFmtId="0" fontId="11" fillId="6" borderId="7" xfId="0" applyNumberFormat="1" applyFont="1" applyFill="1" applyBorder="1" applyAlignment="1">
      <alignment horizontal="center" vertical="center"/>
    </xf>
    <xf numFmtId="0" fontId="11" fillId="6" borderId="9" xfId="0" applyNumberFormat="1" applyFont="1" applyFill="1" applyBorder="1" applyAlignment="1">
      <alignment horizontal="center" vertical="center"/>
    </xf>
    <xf numFmtId="0" fontId="36" fillId="7" borderId="49" xfId="0" applyFont="1" applyFill="1" applyBorder="1" applyAlignment="1">
      <alignment horizontal="center" vertical="center"/>
    </xf>
    <xf numFmtId="0" fontId="11" fillId="7" borderId="49" xfId="0" applyFont="1" applyFill="1" applyBorder="1" applyAlignment="1">
      <alignment horizontal="center" vertical="center"/>
    </xf>
    <xf numFmtId="0" fontId="41" fillId="0" borderId="52" xfId="0" applyFont="1" applyBorder="1" applyAlignment="1">
      <alignment horizontal="center" vertical="center"/>
    </xf>
    <xf numFmtId="0" fontId="41" fillId="0" borderId="41" xfId="0" applyFont="1" applyBorder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41" fillId="0" borderId="49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64" fontId="11" fillId="0" borderId="0" xfId="0" applyNumberFormat="1" applyFont="1" applyFill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2" fontId="34" fillId="5" borderId="9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1" fontId="36" fillId="6" borderId="9" xfId="0" applyNumberFormat="1" applyFont="1" applyFill="1" applyBorder="1" applyAlignment="1">
      <alignment horizontal="center" vertical="center"/>
    </xf>
    <xf numFmtId="0" fontId="11" fillId="6" borderId="16" xfId="0" applyNumberFormat="1" applyFont="1" applyFill="1" applyBorder="1" applyAlignment="1">
      <alignment horizontal="center" vertical="center"/>
    </xf>
    <xf numFmtId="0" fontId="36" fillId="6" borderId="9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6" fillId="7" borderId="9" xfId="0" applyNumberFormat="1" applyFont="1" applyFill="1" applyBorder="1" applyAlignment="1">
      <alignment horizontal="center" vertical="center"/>
    </xf>
    <xf numFmtId="2" fontId="36" fillId="0" borderId="9" xfId="0" applyNumberFormat="1" applyFont="1" applyFill="1" applyBorder="1" applyAlignment="1">
      <alignment horizontal="center" vertical="center"/>
    </xf>
    <xf numFmtId="0" fontId="41" fillId="0" borderId="9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42" fillId="0" borderId="21" xfId="0" applyFont="1" applyBorder="1" applyAlignment="1">
      <alignment horizontal="center" vertical="center"/>
    </xf>
    <xf numFmtId="0" fontId="42" fillId="0" borderId="0" xfId="0" applyFont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4" fillId="0" borderId="0" xfId="0" applyFont="1" applyBorder="1" applyAlignment="1">
      <alignment horizontal="center" vertical="center"/>
    </xf>
    <xf numFmtId="0" fontId="42" fillId="2" borderId="24" xfId="0" applyFont="1" applyFill="1" applyBorder="1" applyAlignment="1">
      <alignment horizontal="center" vertical="center"/>
    </xf>
    <xf numFmtId="0" fontId="42" fillId="2" borderId="25" xfId="0" applyFont="1" applyFill="1" applyBorder="1" applyAlignment="1">
      <alignment horizontal="center" vertical="center"/>
    </xf>
    <xf numFmtId="0" fontId="44" fillId="2" borderId="23" xfId="0" applyFont="1" applyFill="1" applyBorder="1" applyAlignment="1">
      <alignment horizontal="center" vertical="center"/>
    </xf>
    <xf numFmtId="0" fontId="44" fillId="2" borderId="0" xfId="0" applyFont="1" applyFill="1" applyBorder="1" applyAlignment="1">
      <alignment horizontal="center" vertical="center"/>
    </xf>
    <xf numFmtId="0" fontId="24" fillId="8" borderId="0" xfId="0" applyFont="1" applyFill="1" applyBorder="1" applyAlignment="1">
      <alignment horizontal="center" vertical="center"/>
    </xf>
    <xf numFmtId="0" fontId="44" fillId="2" borderId="0" xfId="0" applyFont="1" applyFill="1" applyBorder="1" applyAlignment="1">
      <alignment horizontal="left" vertical="center"/>
    </xf>
    <xf numFmtId="0" fontId="24" fillId="0" borderId="0" xfId="0" applyFont="1" applyBorder="1" applyAlignment="1">
      <alignment horizontal="center" vertical="center"/>
    </xf>
    <xf numFmtId="0" fontId="24" fillId="0" borderId="0" xfId="0" applyFont="1" applyBorder="1" applyAlignment="1">
      <alignment vertical="center"/>
    </xf>
    <xf numFmtId="0" fontId="24" fillId="2" borderId="0" xfId="0" applyFont="1" applyFill="1" applyBorder="1" applyAlignment="1">
      <alignment horizontal="center" vertical="center"/>
    </xf>
    <xf numFmtId="0" fontId="45" fillId="2" borderId="0" xfId="0" applyFont="1" applyFill="1" applyBorder="1" applyAlignment="1">
      <alignment horizontal="center" vertical="center"/>
    </xf>
    <xf numFmtId="0" fontId="44" fillId="9" borderId="2" xfId="0" applyFont="1" applyFill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44" fillId="0" borderId="5" xfId="0" applyFont="1" applyFill="1" applyBorder="1" applyAlignment="1">
      <alignment horizontal="center" vertical="center"/>
    </xf>
    <xf numFmtId="0" fontId="44" fillId="3" borderId="33" xfId="0" applyFont="1" applyFill="1" applyBorder="1" applyAlignment="1">
      <alignment horizontal="center" vertical="center"/>
    </xf>
    <xf numFmtId="0" fontId="44" fillId="3" borderId="19" xfId="0" applyFont="1" applyFill="1" applyBorder="1" applyAlignment="1">
      <alignment horizontal="center" vertical="center"/>
    </xf>
    <xf numFmtId="0" fontId="44" fillId="3" borderId="4" xfId="0" applyFont="1" applyFill="1" applyBorder="1" applyAlignment="1">
      <alignment horizontal="center" vertical="center"/>
    </xf>
    <xf numFmtId="0" fontId="44" fillId="3" borderId="20" xfId="0" quotePrefix="1" applyFont="1" applyFill="1" applyBorder="1" applyAlignment="1">
      <alignment horizontal="center" vertical="center"/>
    </xf>
    <xf numFmtId="0" fontId="44" fillId="3" borderId="41" xfId="0" quotePrefix="1" applyFont="1" applyFill="1" applyBorder="1" applyAlignment="1">
      <alignment horizontal="center" vertical="center"/>
    </xf>
    <xf numFmtId="0" fontId="44" fillId="10" borderId="48" xfId="0" applyFont="1" applyFill="1" applyBorder="1" applyAlignment="1">
      <alignment horizontal="center" vertical="center"/>
    </xf>
    <xf numFmtId="0" fontId="44" fillId="0" borderId="5" xfId="0" applyFont="1" applyBorder="1" applyAlignment="1">
      <alignment horizontal="center" vertical="center"/>
    </xf>
    <xf numFmtId="164" fontId="24" fillId="0" borderId="6" xfId="0" applyNumberFormat="1" applyFont="1" applyFill="1" applyBorder="1" applyAlignment="1">
      <alignment horizontal="center" vertical="center"/>
    </xf>
    <xf numFmtId="164" fontId="24" fillId="0" borderId="16" xfId="0" applyNumberFormat="1" applyFont="1" applyFill="1" applyBorder="1" applyAlignment="1">
      <alignment horizontal="center" vertical="center"/>
    </xf>
    <xf numFmtId="164" fontId="24" fillId="0" borderId="10" xfId="0" applyNumberFormat="1" applyFont="1" applyFill="1" applyBorder="1" applyAlignment="1">
      <alignment horizontal="center" vertical="center"/>
    </xf>
    <xf numFmtId="164" fontId="24" fillId="0" borderId="7" xfId="0" applyNumberFormat="1" applyFont="1" applyFill="1" applyBorder="1" applyAlignment="1">
      <alignment horizontal="center" vertical="center"/>
    </xf>
    <xf numFmtId="164" fontId="24" fillId="0" borderId="7" xfId="0" applyNumberFormat="1" applyFont="1" applyBorder="1" applyAlignment="1">
      <alignment horizontal="center" vertical="center"/>
    </xf>
    <xf numFmtId="164" fontId="24" fillId="0" borderId="9" xfId="0" applyNumberFormat="1" applyFont="1" applyBorder="1" applyAlignment="1">
      <alignment horizontal="center" vertical="center"/>
    </xf>
    <xf numFmtId="164" fontId="24" fillId="0" borderId="49" xfId="0" applyNumberFormat="1" applyFont="1" applyFill="1" applyBorder="1" applyAlignment="1">
      <alignment horizontal="center" vertical="center"/>
    </xf>
    <xf numFmtId="0" fontId="44" fillId="0" borderId="11" xfId="0" applyFont="1" applyBorder="1" applyAlignment="1">
      <alignment horizontal="center" vertical="center"/>
    </xf>
    <xf numFmtId="0" fontId="44" fillId="10" borderId="30" xfId="0" applyFont="1" applyFill="1" applyBorder="1" applyAlignment="1">
      <alignment horizontal="center" vertical="center"/>
    </xf>
    <xf numFmtId="164" fontId="44" fillId="0" borderId="39" xfId="0" applyNumberFormat="1" applyFont="1" applyFill="1" applyBorder="1" applyAlignment="1">
      <alignment horizontal="center" vertical="center"/>
    </xf>
    <xf numFmtId="164" fontId="44" fillId="0" borderId="40" xfId="0" applyNumberFormat="1" applyFont="1" applyFill="1" applyBorder="1" applyAlignment="1">
      <alignment horizontal="center" vertical="center"/>
    </xf>
    <xf numFmtId="164" fontId="44" fillId="0" borderId="32" xfId="0" applyNumberFormat="1" applyFont="1" applyFill="1" applyBorder="1" applyAlignment="1">
      <alignment horizontal="center" vertical="center"/>
    </xf>
    <xf numFmtId="164" fontId="44" fillId="0" borderId="17" xfId="0" applyNumberFormat="1" applyFont="1" applyFill="1" applyBorder="1" applyAlignment="1">
      <alignment horizontal="center" vertical="center"/>
    </xf>
    <xf numFmtId="164" fontId="44" fillId="0" borderId="47" xfId="0" applyNumberFormat="1" applyFont="1" applyFill="1" applyBorder="1" applyAlignment="1">
      <alignment horizontal="center" vertical="center"/>
    </xf>
    <xf numFmtId="1" fontId="24" fillId="0" borderId="0" xfId="0" applyNumberFormat="1" applyFont="1" applyFill="1" applyBorder="1" applyAlignment="1">
      <alignment horizontal="center" vertical="center"/>
    </xf>
    <xf numFmtId="1" fontId="24" fillId="0" borderId="27" xfId="0" applyNumberFormat="1" applyFont="1" applyFill="1" applyBorder="1" applyAlignment="1">
      <alignment horizontal="center" vertical="center"/>
    </xf>
    <xf numFmtId="0" fontId="46" fillId="0" borderId="0" xfId="0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164" fontId="44" fillId="0" borderId="50" xfId="0" applyNumberFormat="1" applyFont="1" applyFill="1" applyBorder="1" applyAlignment="1">
      <alignment horizontal="center" vertical="center"/>
    </xf>
    <xf numFmtId="0" fontId="43" fillId="0" borderId="0" xfId="0" applyFont="1" applyBorder="1" applyAlignment="1">
      <alignment horizontal="center" vertical="center"/>
    </xf>
    <xf numFmtId="0" fontId="43" fillId="0" borderId="27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0" xfId="0" applyFont="1" applyFill="1" applyAlignment="1">
      <alignment horizontal="center" vertical="center"/>
    </xf>
    <xf numFmtId="0" fontId="44" fillId="3" borderId="34" xfId="0" applyFont="1" applyFill="1" applyBorder="1" applyAlignment="1">
      <alignment horizontal="center" vertical="center"/>
    </xf>
    <xf numFmtId="0" fontId="44" fillId="3" borderId="29" xfId="0" applyFont="1" applyFill="1" applyBorder="1" applyAlignment="1">
      <alignment horizontal="center" vertical="center"/>
    </xf>
    <xf numFmtId="0" fontId="44" fillId="3" borderId="35" xfId="0" applyFont="1" applyFill="1" applyBorder="1" applyAlignment="1">
      <alignment horizontal="center" vertical="center"/>
    </xf>
    <xf numFmtId="0" fontId="44" fillId="3" borderId="42" xfId="0" applyFont="1" applyFill="1" applyBorder="1" applyAlignment="1">
      <alignment horizontal="center" vertical="center"/>
    </xf>
    <xf numFmtId="0" fontId="42" fillId="0" borderId="27" xfId="0" applyFont="1" applyBorder="1" applyAlignment="1">
      <alignment horizontal="center" vertical="center"/>
    </xf>
    <xf numFmtId="164" fontId="24" fillId="0" borderId="12" xfId="0" applyNumberFormat="1" applyFont="1" applyFill="1" applyBorder="1" applyAlignment="1">
      <alignment horizontal="center" vertical="center"/>
    </xf>
    <xf numFmtId="164" fontId="24" fillId="0" borderId="56" xfId="0" applyNumberFormat="1" applyFont="1" applyFill="1" applyBorder="1" applyAlignment="1">
      <alignment horizontal="center" vertical="center"/>
    </xf>
    <xf numFmtId="164" fontId="24" fillId="0" borderId="15" xfId="0" applyNumberFormat="1" applyFont="1" applyFill="1" applyBorder="1" applyAlignment="1">
      <alignment horizontal="center" vertical="center"/>
    </xf>
    <xf numFmtId="164" fontId="24" fillId="0" borderId="26" xfId="0" applyNumberFormat="1" applyFont="1" applyFill="1" applyBorder="1" applyAlignment="1">
      <alignment horizontal="center" vertical="center"/>
    </xf>
    <xf numFmtId="164" fontId="24" fillId="0" borderId="37" xfId="0" applyNumberFormat="1" applyFont="1" applyFill="1" applyBorder="1" applyAlignment="1">
      <alignment horizontal="center" vertical="center"/>
    </xf>
    <xf numFmtId="164" fontId="24" fillId="0" borderId="36" xfId="0" applyNumberFormat="1" applyFont="1" applyFill="1" applyBorder="1" applyAlignment="1">
      <alignment horizontal="center" vertical="center"/>
    </xf>
    <xf numFmtId="164" fontId="24" fillId="0" borderId="37" xfId="0" applyNumberFormat="1" applyFont="1" applyBorder="1" applyAlignment="1">
      <alignment horizontal="center" vertical="center"/>
    </xf>
    <xf numFmtId="164" fontId="24" fillId="0" borderId="38" xfId="0" applyNumberFormat="1" applyFont="1" applyBorder="1" applyAlignment="1">
      <alignment horizontal="center" vertical="center"/>
    </xf>
    <xf numFmtId="164" fontId="24" fillId="0" borderId="51" xfId="0" applyNumberFormat="1" applyFont="1" applyFill="1" applyBorder="1" applyAlignment="1">
      <alignment horizontal="center" vertical="center"/>
    </xf>
    <xf numFmtId="164" fontId="24" fillId="2" borderId="23" xfId="0" applyNumberFormat="1" applyFont="1" applyFill="1" applyBorder="1" applyAlignment="1">
      <alignment horizontal="center" vertical="center"/>
    </xf>
    <xf numFmtId="1" fontId="24" fillId="2" borderId="0" xfId="0" applyNumberFormat="1" applyFont="1" applyFill="1" applyBorder="1" applyAlignment="1">
      <alignment horizontal="center" vertical="center"/>
    </xf>
    <xf numFmtId="164" fontId="44" fillId="2" borderId="23" xfId="0" applyNumberFormat="1" applyFont="1" applyFill="1" applyBorder="1" applyAlignment="1">
      <alignment horizontal="center" vertical="center"/>
    </xf>
    <xf numFmtId="0" fontId="44" fillId="9" borderId="48" xfId="0" applyFont="1" applyFill="1" applyBorder="1" applyAlignment="1">
      <alignment horizontal="center" vertical="center"/>
    </xf>
    <xf numFmtId="0" fontId="44" fillId="8" borderId="0" xfId="0" applyFont="1" applyFill="1" applyBorder="1" applyAlignment="1">
      <alignment horizontal="center" vertical="center"/>
    </xf>
    <xf numFmtId="0" fontId="44" fillId="9" borderId="47" xfId="0" applyFont="1" applyFill="1" applyBorder="1" applyAlignment="1">
      <alignment horizontal="center" vertical="center"/>
    </xf>
    <xf numFmtId="0" fontId="44" fillId="0" borderId="49" xfId="0" applyFont="1" applyFill="1" applyBorder="1" applyAlignment="1">
      <alignment horizontal="center" vertical="center"/>
    </xf>
    <xf numFmtId="0" fontId="44" fillId="0" borderId="49" xfId="0" applyFont="1" applyBorder="1" applyAlignment="1">
      <alignment horizontal="center" vertical="center"/>
    </xf>
    <xf numFmtId="164" fontId="24" fillId="2" borderId="7" xfId="0" applyNumberFormat="1" applyFont="1" applyFill="1" applyBorder="1" applyAlignment="1">
      <alignment horizontal="center" vertical="center"/>
    </xf>
    <xf numFmtId="164" fontId="24" fillId="0" borderId="0" xfId="0" applyNumberFormat="1" applyFont="1" applyFill="1" applyBorder="1" applyAlignment="1">
      <alignment horizontal="center" vertical="center"/>
    </xf>
    <xf numFmtId="164" fontId="24" fillId="0" borderId="16" xfId="0" applyNumberFormat="1" applyFont="1" applyBorder="1" applyAlignment="1">
      <alignment horizontal="center" vertical="center"/>
    </xf>
    <xf numFmtId="0" fontId="44" fillId="0" borderId="52" xfId="0" applyFont="1" applyBorder="1" applyAlignment="1">
      <alignment horizontal="center" vertical="center"/>
    </xf>
    <xf numFmtId="164" fontId="24" fillId="0" borderId="26" xfId="0" applyNumberFormat="1" applyFont="1" applyBorder="1" applyAlignment="1">
      <alignment horizontal="center" vertical="center"/>
    </xf>
    <xf numFmtId="0" fontId="44" fillId="10" borderId="17" xfId="0" applyFont="1" applyFill="1" applyBorder="1" applyAlignment="1">
      <alignment horizontal="center" vertical="center"/>
    </xf>
    <xf numFmtId="164" fontId="44" fillId="0" borderId="53" xfId="0" applyNumberFormat="1" applyFont="1" applyFill="1" applyBorder="1" applyAlignment="1">
      <alignment horizontal="center" vertical="center"/>
    </xf>
    <xf numFmtId="164" fontId="44" fillId="0" borderId="54" xfId="0" applyNumberFormat="1" applyFont="1" applyFill="1" applyBorder="1" applyAlignment="1">
      <alignment horizontal="center" vertical="center"/>
    </xf>
    <xf numFmtId="164" fontId="44" fillId="0" borderId="0" xfId="0" applyNumberFormat="1" applyFont="1" applyFill="1" applyBorder="1" applyAlignment="1">
      <alignment horizontal="center" vertical="center"/>
    </xf>
    <xf numFmtId="0" fontId="44" fillId="11" borderId="17" xfId="0" applyFont="1" applyFill="1" applyBorder="1" applyAlignment="1">
      <alignment horizontal="center" vertical="center"/>
    </xf>
    <xf numFmtId="164" fontId="44" fillId="0" borderId="43" xfId="0" applyNumberFormat="1" applyFont="1" applyFill="1" applyBorder="1" applyAlignment="1">
      <alignment horizontal="center" vertical="center"/>
    </xf>
    <xf numFmtId="0" fontId="46" fillId="0" borderId="23" xfId="0" applyFont="1" applyBorder="1" applyAlignment="1">
      <alignment horizontal="center" vertical="center"/>
    </xf>
    <xf numFmtId="0" fontId="42" fillId="0" borderId="44" xfId="0" applyFont="1" applyBorder="1" applyAlignment="1">
      <alignment horizontal="center" vertical="center"/>
    </xf>
    <xf numFmtId="0" fontId="42" fillId="0" borderId="45" xfId="0" applyFont="1" applyBorder="1" applyAlignment="1">
      <alignment horizontal="center" vertical="center"/>
    </xf>
    <xf numFmtId="1" fontId="44" fillId="0" borderId="45" xfId="0" applyNumberFormat="1" applyFont="1" applyFill="1" applyBorder="1" applyAlignment="1">
      <alignment horizontal="center" vertical="center"/>
    </xf>
    <xf numFmtId="0" fontId="46" fillId="0" borderId="45" xfId="0" applyFont="1" applyBorder="1" applyAlignment="1">
      <alignment horizontal="center" vertical="center"/>
    </xf>
    <xf numFmtId="0" fontId="42" fillId="0" borderId="46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" fontId="44" fillId="0" borderId="0" xfId="0" applyNumberFormat="1" applyFont="1" applyFill="1" applyBorder="1" applyAlignment="1">
      <alignment horizontal="center" vertical="center"/>
    </xf>
    <xf numFmtId="0" fontId="44" fillId="2" borderId="0" xfId="0" applyFont="1" applyFill="1" applyBorder="1" applyAlignment="1">
      <alignment vertical="center"/>
    </xf>
    <xf numFmtId="0" fontId="51" fillId="0" borderId="33" xfId="0" applyFont="1" applyBorder="1" applyAlignment="1">
      <alignment horizontal="center" vertical="center"/>
    </xf>
    <xf numFmtId="164" fontId="51" fillId="0" borderId="41" xfId="0" applyNumberFormat="1" applyFont="1" applyBorder="1" applyAlignment="1">
      <alignment horizontal="center" vertical="center"/>
    </xf>
    <xf numFmtId="0" fontId="51" fillId="0" borderId="6" xfId="0" applyFont="1" applyBorder="1" applyAlignment="1">
      <alignment horizontal="center" vertical="center"/>
    </xf>
    <xf numFmtId="164" fontId="51" fillId="0" borderId="9" xfId="0" applyNumberFormat="1" applyFont="1" applyBorder="1" applyAlignment="1">
      <alignment horizontal="center" vertical="center"/>
    </xf>
    <xf numFmtId="0" fontId="51" fillId="0" borderId="12" xfId="0" applyFont="1" applyBorder="1" applyAlignment="1">
      <alignment horizontal="center" vertical="center"/>
    </xf>
    <xf numFmtId="164" fontId="51" fillId="0" borderId="14" xfId="0" applyNumberFormat="1" applyFont="1" applyBorder="1" applyAlignment="1">
      <alignment horizontal="center" vertical="center"/>
    </xf>
    <xf numFmtId="0" fontId="51" fillId="0" borderId="39" xfId="0" applyFont="1" applyBorder="1" applyAlignment="1">
      <alignment horizontal="center" vertical="center" wrapText="1"/>
    </xf>
    <xf numFmtId="0" fontId="51" fillId="0" borderId="58" xfId="0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12" borderId="2" xfId="0" applyFont="1" applyFill="1" applyBorder="1" applyAlignment="1">
      <alignment horizontal="center" vertical="center"/>
    </xf>
    <xf numFmtId="0" fontId="6" fillId="12" borderId="3" xfId="0" applyFont="1" applyFill="1" applyBorder="1" applyAlignment="1">
      <alignment horizontal="center" vertical="center"/>
    </xf>
    <xf numFmtId="0" fontId="6" fillId="12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6" fillId="4" borderId="31" xfId="0" applyFont="1" applyFill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center" vertical="center"/>
    </xf>
    <xf numFmtId="0" fontId="3" fillId="0" borderId="4" xfId="1" applyFont="1" applyFill="1" applyBorder="1" applyAlignment="1">
      <alignment horizontal="center" vertical="center"/>
    </xf>
    <xf numFmtId="0" fontId="3" fillId="0" borderId="2" xfId="2" applyFont="1" applyFill="1" applyBorder="1" applyAlignment="1">
      <alignment horizontal="center" vertical="center"/>
    </xf>
    <xf numFmtId="0" fontId="3" fillId="0" borderId="3" xfId="2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13" borderId="3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0" fontId="6" fillId="0" borderId="2" xfId="1" applyFont="1" applyFill="1" applyBorder="1" applyAlignment="1">
      <alignment horizontal="center" vertical="center"/>
    </xf>
    <xf numFmtId="0" fontId="6" fillId="0" borderId="3" xfId="1" applyFont="1" applyFill="1" applyBorder="1" applyAlignment="1">
      <alignment horizontal="center" vertical="center"/>
    </xf>
    <xf numFmtId="0" fontId="6" fillId="0" borderId="4" xfId="1" applyFont="1" applyFill="1" applyBorder="1" applyAlignment="1">
      <alignment horizontal="center" vertical="center"/>
    </xf>
    <xf numFmtId="0" fontId="6" fillId="0" borderId="2" xfId="2" applyFont="1" applyFill="1" applyBorder="1" applyAlignment="1">
      <alignment horizontal="center" vertical="center"/>
    </xf>
    <xf numFmtId="0" fontId="6" fillId="0" borderId="3" xfId="2" applyFont="1" applyFill="1" applyBorder="1" applyAlignment="1">
      <alignment horizontal="center" vertical="center"/>
    </xf>
    <xf numFmtId="0" fontId="6" fillId="0" borderId="4" xfId="2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44" fillId="2" borderId="0" xfId="0" applyFont="1" applyFill="1" applyBorder="1" applyAlignment="1">
      <alignment vertical="center"/>
    </xf>
    <xf numFmtId="0" fontId="44" fillId="2" borderId="1" xfId="0" applyFont="1" applyFill="1" applyBorder="1" applyAlignment="1">
      <alignment horizontal="center" vertical="center"/>
    </xf>
    <xf numFmtId="0" fontId="47" fillId="0" borderId="23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47" fillId="0" borderId="27" xfId="0" applyFont="1" applyBorder="1" applyAlignment="1">
      <alignment horizontal="center" vertical="center" wrapText="1"/>
    </xf>
    <xf numFmtId="0" fontId="42" fillId="2" borderId="18" xfId="0" applyFont="1" applyFill="1" applyBorder="1" applyAlignment="1">
      <alignment horizontal="center" vertical="center"/>
    </xf>
    <xf numFmtId="0" fontId="42" fillId="2" borderId="23" xfId="0" applyFont="1" applyFill="1" applyBorder="1" applyAlignment="1">
      <alignment horizontal="center" vertical="center"/>
    </xf>
    <xf numFmtId="0" fontId="42" fillId="2" borderId="28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4" fillId="2" borderId="19" xfId="0" applyFont="1" applyFill="1" applyBorder="1" applyAlignment="1">
      <alignment horizontal="center" vertical="center"/>
    </xf>
    <xf numFmtId="0" fontId="24" fillId="2" borderId="20" xfId="0" applyFont="1" applyFill="1" applyBorder="1" applyAlignment="1">
      <alignment horizontal="center" vertical="center"/>
    </xf>
    <xf numFmtId="0" fontId="44" fillId="2" borderId="24" xfId="0" applyFont="1" applyFill="1" applyBorder="1" applyAlignment="1">
      <alignment horizontal="center" vertical="center"/>
    </xf>
    <xf numFmtId="0" fontId="44" fillId="2" borderId="25" xfId="0" applyFont="1" applyFill="1" applyBorder="1" applyAlignment="1">
      <alignment horizontal="center" vertical="center"/>
    </xf>
    <xf numFmtId="0" fontId="44" fillId="2" borderId="26" xfId="0" applyFont="1" applyFill="1" applyBorder="1" applyAlignment="1">
      <alignment horizontal="center" vertical="center"/>
    </xf>
    <xf numFmtId="0" fontId="44" fillId="2" borderId="28" xfId="0" applyFont="1" applyFill="1" applyBorder="1" applyAlignment="1">
      <alignment horizontal="center" vertical="center"/>
    </xf>
    <xf numFmtId="0" fontId="44" fillId="2" borderId="29" xfId="0" applyFont="1" applyFill="1" applyBorder="1" applyAlignment="1">
      <alignment horizontal="center" vertical="center"/>
    </xf>
    <xf numFmtId="0" fontId="24" fillId="2" borderId="7" xfId="0" applyFont="1" applyFill="1" applyBorder="1" applyAlignment="1">
      <alignment horizontal="center" vertical="center"/>
    </xf>
    <xf numFmtId="0" fontId="48" fillId="0" borderId="21" xfId="0" applyFont="1" applyBorder="1" applyAlignment="1">
      <alignment horizontal="center" vertical="center" wrapText="1"/>
    </xf>
    <xf numFmtId="0" fontId="48" fillId="0" borderId="22" xfId="0" applyFont="1" applyBorder="1" applyAlignment="1">
      <alignment horizontal="center" vertical="center" wrapText="1"/>
    </xf>
    <xf numFmtId="0" fontId="48" fillId="0" borderId="0" xfId="0" applyFont="1" applyBorder="1" applyAlignment="1">
      <alignment horizontal="center" vertical="center" wrapText="1"/>
    </xf>
    <xf numFmtId="0" fontId="48" fillId="0" borderId="27" xfId="0" applyFont="1" applyBorder="1" applyAlignment="1">
      <alignment horizontal="center" vertical="center" wrapText="1"/>
    </xf>
    <xf numFmtId="0" fontId="48" fillId="0" borderId="45" xfId="0" applyFont="1" applyBorder="1" applyAlignment="1">
      <alignment horizontal="center" vertical="center" wrapText="1"/>
    </xf>
    <xf numFmtId="0" fontId="48" fillId="0" borderId="46" xfId="0" applyFont="1" applyBorder="1" applyAlignment="1">
      <alignment horizontal="center" vertical="center" wrapText="1"/>
    </xf>
    <xf numFmtId="0" fontId="44" fillId="8" borderId="30" xfId="0" applyFont="1" applyFill="1" applyBorder="1" applyAlignment="1">
      <alignment horizontal="center" vertical="center"/>
    </xf>
    <xf numFmtId="0" fontId="44" fillId="8" borderId="31" xfId="0" applyFont="1" applyFill="1" applyBorder="1" applyAlignment="1">
      <alignment horizontal="center" vertical="center"/>
    </xf>
    <xf numFmtId="0" fontId="44" fillId="8" borderId="32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49" fillId="2" borderId="1" xfId="0" applyFont="1" applyFill="1" applyBorder="1" applyAlignment="1">
      <alignment horizontal="center" vertical="center"/>
    </xf>
    <xf numFmtId="0" fontId="24" fillId="0" borderId="28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1" fontId="44" fillId="0" borderId="0" xfId="0" applyNumberFormat="1" applyFont="1" applyFill="1" applyBorder="1" applyAlignment="1">
      <alignment horizontal="center" vertical="center"/>
    </xf>
    <xf numFmtId="0" fontId="50" fillId="0" borderId="39" xfId="0" applyFont="1" applyBorder="1" applyAlignment="1">
      <alignment horizontal="center" vertical="center"/>
    </xf>
    <xf numFmtId="0" fontId="50" fillId="0" borderId="43" xfId="0" applyFont="1" applyBorder="1" applyAlignment="1">
      <alignment horizontal="center" vertical="center"/>
    </xf>
    <xf numFmtId="0" fontId="50" fillId="0" borderId="58" xfId="0" applyFont="1" applyBorder="1" applyAlignment="1">
      <alignment horizontal="center" vertical="center"/>
    </xf>
    <xf numFmtId="0" fontId="51" fillId="0" borderId="18" xfId="0" applyFont="1" applyBorder="1" applyAlignment="1">
      <alignment horizontal="center" vertical="center"/>
    </xf>
    <xf numFmtId="0" fontId="51" fillId="0" borderId="22" xfId="0" applyFont="1" applyBorder="1" applyAlignment="1">
      <alignment horizontal="center" vertical="center"/>
    </xf>
    <xf numFmtId="0" fontId="51" fillId="0" borderId="23" xfId="0" applyFont="1" applyBorder="1" applyAlignment="1">
      <alignment horizontal="center" vertical="center"/>
    </xf>
    <xf numFmtId="0" fontId="51" fillId="0" borderId="27" xfId="0" applyFont="1" applyBorder="1" applyAlignment="1">
      <alignment horizontal="center" vertical="center"/>
    </xf>
    <xf numFmtId="0" fontId="51" fillId="0" borderId="44" xfId="0" applyFont="1" applyBorder="1" applyAlignment="1">
      <alignment horizontal="center" vertical="center"/>
    </xf>
    <xf numFmtId="0" fontId="51" fillId="0" borderId="46" xfId="0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</cellXfs>
  <cellStyles count="5">
    <cellStyle name="Normal" xfId="0" builtinId="0"/>
    <cellStyle name="Normal 10" xfId="1"/>
    <cellStyle name="Normal 10 2" xfId="2"/>
    <cellStyle name="Normal 21" xfId="3"/>
    <cellStyle name="Porcentaj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158749</xdr:colOff>
      <xdr:row>0</xdr:row>
      <xdr:rowOff>63499</xdr:rowOff>
    </xdr:from>
    <xdr:to>
      <xdr:col>0</xdr:col>
      <xdr:colOff>2460624</xdr:colOff>
      <xdr:row>2</xdr:row>
      <xdr:rowOff>231774</xdr:rowOff>
    </xdr:to>
    <xdr:pic>
      <xdr:nvPicPr>
        <xdr:cNvPr id="4" name="Imagen 3" descr="Aviagen revoluciona las pruebas de Genómica - aviNews, la revista global de  avicultura">
          <a:extLst>
            <a:ext uri="{FF2B5EF4-FFF2-40B4-BE49-F238E27FC236}">
              <a16:creationId xmlns:a16="http://schemas.microsoft.com/office/drawing/2014/main" id="{DE222D03-C212-4AB9-ACC0-A1ED6C266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49" y="63499"/>
          <a:ext cx="2301875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1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41" zoomScale="30" zoomScaleNormal="30" workbookViewId="0">
      <selection activeCell="L24" sqref="L24:O24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84" t="s">
        <v>0</v>
      </c>
      <c r="B3" s="584"/>
      <c r="C3" s="58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" t="s">
        <v>1</v>
      </c>
      <c r="B9" s="4"/>
      <c r="C9" s="4"/>
      <c r="D9" s="1"/>
      <c r="E9" s="585" t="s">
        <v>2</v>
      </c>
      <c r="F9" s="585"/>
      <c r="G9" s="58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85"/>
      <c r="S9" s="58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" t="s">
        <v>4</v>
      </c>
      <c r="B11" s="4"/>
      <c r="C11" s="4"/>
      <c r="D11" s="1"/>
      <c r="E11" s="6">
        <v>1</v>
      </c>
      <c r="F11" s="1"/>
      <c r="G11" s="1"/>
      <c r="H11" s="1"/>
      <c r="I11" s="1"/>
      <c r="J11" s="1"/>
      <c r="K11" s="586" t="s">
        <v>5</v>
      </c>
      <c r="L11" s="586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7" thickBot="1" x14ac:dyDescent="0.3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97" t="s">
        <v>53</v>
      </c>
      <c r="C15" s="598"/>
      <c r="D15" s="598"/>
      <c r="E15" s="598"/>
      <c r="F15" s="598"/>
      <c r="G15" s="598"/>
      <c r="H15" s="598"/>
      <c r="I15" s="598"/>
      <c r="J15" s="598"/>
      <c r="K15" s="599"/>
      <c r="L15" s="592" t="s">
        <v>9</v>
      </c>
      <c r="M15" s="592"/>
      <c r="N15" s="592"/>
      <c r="O15" s="593"/>
      <c r="P15" s="594" t="s">
        <v>30</v>
      </c>
      <c r="Q15" s="595"/>
      <c r="R15" s="595"/>
      <c r="S15" s="596"/>
      <c r="T15" s="12"/>
    </row>
    <row r="16" spans="1:30" ht="39.950000000000003" customHeight="1" x14ac:dyDescent="0.25">
      <c r="A16" s="92" t="s">
        <v>10</v>
      </c>
      <c r="B16" s="16"/>
      <c r="C16" s="15"/>
      <c r="D16" s="21"/>
      <c r="E16" s="15"/>
      <c r="F16" s="15"/>
      <c r="G16" s="15"/>
      <c r="H16" s="21"/>
      <c r="I16" s="15"/>
      <c r="J16" s="15"/>
      <c r="K16" s="17"/>
      <c r="L16" s="81"/>
      <c r="M16" s="15"/>
      <c r="N16" s="15"/>
      <c r="O16" s="15"/>
      <c r="P16" s="16"/>
      <c r="Q16" s="15"/>
      <c r="R16" s="78"/>
      <c r="S16" s="17"/>
      <c r="T16" s="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2">
        <v>10</v>
      </c>
      <c r="L17" s="81">
        <v>1</v>
      </c>
      <c r="M17" s="21">
        <v>2</v>
      </c>
      <c r="N17" s="21">
        <v>3</v>
      </c>
      <c r="O17" s="21">
        <v>4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94" t="s">
        <v>13</v>
      </c>
      <c r="B18" s="23">
        <f t="shared" ref="B18:S18" si="0">B27*$V$18/1000</f>
        <v>9.6880000000000006</v>
      </c>
      <c r="C18" s="24">
        <f t="shared" si="0"/>
        <v>9.702</v>
      </c>
      <c r="D18" s="24">
        <f t="shared" si="0"/>
        <v>9.702</v>
      </c>
      <c r="E18" s="24">
        <f t="shared" si="0"/>
        <v>9.702</v>
      </c>
      <c r="F18" s="24">
        <f t="shared" si="0"/>
        <v>9.702</v>
      </c>
      <c r="G18" s="24">
        <f t="shared" si="0"/>
        <v>9.702</v>
      </c>
      <c r="H18" s="24">
        <f t="shared" si="0"/>
        <v>9.702</v>
      </c>
      <c r="I18" s="24">
        <f t="shared" si="0"/>
        <v>9.702</v>
      </c>
      <c r="J18" s="24">
        <f t="shared" si="0"/>
        <v>9.702</v>
      </c>
      <c r="K18" s="25">
        <f t="shared" si="0"/>
        <v>9.702</v>
      </c>
      <c r="L18" s="82">
        <f t="shared" si="0"/>
        <v>10.388</v>
      </c>
      <c r="M18" s="24">
        <f t="shared" si="0"/>
        <v>10.388</v>
      </c>
      <c r="N18" s="24">
        <f t="shared" si="0"/>
        <v>10.374000000000001</v>
      </c>
      <c r="O18" s="24">
        <f t="shared" si="0"/>
        <v>10.374000000000001</v>
      </c>
      <c r="P18" s="23">
        <f t="shared" si="0"/>
        <v>10.206</v>
      </c>
      <c r="Q18" s="24">
        <f t="shared" si="0"/>
        <v>10.206</v>
      </c>
      <c r="R18" s="24">
        <f t="shared" si="0"/>
        <v>10.206</v>
      </c>
      <c r="S18" s="25">
        <f t="shared" si="0"/>
        <v>10.192</v>
      </c>
      <c r="T18" s="26">
        <f t="shared" ref="T18:T23" si="1">SUM(B18:S18)</f>
        <v>179.33999999999997</v>
      </c>
      <c r="V18" s="2">
        <v>14</v>
      </c>
      <c r="W18" s="20"/>
    </row>
    <row r="19" spans="1:30" ht="39.950000000000003" customHeight="1" x14ac:dyDescent="0.25">
      <c r="A19" s="95" t="s">
        <v>14</v>
      </c>
      <c r="B19" s="23">
        <f t="shared" ref="B19:S19" si="2">B27*$V$19/1000</f>
        <v>11.417999999999999</v>
      </c>
      <c r="C19" s="24">
        <f t="shared" si="2"/>
        <v>11.4345</v>
      </c>
      <c r="D19" s="24">
        <f t="shared" si="2"/>
        <v>11.4345</v>
      </c>
      <c r="E19" s="24">
        <f t="shared" si="2"/>
        <v>11.4345</v>
      </c>
      <c r="F19" s="24">
        <f t="shared" si="2"/>
        <v>11.4345</v>
      </c>
      <c r="G19" s="24">
        <f t="shared" si="2"/>
        <v>11.4345</v>
      </c>
      <c r="H19" s="24">
        <f t="shared" si="2"/>
        <v>11.4345</v>
      </c>
      <c r="I19" s="24">
        <f t="shared" si="2"/>
        <v>11.4345</v>
      </c>
      <c r="J19" s="24">
        <f t="shared" si="2"/>
        <v>11.4345</v>
      </c>
      <c r="K19" s="25">
        <f t="shared" si="2"/>
        <v>11.4345</v>
      </c>
      <c r="L19" s="82">
        <f t="shared" si="2"/>
        <v>12.243</v>
      </c>
      <c r="M19" s="24">
        <f t="shared" si="2"/>
        <v>12.243</v>
      </c>
      <c r="N19" s="24">
        <f t="shared" si="2"/>
        <v>12.2265</v>
      </c>
      <c r="O19" s="24">
        <f t="shared" si="2"/>
        <v>12.2265</v>
      </c>
      <c r="P19" s="23">
        <f t="shared" si="2"/>
        <v>12.028499999999999</v>
      </c>
      <c r="Q19" s="24">
        <f t="shared" si="2"/>
        <v>12.028499999999999</v>
      </c>
      <c r="R19" s="24">
        <f t="shared" si="2"/>
        <v>12.028499999999999</v>
      </c>
      <c r="S19" s="25">
        <f t="shared" si="2"/>
        <v>12.012</v>
      </c>
      <c r="T19" s="26">
        <f t="shared" si="1"/>
        <v>211.36499999999998</v>
      </c>
      <c r="V19" s="2">
        <v>16.5</v>
      </c>
      <c r="W19" s="20"/>
    </row>
    <row r="20" spans="1:30" ht="39.75" customHeight="1" x14ac:dyDescent="0.25">
      <c r="A20" s="94" t="s">
        <v>15</v>
      </c>
      <c r="B20" s="79">
        <f t="shared" ref="B20:S20" si="3">B27*$V$20/1000</f>
        <v>14.186</v>
      </c>
      <c r="C20" s="24">
        <f t="shared" si="3"/>
        <v>14.2065</v>
      </c>
      <c r="D20" s="24">
        <f t="shared" si="3"/>
        <v>14.2065</v>
      </c>
      <c r="E20" s="24">
        <f t="shared" si="3"/>
        <v>14.2065</v>
      </c>
      <c r="F20" s="24">
        <f t="shared" si="3"/>
        <v>14.2065</v>
      </c>
      <c r="G20" s="24">
        <f t="shared" si="3"/>
        <v>14.2065</v>
      </c>
      <c r="H20" s="24">
        <f t="shared" si="3"/>
        <v>14.2065</v>
      </c>
      <c r="I20" s="24">
        <f t="shared" si="3"/>
        <v>14.2065</v>
      </c>
      <c r="J20" s="24">
        <f t="shared" si="3"/>
        <v>14.2065</v>
      </c>
      <c r="K20" s="25">
        <f t="shared" si="3"/>
        <v>14.2065</v>
      </c>
      <c r="L20" s="83">
        <f t="shared" si="3"/>
        <v>15.211</v>
      </c>
      <c r="M20" s="24">
        <f t="shared" si="3"/>
        <v>15.211</v>
      </c>
      <c r="N20" s="24">
        <f t="shared" si="3"/>
        <v>15.1905</v>
      </c>
      <c r="O20" s="24">
        <f t="shared" si="3"/>
        <v>15.1905</v>
      </c>
      <c r="P20" s="79">
        <f t="shared" si="3"/>
        <v>14.9445</v>
      </c>
      <c r="Q20" s="24">
        <f t="shared" si="3"/>
        <v>14.9445</v>
      </c>
      <c r="R20" s="24">
        <f t="shared" si="3"/>
        <v>14.9445</v>
      </c>
      <c r="S20" s="25">
        <f t="shared" si="3"/>
        <v>14.923999999999999</v>
      </c>
      <c r="T20" s="26">
        <f t="shared" si="1"/>
        <v>262.60500000000002</v>
      </c>
      <c r="V20" s="2">
        <v>20.5</v>
      </c>
      <c r="W20" s="20"/>
    </row>
    <row r="21" spans="1:30" ht="39.950000000000003" customHeight="1" x14ac:dyDescent="0.25">
      <c r="A21" s="95" t="s">
        <v>16</v>
      </c>
      <c r="B21" s="23">
        <f t="shared" ref="B21:S21" si="4">B27*$V$21/1000</f>
        <v>16.262</v>
      </c>
      <c r="C21" s="24">
        <f t="shared" si="4"/>
        <v>16.285499999999999</v>
      </c>
      <c r="D21" s="24">
        <f t="shared" si="4"/>
        <v>16.285499999999999</v>
      </c>
      <c r="E21" s="24">
        <f t="shared" si="4"/>
        <v>16.285499999999999</v>
      </c>
      <c r="F21" s="24">
        <f t="shared" si="4"/>
        <v>16.285499999999999</v>
      </c>
      <c r="G21" s="24">
        <f t="shared" si="4"/>
        <v>16.285499999999999</v>
      </c>
      <c r="H21" s="24">
        <f t="shared" si="4"/>
        <v>16.285499999999999</v>
      </c>
      <c r="I21" s="24">
        <f t="shared" si="4"/>
        <v>16.285499999999999</v>
      </c>
      <c r="J21" s="24">
        <f t="shared" si="4"/>
        <v>16.285499999999999</v>
      </c>
      <c r="K21" s="25">
        <f t="shared" si="4"/>
        <v>16.285499999999999</v>
      </c>
      <c r="L21" s="82">
        <f t="shared" si="4"/>
        <v>17.437000000000001</v>
      </c>
      <c r="M21" s="24">
        <f t="shared" si="4"/>
        <v>17.437000000000001</v>
      </c>
      <c r="N21" s="24">
        <f t="shared" si="4"/>
        <v>17.413499999999999</v>
      </c>
      <c r="O21" s="24">
        <f t="shared" si="4"/>
        <v>17.413499999999999</v>
      </c>
      <c r="P21" s="23">
        <f t="shared" si="4"/>
        <v>17.131499999999999</v>
      </c>
      <c r="Q21" s="24">
        <f t="shared" si="4"/>
        <v>17.131499999999999</v>
      </c>
      <c r="R21" s="24">
        <f t="shared" si="4"/>
        <v>17.131499999999999</v>
      </c>
      <c r="S21" s="25">
        <f t="shared" si="4"/>
        <v>17.108000000000001</v>
      </c>
      <c r="T21" s="26">
        <f t="shared" si="1"/>
        <v>301.03500000000003</v>
      </c>
      <c r="V21" s="2">
        <v>23.5</v>
      </c>
      <c r="W21" s="20"/>
    </row>
    <row r="22" spans="1:30" ht="39.950000000000003" customHeight="1" x14ac:dyDescent="0.25">
      <c r="A22" s="94" t="s">
        <v>17</v>
      </c>
      <c r="B22" s="23">
        <f t="shared" ref="B22:S22" si="5">B27*$V$22/1000</f>
        <v>18.684000000000001</v>
      </c>
      <c r="C22" s="24">
        <f t="shared" si="5"/>
        <v>18.710999999999999</v>
      </c>
      <c r="D22" s="24">
        <f t="shared" si="5"/>
        <v>18.710999999999999</v>
      </c>
      <c r="E22" s="24">
        <f t="shared" si="5"/>
        <v>18.710999999999999</v>
      </c>
      <c r="F22" s="24">
        <f t="shared" si="5"/>
        <v>18.710999999999999</v>
      </c>
      <c r="G22" s="24">
        <f t="shared" si="5"/>
        <v>18.710999999999999</v>
      </c>
      <c r="H22" s="24">
        <f t="shared" si="5"/>
        <v>18.710999999999999</v>
      </c>
      <c r="I22" s="24">
        <f t="shared" si="5"/>
        <v>18.710999999999999</v>
      </c>
      <c r="J22" s="24">
        <f t="shared" si="5"/>
        <v>18.710999999999999</v>
      </c>
      <c r="K22" s="25">
        <f t="shared" si="5"/>
        <v>18.710999999999999</v>
      </c>
      <c r="L22" s="82">
        <f t="shared" si="5"/>
        <v>20.033999999999999</v>
      </c>
      <c r="M22" s="24">
        <f t="shared" si="5"/>
        <v>20.033999999999999</v>
      </c>
      <c r="N22" s="24">
        <f t="shared" si="5"/>
        <v>20.007000000000001</v>
      </c>
      <c r="O22" s="24">
        <f t="shared" si="5"/>
        <v>20.007000000000001</v>
      </c>
      <c r="P22" s="23">
        <f t="shared" si="5"/>
        <v>19.683</v>
      </c>
      <c r="Q22" s="24">
        <f t="shared" si="5"/>
        <v>19.683</v>
      </c>
      <c r="R22" s="24">
        <f t="shared" si="5"/>
        <v>19.683</v>
      </c>
      <c r="S22" s="25">
        <f t="shared" si="5"/>
        <v>19.655999999999999</v>
      </c>
      <c r="T22" s="26">
        <f t="shared" si="1"/>
        <v>345.87</v>
      </c>
      <c r="V22" s="2">
        <v>27</v>
      </c>
      <c r="W22" s="20"/>
    </row>
    <row r="23" spans="1:30" ht="39.950000000000003" customHeight="1" x14ac:dyDescent="0.25">
      <c r="A23" s="95" t="s">
        <v>18</v>
      </c>
      <c r="B23" s="23">
        <f t="shared" ref="B23:S23" si="6">B27*$V$23/1000</f>
        <v>20.414000000000001</v>
      </c>
      <c r="C23" s="24">
        <f t="shared" si="6"/>
        <v>20.4435</v>
      </c>
      <c r="D23" s="24">
        <f t="shared" si="6"/>
        <v>20.4435</v>
      </c>
      <c r="E23" s="24">
        <f t="shared" si="6"/>
        <v>20.4435</v>
      </c>
      <c r="F23" s="24">
        <f t="shared" si="6"/>
        <v>20.4435</v>
      </c>
      <c r="G23" s="24">
        <f t="shared" si="6"/>
        <v>20.4435</v>
      </c>
      <c r="H23" s="24">
        <f t="shared" si="6"/>
        <v>20.4435</v>
      </c>
      <c r="I23" s="24">
        <f t="shared" si="6"/>
        <v>20.4435</v>
      </c>
      <c r="J23" s="24">
        <f t="shared" si="6"/>
        <v>20.4435</v>
      </c>
      <c r="K23" s="25">
        <f t="shared" si="6"/>
        <v>20.4435</v>
      </c>
      <c r="L23" s="82">
        <f t="shared" si="6"/>
        <v>21.888999999999999</v>
      </c>
      <c r="M23" s="24">
        <f t="shared" si="6"/>
        <v>21.888999999999999</v>
      </c>
      <c r="N23" s="24">
        <f t="shared" si="6"/>
        <v>21.859500000000001</v>
      </c>
      <c r="O23" s="24">
        <f t="shared" si="6"/>
        <v>21.859500000000001</v>
      </c>
      <c r="P23" s="23">
        <f t="shared" si="6"/>
        <v>21.505500000000001</v>
      </c>
      <c r="Q23" s="24">
        <f t="shared" si="6"/>
        <v>21.505500000000001</v>
      </c>
      <c r="R23" s="24">
        <f t="shared" si="6"/>
        <v>21.505500000000001</v>
      </c>
      <c r="S23" s="25">
        <f t="shared" si="6"/>
        <v>21.475999999999999</v>
      </c>
      <c r="T23" s="26">
        <f t="shared" si="1"/>
        <v>377.89499999999998</v>
      </c>
      <c r="V23" s="2">
        <v>29.5</v>
      </c>
      <c r="W23" s="20"/>
    </row>
    <row r="24" spans="1:30" ht="39.950000000000003" customHeight="1" x14ac:dyDescent="0.25">
      <c r="A24" s="94" t="s">
        <v>19</v>
      </c>
      <c r="B24" s="23">
        <f t="shared" ref="B24:S24" si="7">B27*$V$24/1000</f>
        <v>22.143999999999998</v>
      </c>
      <c r="C24" s="24">
        <f t="shared" si="7"/>
        <v>22.175999999999998</v>
      </c>
      <c r="D24" s="24">
        <f t="shared" si="7"/>
        <v>22.175999999999998</v>
      </c>
      <c r="E24" s="24">
        <f t="shared" si="7"/>
        <v>22.175999999999998</v>
      </c>
      <c r="F24" s="24">
        <f t="shared" si="7"/>
        <v>22.175999999999998</v>
      </c>
      <c r="G24" s="24">
        <f t="shared" si="7"/>
        <v>22.175999999999998</v>
      </c>
      <c r="H24" s="24">
        <f t="shared" si="7"/>
        <v>22.175999999999998</v>
      </c>
      <c r="I24" s="24">
        <f t="shared" si="7"/>
        <v>22.175999999999998</v>
      </c>
      <c r="J24" s="24">
        <f t="shared" si="7"/>
        <v>22.175999999999998</v>
      </c>
      <c r="K24" s="25">
        <f t="shared" si="7"/>
        <v>22.175999999999998</v>
      </c>
      <c r="L24" s="82">
        <f t="shared" si="7"/>
        <v>23.744</v>
      </c>
      <c r="M24" s="24">
        <f t="shared" si="7"/>
        <v>23.744</v>
      </c>
      <c r="N24" s="24">
        <f t="shared" si="7"/>
        <v>23.712</v>
      </c>
      <c r="O24" s="24">
        <f t="shared" si="7"/>
        <v>23.712</v>
      </c>
      <c r="P24" s="23">
        <f t="shared" si="7"/>
        <v>23.327999999999999</v>
      </c>
      <c r="Q24" s="24">
        <f t="shared" si="7"/>
        <v>23.327999999999999</v>
      </c>
      <c r="R24" s="24">
        <f t="shared" si="7"/>
        <v>23.327999999999999</v>
      </c>
      <c r="S24" s="25">
        <f t="shared" si="7"/>
        <v>23.295999999999999</v>
      </c>
      <c r="T24" s="26">
        <f>SUM(B24:S24)</f>
        <v>409.91999999999985</v>
      </c>
      <c r="V24" s="2">
        <v>32</v>
      </c>
    </row>
    <row r="25" spans="1:30" ht="41.45" customHeight="1" x14ac:dyDescent="0.25">
      <c r="A25" s="95" t="s">
        <v>11</v>
      </c>
      <c r="B25" s="27">
        <f t="shared" ref="B25:C25" si="8">SUM(B18:B24)</f>
        <v>112.79599999999999</v>
      </c>
      <c r="C25" s="28">
        <f t="shared" si="8"/>
        <v>112.95899999999999</v>
      </c>
      <c r="D25" s="28">
        <f>SUM(D18:D24)</f>
        <v>112.95899999999999</v>
      </c>
      <c r="E25" s="28">
        <f t="shared" ref="E25:G25" si="9">SUM(E18:E24)</f>
        <v>112.95899999999999</v>
      </c>
      <c r="F25" s="28">
        <f t="shared" si="9"/>
        <v>112.95899999999999</v>
      </c>
      <c r="G25" s="28">
        <f t="shared" si="9"/>
        <v>112.95899999999999</v>
      </c>
      <c r="H25" s="28">
        <f>SUM(H18:H24)</f>
        <v>112.95899999999999</v>
      </c>
      <c r="I25" s="28">
        <f t="shared" ref="I25:K25" si="10">SUM(I18:I24)</f>
        <v>112.95899999999999</v>
      </c>
      <c r="J25" s="28">
        <f t="shared" si="10"/>
        <v>112.95899999999999</v>
      </c>
      <c r="K25" s="29">
        <f t="shared" si="10"/>
        <v>112.95899999999999</v>
      </c>
      <c r="L25" s="84">
        <f>SUM(L18:L24)</f>
        <v>120.94599999999998</v>
      </c>
      <c r="M25" s="28">
        <f t="shared" ref="M25:O25" si="11">SUM(M18:M24)</f>
        <v>120.94599999999998</v>
      </c>
      <c r="N25" s="28">
        <f t="shared" si="11"/>
        <v>120.783</v>
      </c>
      <c r="O25" s="28">
        <f t="shared" si="11"/>
        <v>120.783</v>
      </c>
      <c r="P25" s="27">
        <f>SUM(P18:P24)</f>
        <v>118.82699999999998</v>
      </c>
      <c r="Q25" s="28">
        <f t="shared" ref="Q25:S25" si="12">SUM(Q18:Q24)</f>
        <v>118.82699999999998</v>
      </c>
      <c r="R25" s="28">
        <f t="shared" si="12"/>
        <v>118.82699999999998</v>
      </c>
      <c r="S25" s="29">
        <f t="shared" si="12"/>
        <v>118.66399999999999</v>
      </c>
      <c r="T25" s="26">
        <f>SUM(B25:S25)</f>
        <v>2088.0299999999993</v>
      </c>
    </row>
    <row r="26" spans="1:30" s="2" customFormat="1" ht="36.75" customHeight="1" x14ac:dyDescent="0.25">
      <c r="A26" s="96" t="s">
        <v>20</v>
      </c>
      <c r="B26" s="30">
        <v>23.5</v>
      </c>
      <c r="C26" s="31">
        <v>23.5</v>
      </c>
      <c r="D26" s="31">
        <v>23.5</v>
      </c>
      <c r="E26" s="31">
        <v>23.5</v>
      </c>
      <c r="F26" s="31">
        <v>23.5</v>
      </c>
      <c r="G26" s="31">
        <v>23.5</v>
      </c>
      <c r="H26" s="31">
        <v>23.5</v>
      </c>
      <c r="I26" s="31">
        <v>23.5</v>
      </c>
      <c r="J26" s="31">
        <v>23.5</v>
      </c>
      <c r="K26" s="32">
        <v>23.5</v>
      </c>
      <c r="L26" s="85">
        <v>23.5</v>
      </c>
      <c r="M26" s="31">
        <v>23.5</v>
      </c>
      <c r="N26" s="31">
        <v>23.5</v>
      </c>
      <c r="O26" s="31">
        <v>23.5</v>
      </c>
      <c r="P26" s="30">
        <v>23.5</v>
      </c>
      <c r="Q26" s="31">
        <v>23.5</v>
      </c>
      <c r="R26" s="31">
        <v>23.5</v>
      </c>
      <c r="S26" s="32">
        <v>23.5</v>
      </c>
      <c r="T26" s="33">
        <f>+((T25/T27)/7)*1000</f>
        <v>50.720965822139078</v>
      </c>
    </row>
    <row r="27" spans="1:30" s="2" customFormat="1" ht="33" customHeight="1" x14ac:dyDescent="0.25">
      <c r="A27" s="97" t="s">
        <v>21</v>
      </c>
      <c r="B27" s="34">
        <v>692</v>
      </c>
      <c r="C27" s="35">
        <v>693</v>
      </c>
      <c r="D27" s="35">
        <v>693</v>
      </c>
      <c r="E27" s="35">
        <v>693</v>
      </c>
      <c r="F27" s="35">
        <v>693</v>
      </c>
      <c r="G27" s="35">
        <v>693</v>
      </c>
      <c r="H27" s="35">
        <v>693</v>
      </c>
      <c r="I27" s="35">
        <v>693</v>
      </c>
      <c r="J27" s="35">
        <v>693</v>
      </c>
      <c r="K27" s="36">
        <v>693</v>
      </c>
      <c r="L27" s="86">
        <v>742</v>
      </c>
      <c r="M27" s="35">
        <v>742</v>
      </c>
      <c r="N27" s="35">
        <v>741</v>
      </c>
      <c r="O27" s="35">
        <v>741</v>
      </c>
      <c r="P27" s="34">
        <v>729</v>
      </c>
      <c r="Q27" s="35">
        <v>729</v>
      </c>
      <c r="R27" s="35">
        <v>729</v>
      </c>
      <c r="S27" s="36">
        <v>728</v>
      </c>
      <c r="T27" s="37">
        <f>SUM(L27:S27)</f>
        <v>5881</v>
      </c>
      <c r="U27" s="2">
        <f>((T25*1000)/T27)/7</f>
        <v>50.720965822139078</v>
      </c>
    </row>
    <row r="28" spans="1:30" s="2" customFormat="1" ht="33" customHeight="1" x14ac:dyDescent="0.25">
      <c r="A28" s="98" t="s">
        <v>22</v>
      </c>
      <c r="B28" s="38">
        <f t="shared" ref="B28:C28" si="13">(B27*B26)/1000</f>
        <v>16.262</v>
      </c>
      <c r="C28" s="39">
        <f t="shared" si="13"/>
        <v>16.285499999999999</v>
      </c>
      <c r="D28" s="39">
        <f>(D27*D26)/1000</f>
        <v>16.285499999999999</v>
      </c>
      <c r="E28" s="39">
        <f>(E27*E26)/1000</f>
        <v>16.285499999999999</v>
      </c>
      <c r="F28" s="39">
        <f t="shared" ref="F28:G28" si="14">(F27*F26)/1000</f>
        <v>16.285499999999999</v>
      </c>
      <c r="G28" s="39">
        <f t="shared" si="14"/>
        <v>16.285499999999999</v>
      </c>
      <c r="H28" s="39">
        <f>(H27*H26)/1000</f>
        <v>16.285499999999999</v>
      </c>
      <c r="I28" s="39">
        <f>(I27*I26)/1000</f>
        <v>16.285499999999999</v>
      </c>
      <c r="J28" s="39">
        <f t="shared" ref="J28:K28" si="15">(J27*J26)/1000</f>
        <v>16.285499999999999</v>
      </c>
      <c r="K28" s="40">
        <f t="shared" si="15"/>
        <v>16.285499999999999</v>
      </c>
      <c r="L28" s="87">
        <f>(L27*L26)/1000</f>
        <v>17.437000000000001</v>
      </c>
      <c r="M28" s="39">
        <f>(M27*M26)/1000</f>
        <v>17.437000000000001</v>
      </c>
      <c r="N28" s="39">
        <f t="shared" ref="N28:S28" si="16">(N27*N26)/1000</f>
        <v>17.413499999999999</v>
      </c>
      <c r="O28" s="39">
        <f t="shared" si="16"/>
        <v>17.413499999999999</v>
      </c>
      <c r="P28" s="38">
        <f t="shared" si="16"/>
        <v>17.131499999999999</v>
      </c>
      <c r="Q28" s="39">
        <f t="shared" si="16"/>
        <v>17.131499999999999</v>
      </c>
      <c r="R28" s="39">
        <f t="shared" si="16"/>
        <v>17.131499999999999</v>
      </c>
      <c r="S28" s="40">
        <f t="shared" si="16"/>
        <v>17.108000000000001</v>
      </c>
      <c r="T28" s="41"/>
    </row>
    <row r="29" spans="1:30" ht="33.75" customHeight="1" x14ac:dyDescent="0.25">
      <c r="A29" s="99" t="s">
        <v>23</v>
      </c>
      <c r="B29" s="42">
        <f t="shared" ref="B29:C29" si="17">((B27*B26)*7)/1000</f>
        <v>113.834</v>
      </c>
      <c r="C29" s="43">
        <f t="shared" si="17"/>
        <v>113.99850000000001</v>
      </c>
      <c r="D29" s="43">
        <f>((D27*D26)*7)/1000</f>
        <v>113.99850000000001</v>
      </c>
      <c r="E29" s="43">
        <f>((E27*E26)*7)/1000</f>
        <v>113.99850000000001</v>
      </c>
      <c r="F29" s="43">
        <f t="shared" ref="F29:G29" si="18">((F27*F26)*7)/1000</f>
        <v>113.99850000000001</v>
      </c>
      <c r="G29" s="43">
        <f t="shared" si="18"/>
        <v>113.99850000000001</v>
      </c>
      <c r="H29" s="43">
        <f>((H27*H26)*7)/1000</f>
        <v>113.99850000000001</v>
      </c>
      <c r="I29" s="43">
        <f>((I27*I26)*7)/1000</f>
        <v>113.99850000000001</v>
      </c>
      <c r="J29" s="43">
        <f t="shared" ref="J29:K29" si="19">((J27*J26)*7)/1000</f>
        <v>113.99850000000001</v>
      </c>
      <c r="K29" s="90">
        <f t="shared" si="19"/>
        <v>113.99850000000001</v>
      </c>
      <c r="L29" s="88">
        <f>((L27*L26)*7)/1000</f>
        <v>122.059</v>
      </c>
      <c r="M29" s="43">
        <f>((M27*M26)*7)/1000</f>
        <v>122.059</v>
      </c>
      <c r="N29" s="43">
        <f t="shared" ref="N29:S29" si="20">((N27*N26)*7)/1000</f>
        <v>121.89449999999999</v>
      </c>
      <c r="O29" s="43">
        <f t="shared" si="20"/>
        <v>121.89449999999999</v>
      </c>
      <c r="P29" s="44">
        <f t="shared" si="20"/>
        <v>119.9205</v>
      </c>
      <c r="Q29" s="45">
        <f t="shared" si="20"/>
        <v>119.9205</v>
      </c>
      <c r="R29" s="45">
        <f t="shared" si="20"/>
        <v>119.9205</v>
      </c>
      <c r="S29" s="46">
        <f t="shared" si="20"/>
        <v>119.756</v>
      </c>
      <c r="T29" s="47"/>
    </row>
    <row r="30" spans="1:30" ht="33.75" customHeight="1" thickBot="1" x14ac:dyDescent="0.3">
      <c r="A30" s="100" t="s">
        <v>24</v>
      </c>
      <c r="B30" s="48">
        <f t="shared" ref="B30:C30" si="21">+(B25/B27)/7*1000</f>
        <v>23.285714285714281</v>
      </c>
      <c r="C30" s="49">
        <f t="shared" si="21"/>
        <v>23.285714285714281</v>
      </c>
      <c r="D30" s="49">
        <f>+(D25/D27)/7*1000</f>
        <v>23.285714285714281</v>
      </c>
      <c r="E30" s="49">
        <f t="shared" ref="E30:G30" si="22">+(E25/E27)/7*1000</f>
        <v>23.285714285714281</v>
      </c>
      <c r="F30" s="49">
        <f t="shared" si="22"/>
        <v>23.285714285714281</v>
      </c>
      <c r="G30" s="49">
        <f t="shared" si="22"/>
        <v>23.285714285714281</v>
      </c>
      <c r="H30" s="49">
        <f>+(H25/H27)/7*1000</f>
        <v>23.285714285714281</v>
      </c>
      <c r="I30" s="49">
        <f t="shared" ref="I30:K30" si="23">+(I25/I27)/7*1000</f>
        <v>23.285714285714281</v>
      </c>
      <c r="J30" s="49">
        <f t="shared" si="23"/>
        <v>23.285714285714281</v>
      </c>
      <c r="K30" s="50">
        <f t="shared" si="23"/>
        <v>23.285714285714281</v>
      </c>
      <c r="L30" s="89">
        <f>+(L25/L27)/7*1000</f>
        <v>23.285714285714281</v>
      </c>
      <c r="M30" s="49">
        <f t="shared" ref="M30:S30" si="24">+(M25/M27)/7*1000</f>
        <v>23.285714285714281</v>
      </c>
      <c r="N30" s="49">
        <f t="shared" si="24"/>
        <v>23.285714285714288</v>
      </c>
      <c r="O30" s="49">
        <f t="shared" si="24"/>
        <v>23.285714285714288</v>
      </c>
      <c r="P30" s="48">
        <f t="shared" si="24"/>
        <v>23.285714285714281</v>
      </c>
      <c r="Q30" s="49">
        <f t="shared" si="24"/>
        <v>23.285714285714281</v>
      </c>
      <c r="R30" s="49">
        <f t="shared" si="24"/>
        <v>23.285714285714281</v>
      </c>
      <c r="S30" s="50">
        <f t="shared" si="24"/>
        <v>23.285714285714281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87" t="s">
        <v>26</v>
      </c>
      <c r="C36" s="588"/>
      <c r="D36" s="588"/>
      <c r="E36" s="588"/>
      <c r="F36" s="588"/>
      <c r="G36" s="588"/>
      <c r="H36" s="102"/>
      <c r="I36" s="55" t="s">
        <v>27</v>
      </c>
      <c r="J36" s="110"/>
      <c r="K36" s="590" t="s">
        <v>26</v>
      </c>
      <c r="L36" s="590"/>
      <c r="M36" s="590"/>
      <c r="N36" s="590"/>
      <c r="O36" s="587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94" t="s">
        <v>13</v>
      </c>
      <c r="B39" s="82">
        <f>B48*$I$39/1000</f>
        <v>8.9600000000000009</v>
      </c>
      <c r="C39" s="82">
        <f t="shared" ref="C39:G39" si="25">C48*$I$39/1000</f>
        <v>8.9600000000000009</v>
      </c>
      <c r="D39" s="82">
        <f t="shared" si="25"/>
        <v>8.9600000000000009</v>
      </c>
      <c r="E39" s="82">
        <f t="shared" si="25"/>
        <v>8.9740000000000002</v>
      </c>
      <c r="F39" s="82">
        <f t="shared" si="25"/>
        <v>8.9740000000000002</v>
      </c>
      <c r="G39" s="82">
        <f t="shared" si="25"/>
        <v>8.9740000000000002</v>
      </c>
      <c r="H39" s="104">
        <f t="shared" ref="H39:H46" si="26">SUM(B39:G39)</f>
        <v>53.802000000000007</v>
      </c>
      <c r="I39" s="2">
        <v>14</v>
      </c>
      <c r="J39" s="94" t="s">
        <v>13</v>
      </c>
      <c r="K39" s="82">
        <f>K48*$Q$39/1000</f>
        <v>10.455</v>
      </c>
      <c r="L39" s="82">
        <f t="shared" ref="L39:O39" si="27">L48*$Q$39/1000</f>
        <v>10.455</v>
      </c>
      <c r="M39" s="82">
        <f t="shared" si="27"/>
        <v>10.455</v>
      </c>
      <c r="N39" s="82">
        <f t="shared" si="27"/>
        <v>10.455</v>
      </c>
      <c r="O39" s="82">
        <f t="shared" si="27"/>
        <v>10.47</v>
      </c>
      <c r="P39" s="104">
        <f t="shared" ref="P39:P46" si="28">SUM(K39:O39)</f>
        <v>52.29</v>
      </c>
      <c r="Q39" s="2">
        <v>15</v>
      </c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95" t="s">
        <v>14</v>
      </c>
      <c r="B40" s="82">
        <f>B48*$I$40/1000</f>
        <v>10.24</v>
      </c>
      <c r="C40" s="82">
        <f t="shared" ref="C40:G40" si="29">C48*$I$40/1000</f>
        <v>10.24</v>
      </c>
      <c r="D40" s="82">
        <f t="shared" si="29"/>
        <v>10.24</v>
      </c>
      <c r="E40" s="82">
        <f t="shared" si="29"/>
        <v>10.256</v>
      </c>
      <c r="F40" s="82">
        <f t="shared" si="29"/>
        <v>10.256</v>
      </c>
      <c r="G40" s="82">
        <f t="shared" si="29"/>
        <v>10.256</v>
      </c>
      <c r="H40" s="104">
        <f t="shared" si="26"/>
        <v>61.488</v>
      </c>
      <c r="I40" s="2">
        <v>16</v>
      </c>
      <c r="J40" s="95" t="s">
        <v>14</v>
      </c>
      <c r="K40" s="82">
        <f>K48*$Q$40/1000</f>
        <v>12.545999999999999</v>
      </c>
      <c r="L40" s="82">
        <f t="shared" ref="L40:O40" si="30">L48*$Q$40/1000</f>
        <v>12.545999999999999</v>
      </c>
      <c r="M40" s="82">
        <f t="shared" si="30"/>
        <v>12.545999999999999</v>
      </c>
      <c r="N40" s="82">
        <f t="shared" si="30"/>
        <v>12.545999999999999</v>
      </c>
      <c r="O40" s="82">
        <f t="shared" si="30"/>
        <v>12.564</v>
      </c>
      <c r="P40" s="104">
        <f t="shared" si="28"/>
        <v>62.747999999999998</v>
      </c>
      <c r="Q40" s="2">
        <v>18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94" t="s">
        <v>15</v>
      </c>
      <c r="B41" s="83">
        <f>B48*$I$41/1000</f>
        <v>12.16</v>
      </c>
      <c r="C41" s="24">
        <f t="shared" ref="C41:G41" si="31">C48*$I$41/1000</f>
        <v>12.16</v>
      </c>
      <c r="D41" s="24">
        <f t="shared" si="31"/>
        <v>12.16</v>
      </c>
      <c r="E41" s="24">
        <f t="shared" si="31"/>
        <v>12.179</v>
      </c>
      <c r="F41" s="24">
        <f t="shared" si="31"/>
        <v>12.179</v>
      </c>
      <c r="G41" s="24">
        <f t="shared" si="31"/>
        <v>12.179</v>
      </c>
      <c r="H41" s="104">
        <f t="shared" si="26"/>
        <v>73.01700000000001</v>
      </c>
      <c r="I41" s="2">
        <v>19</v>
      </c>
      <c r="J41" s="94" t="s">
        <v>15</v>
      </c>
      <c r="K41" s="83">
        <f>K48*$Q$41/1000</f>
        <v>16.030999999999999</v>
      </c>
      <c r="L41" s="24">
        <f t="shared" ref="L41:O41" si="32">L48*$Q$41/1000</f>
        <v>16.030999999999999</v>
      </c>
      <c r="M41" s="24">
        <f t="shared" si="32"/>
        <v>16.030999999999999</v>
      </c>
      <c r="N41" s="24">
        <f t="shared" si="32"/>
        <v>16.030999999999999</v>
      </c>
      <c r="O41" s="24">
        <f t="shared" si="32"/>
        <v>16.053999999999998</v>
      </c>
      <c r="P41" s="104">
        <f t="shared" si="28"/>
        <v>80.177999999999997</v>
      </c>
      <c r="Q41" s="2">
        <v>23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95" t="s">
        <v>16</v>
      </c>
      <c r="B42" s="82">
        <f>B48*$I$42/1000</f>
        <v>14.08</v>
      </c>
      <c r="C42" s="82">
        <f t="shared" ref="C42:G42" si="33">C48*$I$42/1000</f>
        <v>14.08</v>
      </c>
      <c r="D42" s="82">
        <f t="shared" si="33"/>
        <v>14.08</v>
      </c>
      <c r="E42" s="82">
        <f t="shared" si="33"/>
        <v>14.102</v>
      </c>
      <c r="F42" s="82">
        <f t="shared" si="33"/>
        <v>14.102</v>
      </c>
      <c r="G42" s="82">
        <f t="shared" si="33"/>
        <v>14.102</v>
      </c>
      <c r="H42" s="104">
        <f t="shared" si="26"/>
        <v>84.546000000000006</v>
      </c>
      <c r="I42" s="2">
        <v>22</v>
      </c>
      <c r="J42" s="95" t="s">
        <v>16</v>
      </c>
      <c r="K42" s="82">
        <f>K48*$Q$42/1000</f>
        <v>20.213000000000001</v>
      </c>
      <c r="L42" s="82">
        <f t="shared" ref="L42:O42" si="34">L48*$Q$42/1000</f>
        <v>20.213000000000001</v>
      </c>
      <c r="M42" s="82">
        <f t="shared" si="34"/>
        <v>20.213000000000001</v>
      </c>
      <c r="N42" s="82">
        <f t="shared" si="34"/>
        <v>20.213000000000001</v>
      </c>
      <c r="O42" s="82">
        <f t="shared" si="34"/>
        <v>20.242000000000001</v>
      </c>
      <c r="P42" s="104">
        <f t="shared" si="28"/>
        <v>101.09400000000001</v>
      </c>
      <c r="Q42" s="2">
        <v>29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94" t="s">
        <v>17</v>
      </c>
      <c r="B43" s="82">
        <f>B48*$I$43/1000</f>
        <v>16</v>
      </c>
      <c r="C43" s="82">
        <f t="shared" ref="C43:G43" si="35">C48*$I$43/1000</f>
        <v>16</v>
      </c>
      <c r="D43" s="82">
        <f t="shared" si="35"/>
        <v>16</v>
      </c>
      <c r="E43" s="82">
        <f t="shared" si="35"/>
        <v>16.024999999999999</v>
      </c>
      <c r="F43" s="82">
        <f t="shared" si="35"/>
        <v>16.024999999999999</v>
      </c>
      <c r="G43" s="82">
        <f t="shared" si="35"/>
        <v>16.024999999999999</v>
      </c>
      <c r="H43" s="104">
        <f t="shared" si="26"/>
        <v>96.075000000000017</v>
      </c>
      <c r="I43" s="2">
        <v>25</v>
      </c>
      <c r="J43" s="94" t="s">
        <v>17</v>
      </c>
      <c r="K43" s="82">
        <f>K48*$Q$43/1000</f>
        <v>24.395</v>
      </c>
      <c r="L43" s="82">
        <f t="shared" ref="L43:O43" si="36">L48*$Q$43/1000</f>
        <v>24.395</v>
      </c>
      <c r="M43" s="82">
        <f t="shared" si="36"/>
        <v>24.395</v>
      </c>
      <c r="N43" s="82">
        <f t="shared" si="36"/>
        <v>24.395</v>
      </c>
      <c r="O43" s="82">
        <f t="shared" si="36"/>
        <v>24.43</v>
      </c>
      <c r="P43" s="104">
        <f t="shared" si="28"/>
        <v>122.00999999999999</v>
      </c>
      <c r="Q43" s="2">
        <v>35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95" t="s">
        <v>18</v>
      </c>
      <c r="B44" s="82">
        <f>B48*$I$44/1000</f>
        <v>17.600000000000001</v>
      </c>
      <c r="C44" s="82">
        <f t="shared" ref="C44:G44" si="37">C48*$I$44/1000</f>
        <v>17.600000000000001</v>
      </c>
      <c r="D44" s="82">
        <f t="shared" si="37"/>
        <v>17.600000000000001</v>
      </c>
      <c r="E44" s="82">
        <f t="shared" si="37"/>
        <v>17.627500000000001</v>
      </c>
      <c r="F44" s="82">
        <f t="shared" si="37"/>
        <v>17.627500000000001</v>
      </c>
      <c r="G44" s="82">
        <f t="shared" si="37"/>
        <v>17.627500000000001</v>
      </c>
      <c r="H44" s="104">
        <f t="shared" si="26"/>
        <v>105.6825</v>
      </c>
      <c r="I44" s="2">
        <v>27.5</v>
      </c>
      <c r="J44" s="95" t="s">
        <v>18</v>
      </c>
      <c r="K44" s="82">
        <f>K48*$Q$44/1000</f>
        <v>28.577000000000002</v>
      </c>
      <c r="L44" s="82">
        <f t="shared" ref="L44:O44" si="38">L48*$Q$44/1000</f>
        <v>28.577000000000002</v>
      </c>
      <c r="M44" s="82">
        <f t="shared" si="38"/>
        <v>28.577000000000002</v>
      </c>
      <c r="N44" s="82">
        <f t="shared" si="38"/>
        <v>28.577000000000002</v>
      </c>
      <c r="O44" s="82">
        <f t="shared" si="38"/>
        <v>28.617999999999999</v>
      </c>
      <c r="P44" s="104">
        <f t="shared" si="28"/>
        <v>142.92600000000002</v>
      </c>
      <c r="Q44" s="2">
        <v>41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94" t="s">
        <v>19</v>
      </c>
      <c r="B45" s="82">
        <f>B48*$I$45/1000</f>
        <v>18.239999999999998</v>
      </c>
      <c r="C45" s="82">
        <f t="shared" ref="C45:G45" si="39">C48*$I$45/1000</f>
        <v>18.239999999999998</v>
      </c>
      <c r="D45" s="82">
        <f t="shared" si="39"/>
        <v>18.239999999999998</v>
      </c>
      <c r="E45" s="82">
        <f t="shared" si="39"/>
        <v>18.2685</v>
      </c>
      <c r="F45" s="82">
        <f t="shared" si="39"/>
        <v>18.2685</v>
      </c>
      <c r="G45" s="82">
        <f t="shared" si="39"/>
        <v>18.2685</v>
      </c>
      <c r="H45" s="104">
        <f t="shared" si="26"/>
        <v>109.52550000000001</v>
      </c>
      <c r="I45" s="2">
        <v>28.5</v>
      </c>
      <c r="J45" s="94" t="s">
        <v>19</v>
      </c>
      <c r="K45" s="82">
        <f>K48*$Q$45/1000</f>
        <v>32.759</v>
      </c>
      <c r="L45" s="82">
        <f t="shared" ref="L45:O45" si="40">L48*$Q$45/1000</f>
        <v>32.759</v>
      </c>
      <c r="M45" s="82">
        <f t="shared" si="40"/>
        <v>32.759</v>
      </c>
      <c r="N45" s="82">
        <f t="shared" si="40"/>
        <v>32.759</v>
      </c>
      <c r="O45" s="82">
        <f t="shared" si="40"/>
        <v>32.805999999999997</v>
      </c>
      <c r="P45" s="104">
        <f t="shared" si="28"/>
        <v>163.84199999999998</v>
      </c>
      <c r="Q45" s="2">
        <v>47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95" t="s">
        <v>11</v>
      </c>
      <c r="B46" s="84">
        <f t="shared" ref="B46:G46" si="41">SUM(B39:B45)</f>
        <v>97.28</v>
      </c>
      <c r="C46" s="28">
        <f t="shared" si="41"/>
        <v>97.28</v>
      </c>
      <c r="D46" s="28">
        <f t="shared" si="41"/>
        <v>97.28</v>
      </c>
      <c r="E46" s="28">
        <f t="shared" si="41"/>
        <v>97.432000000000002</v>
      </c>
      <c r="F46" s="28">
        <f t="shared" si="41"/>
        <v>97.432000000000002</v>
      </c>
      <c r="G46" s="28">
        <f t="shared" si="41"/>
        <v>97.432000000000002</v>
      </c>
      <c r="H46" s="104">
        <f t="shared" si="26"/>
        <v>584.13600000000008</v>
      </c>
      <c r="J46" s="80" t="s">
        <v>11</v>
      </c>
      <c r="K46" s="84">
        <f>SUM(K39:K45)</f>
        <v>144.976</v>
      </c>
      <c r="L46" s="28">
        <f>SUM(L39:L45)</f>
        <v>144.976</v>
      </c>
      <c r="M46" s="28">
        <f>SUM(M39:M45)</f>
        <v>144.976</v>
      </c>
      <c r="N46" s="28">
        <f>SUM(N39:N45)</f>
        <v>144.976</v>
      </c>
      <c r="O46" s="28">
        <f>SUM(O39:O45)</f>
        <v>145.18399999999997</v>
      </c>
      <c r="P46" s="104">
        <f t="shared" si="28"/>
        <v>725.08799999999997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6" t="s">
        <v>20</v>
      </c>
      <c r="B47" s="85">
        <v>22</v>
      </c>
      <c r="C47" s="31">
        <v>22</v>
      </c>
      <c r="D47" s="31">
        <v>22</v>
      </c>
      <c r="E47" s="31">
        <v>22</v>
      </c>
      <c r="F47" s="31">
        <v>22</v>
      </c>
      <c r="G47" s="31">
        <v>22</v>
      </c>
      <c r="H47" s="105">
        <f>+((H46/H48)/7)*1000</f>
        <v>21.714285714285719</v>
      </c>
      <c r="J47" s="113" t="s">
        <v>20</v>
      </c>
      <c r="K47" s="85">
        <v>30</v>
      </c>
      <c r="L47" s="31">
        <v>30</v>
      </c>
      <c r="M47" s="31">
        <v>30</v>
      </c>
      <c r="N47" s="31">
        <v>30</v>
      </c>
      <c r="O47" s="31">
        <v>30</v>
      </c>
      <c r="P47" s="105">
        <f>+((P46/P48)/7)*1000</f>
        <v>29.714285714285715</v>
      </c>
      <c r="Q47" s="65"/>
      <c r="R47" s="65"/>
    </row>
    <row r="48" spans="1:30" ht="33.75" customHeight="1" x14ac:dyDescent="0.25">
      <c r="A48" s="97" t="s">
        <v>21</v>
      </c>
      <c r="B48" s="86">
        <v>640</v>
      </c>
      <c r="C48" s="35">
        <v>640</v>
      </c>
      <c r="D48" s="35">
        <v>640</v>
      </c>
      <c r="E48" s="35">
        <v>641</v>
      </c>
      <c r="F48" s="35">
        <v>641</v>
      </c>
      <c r="G48" s="35">
        <v>641</v>
      </c>
      <c r="H48" s="106">
        <f>SUM(B48:G48)</f>
        <v>3843</v>
      </c>
      <c r="I48" s="66"/>
      <c r="J48" s="97" t="s">
        <v>21</v>
      </c>
      <c r="K48" s="109">
        <v>697</v>
      </c>
      <c r="L48" s="67">
        <v>697</v>
      </c>
      <c r="M48" s="67">
        <v>697</v>
      </c>
      <c r="N48" s="67">
        <v>697</v>
      </c>
      <c r="O48" s="67">
        <v>698</v>
      </c>
      <c r="P48" s="115">
        <f>SUM(K48:O48)</f>
        <v>3486</v>
      </c>
      <c r="Q48" s="68"/>
      <c r="R48" s="68"/>
    </row>
    <row r="49" spans="1:30" ht="33.75" customHeight="1" x14ac:dyDescent="0.25">
      <c r="A49" s="98" t="s">
        <v>22</v>
      </c>
      <c r="B49" s="87">
        <f t="shared" ref="B49:G49" si="42">(B48*B47)/1000</f>
        <v>14.08</v>
      </c>
      <c r="C49" s="39">
        <f t="shared" si="42"/>
        <v>14.08</v>
      </c>
      <c r="D49" s="39">
        <f t="shared" si="42"/>
        <v>14.08</v>
      </c>
      <c r="E49" s="39">
        <f t="shared" si="42"/>
        <v>14.102</v>
      </c>
      <c r="F49" s="39">
        <f t="shared" si="42"/>
        <v>14.102</v>
      </c>
      <c r="G49" s="39">
        <f t="shared" si="42"/>
        <v>14.102</v>
      </c>
      <c r="H49" s="107">
        <f>((H46*1000)/H48)/7</f>
        <v>21.714285714285719</v>
      </c>
      <c r="J49" s="98" t="s">
        <v>22</v>
      </c>
      <c r="K49" s="87">
        <f>(K48*K47)/1000</f>
        <v>20.91</v>
      </c>
      <c r="L49" s="39">
        <f>(L48*L47)/1000</f>
        <v>20.91</v>
      </c>
      <c r="M49" s="39">
        <f>(M48*M47)/1000</f>
        <v>20.91</v>
      </c>
      <c r="N49" s="39">
        <f>(N48*N47)/1000</f>
        <v>20.91</v>
      </c>
      <c r="O49" s="39">
        <f>(O48*O47)/1000</f>
        <v>20.94</v>
      </c>
      <c r="P49" s="116">
        <f>((P46*1000)/P48)/7</f>
        <v>29.714285714285715</v>
      </c>
      <c r="Q49" s="68"/>
      <c r="R49" s="68"/>
    </row>
    <row r="50" spans="1:30" ht="33.75" customHeight="1" x14ac:dyDescent="0.25">
      <c r="A50" s="99" t="s">
        <v>23</v>
      </c>
      <c r="B50" s="88">
        <f t="shared" ref="B50:G50" si="43">((B48*B47)*7)/1000</f>
        <v>98.56</v>
      </c>
      <c r="C50" s="43">
        <f t="shared" si="43"/>
        <v>98.56</v>
      </c>
      <c r="D50" s="43">
        <f t="shared" si="43"/>
        <v>98.56</v>
      </c>
      <c r="E50" s="43">
        <f t="shared" si="43"/>
        <v>98.713999999999999</v>
      </c>
      <c r="F50" s="43">
        <f t="shared" si="43"/>
        <v>98.713999999999999</v>
      </c>
      <c r="G50" s="43">
        <f t="shared" si="43"/>
        <v>98.713999999999999</v>
      </c>
      <c r="H50" s="90"/>
      <c r="J50" s="99" t="s">
        <v>23</v>
      </c>
      <c r="K50" s="88">
        <f>((K48*K47)*7)/1000</f>
        <v>146.37</v>
      </c>
      <c r="L50" s="43">
        <f>((L48*L47)*7)/1000</f>
        <v>146.37</v>
      </c>
      <c r="M50" s="43">
        <f>((M48*M47)*7)/1000</f>
        <v>146.37</v>
      </c>
      <c r="N50" s="43">
        <f>((N48*N47)*7)/1000</f>
        <v>146.37</v>
      </c>
      <c r="O50" s="43">
        <f>((O48*O47)*7)/1000</f>
        <v>146.58000000000001</v>
      </c>
      <c r="P50" s="117"/>
    </row>
    <row r="51" spans="1:30" ht="33.75" customHeight="1" thickBot="1" x14ac:dyDescent="0.3">
      <c r="A51" s="100" t="s">
        <v>24</v>
      </c>
      <c r="B51" s="89">
        <f t="shared" ref="B51:G51" si="44">+(B46/B48)/7*1000</f>
        <v>21.714285714285715</v>
      </c>
      <c r="C51" s="49">
        <f t="shared" si="44"/>
        <v>21.714285714285715</v>
      </c>
      <c r="D51" s="49">
        <f t="shared" si="44"/>
        <v>21.714285714285715</v>
      </c>
      <c r="E51" s="49">
        <f t="shared" si="44"/>
        <v>21.714285714285715</v>
      </c>
      <c r="F51" s="49">
        <f t="shared" si="44"/>
        <v>21.714285714285715</v>
      </c>
      <c r="G51" s="49">
        <f t="shared" si="44"/>
        <v>21.714285714285715</v>
      </c>
      <c r="H51" s="108"/>
      <c r="I51" s="52"/>
      <c r="J51" s="100" t="s">
        <v>24</v>
      </c>
      <c r="K51" s="89">
        <f>+(K46/K48)/7*1000</f>
        <v>29.714285714285715</v>
      </c>
      <c r="L51" s="49">
        <f>+(L46/L48)/7*1000</f>
        <v>29.714285714285715</v>
      </c>
      <c r="M51" s="49">
        <f>+(M46/M48)/7*1000</f>
        <v>29.714285714285715</v>
      </c>
      <c r="N51" s="49">
        <f>+(N46/N48)/7*1000</f>
        <v>29.714285714285715</v>
      </c>
      <c r="O51" s="49">
        <f>+(O46/O48)/7*1000</f>
        <v>29.714285714285712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91"/>
      <c r="K54" s="591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589" t="s">
        <v>8</v>
      </c>
      <c r="C55" s="590"/>
      <c r="D55" s="590"/>
      <c r="E55" s="590"/>
      <c r="F55" s="587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f>B67*$I$58/1000</f>
        <v>10.275</v>
      </c>
      <c r="C58" s="82">
        <f>C67*$I$58/1000</f>
        <v>10.275</v>
      </c>
      <c r="D58" s="82">
        <f>D67*$I$58/1000</f>
        <v>10.275</v>
      </c>
      <c r="E58" s="82">
        <f>E67*$I$58/1000</f>
        <v>10.29</v>
      </c>
      <c r="F58" s="82">
        <f>F67*$I$58/1000</f>
        <v>10.29</v>
      </c>
      <c r="G58" s="104">
        <f t="shared" ref="G58:G65" si="45">SUM(B58:F58)</f>
        <v>51.405000000000001</v>
      </c>
      <c r="H58" s="76"/>
      <c r="I58" s="56">
        <v>15</v>
      </c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f>B67*$I$59/1000</f>
        <v>12.33</v>
      </c>
      <c r="C59" s="82">
        <f>C67*$I$59/1000</f>
        <v>12.33</v>
      </c>
      <c r="D59" s="82">
        <f>D67*$I$59/1000</f>
        <v>12.33</v>
      </c>
      <c r="E59" s="82">
        <f>E67*$I$59/1000</f>
        <v>12.348000000000001</v>
      </c>
      <c r="F59" s="82">
        <f>F67*$I$59/1000</f>
        <v>12.348000000000001</v>
      </c>
      <c r="G59" s="104">
        <f t="shared" si="45"/>
        <v>61.686</v>
      </c>
      <c r="H59" s="76"/>
      <c r="I59" s="56">
        <v>18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f>B67*$I$60/1000</f>
        <v>15.755000000000001</v>
      </c>
      <c r="C60" s="24">
        <f>C67*$I$60/1000</f>
        <v>15.755000000000001</v>
      </c>
      <c r="D60" s="24">
        <f>D67*$I$60/1000</f>
        <v>15.755000000000001</v>
      </c>
      <c r="E60" s="24">
        <f>E67*$I$60/1000</f>
        <v>15.778</v>
      </c>
      <c r="F60" s="24">
        <f>F67*$I$60/1000</f>
        <v>15.778</v>
      </c>
      <c r="G60" s="104">
        <f t="shared" si="45"/>
        <v>78.820999999999998</v>
      </c>
      <c r="H60" s="76"/>
      <c r="I60" s="56">
        <v>23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f>B67*$I$61/1000</f>
        <v>19.864999999999998</v>
      </c>
      <c r="C61" s="82">
        <f>C67*$I$61/1000</f>
        <v>19.864999999999998</v>
      </c>
      <c r="D61" s="82">
        <f>D67*$I$61/1000</f>
        <v>19.864999999999998</v>
      </c>
      <c r="E61" s="82">
        <f>E67*$I$61/1000</f>
        <v>19.893999999999998</v>
      </c>
      <c r="F61" s="82">
        <f>F67*$I$61/1000</f>
        <v>19.893999999999998</v>
      </c>
      <c r="G61" s="104">
        <f t="shared" si="45"/>
        <v>99.38300000000001</v>
      </c>
      <c r="H61" s="76"/>
      <c r="I61" s="56">
        <v>29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f>B67*$I$62/1000</f>
        <v>23.975000000000001</v>
      </c>
      <c r="C62" s="82">
        <f>C67*$I$62/1000</f>
        <v>23.975000000000001</v>
      </c>
      <c r="D62" s="82">
        <f>D67*$I$62/1000</f>
        <v>23.975000000000001</v>
      </c>
      <c r="E62" s="82">
        <f>E67*$I$62/1000</f>
        <v>24.01</v>
      </c>
      <c r="F62" s="82">
        <f>F67*$I$62/1000</f>
        <v>24.01</v>
      </c>
      <c r="G62" s="104">
        <f t="shared" si="45"/>
        <v>119.94500000000002</v>
      </c>
      <c r="H62" s="76"/>
      <c r="I62" s="56">
        <v>35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f>B67*$I$63/1000</f>
        <v>28.085000000000001</v>
      </c>
      <c r="C63" s="82">
        <f>C67*$I$63/1000</f>
        <v>28.085000000000001</v>
      </c>
      <c r="D63" s="82">
        <f>D67*$I$63/1000</f>
        <v>28.085000000000001</v>
      </c>
      <c r="E63" s="82">
        <f>E67*$I$63/1000</f>
        <v>28.126000000000001</v>
      </c>
      <c r="F63" s="82">
        <f>F67*$I$63/1000</f>
        <v>28.126000000000001</v>
      </c>
      <c r="G63" s="104">
        <f t="shared" si="45"/>
        <v>140.50700000000001</v>
      </c>
      <c r="H63" s="76"/>
      <c r="I63" s="56">
        <v>41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f>B67*$I$64/1000</f>
        <v>32.195</v>
      </c>
      <c r="C64" s="82">
        <f>C67*$I$64/1000</f>
        <v>32.195</v>
      </c>
      <c r="D64" s="82">
        <f>D67*$I$64/1000</f>
        <v>32.195</v>
      </c>
      <c r="E64" s="82">
        <f>E67*$I$64/1000</f>
        <v>32.241999999999997</v>
      </c>
      <c r="F64" s="82">
        <f>F67*$I$64/1000</f>
        <v>32.241999999999997</v>
      </c>
      <c r="G64" s="104">
        <f t="shared" si="45"/>
        <v>161.06899999999999</v>
      </c>
      <c r="H64" s="76"/>
      <c r="I64" s="56">
        <v>47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142.47999999999999</v>
      </c>
      <c r="C65" s="28">
        <f>SUM(C58:C64)</f>
        <v>142.47999999999999</v>
      </c>
      <c r="D65" s="28">
        <f>SUM(D58:D64)</f>
        <v>142.47999999999999</v>
      </c>
      <c r="E65" s="28">
        <f>SUM(E58:E64)</f>
        <v>142.68799999999999</v>
      </c>
      <c r="F65" s="28">
        <f>SUM(F58:F64)</f>
        <v>142.68799999999999</v>
      </c>
      <c r="G65" s="104">
        <f t="shared" si="45"/>
        <v>712.81599999999992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30</v>
      </c>
      <c r="C66" s="31">
        <v>30</v>
      </c>
      <c r="D66" s="31">
        <v>30</v>
      </c>
      <c r="E66" s="31">
        <v>30</v>
      </c>
      <c r="F66" s="31">
        <v>30</v>
      </c>
      <c r="G66" s="105">
        <f>+((G65/G67)/7)*1000</f>
        <v>29.714285714285712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685</v>
      </c>
      <c r="C67" s="67">
        <v>685</v>
      </c>
      <c r="D67" s="67">
        <v>685</v>
      </c>
      <c r="E67" s="67">
        <v>686</v>
      </c>
      <c r="F67" s="67">
        <v>686</v>
      </c>
      <c r="G67" s="115">
        <f>SUM(B67:F67)</f>
        <v>3427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20.55</v>
      </c>
      <c r="C68" s="39">
        <f>(C67*C66)/1000</f>
        <v>20.55</v>
      </c>
      <c r="D68" s="39">
        <f>(D67*D66)/1000</f>
        <v>20.55</v>
      </c>
      <c r="E68" s="39">
        <f>(E67*E66)/1000</f>
        <v>20.58</v>
      </c>
      <c r="F68" s="39">
        <f>(F67*F66)/1000</f>
        <v>20.58</v>
      </c>
      <c r="G68" s="119">
        <f>((G65*1000)/G67)/7</f>
        <v>29.714285714285712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143.85</v>
      </c>
      <c r="C69" s="43">
        <f>((C67*C66)*7)/1000</f>
        <v>143.85</v>
      </c>
      <c r="D69" s="43">
        <f>((D67*D66)*7)/1000</f>
        <v>143.85</v>
      </c>
      <c r="E69" s="43">
        <f>((E67*E66)*7)/1000</f>
        <v>144.06</v>
      </c>
      <c r="F69" s="43">
        <f>((F67*F66)*7)/1000</f>
        <v>144.06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29.714285714285715</v>
      </c>
      <c r="C70" s="49">
        <f>+(C65/C67)/7*1000</f>
        <v>29.714285714285715</v>
      </c>
      <c r="D70" s="49">
        <f>+(D65/D67)/7*1000</f>
        <v>29.714285714285715</v>
      </c>
      <c r="E70" s="49">
        <f>+(E65/E67)/7*1000</f>
        <v>29.714285714285715</v>
      </c>
      <c r="F70" s="49">
        <f>+(F65/F67)/7*1000</f>
        <v>29.714285714285715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55:F55"/>
    <mergeCell ref="J54:K54"/>
    <mergeCell ref="L15:O15"/>
    <mergeCell ref="P15:S15"/>
    <mergeCell ref="K36:O36"/>
    <mergeCell ref="B15:K15"/>
    <mergeCell ref="A3:C3"/>
    <mergeCell ref="E9:G9"/>
    <mergeCell ref="R9:S9"/>
    <mergeCell ref="K11:L11"/>
    <mergeCell ref="B36:G3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zoomScale="30" zoomScaleNormal="30" workbookViewId="0">
      <selection activeCell="L39" sqref="L39:N45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84" t="s">
        <v>0</v>
      </c>
      <c r="B3" s="584"/>
      <c r="C3" s="584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2"/>
      <c r="Z3" s="2"/>
      <c r="AA3" s="2"/>
      <c r="AB3" s="2"/>
      <c r="AC3" s="2"/>
      <c r="AD3" s="15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0" t="s">
        <v>1</v>
      </c>
      <c r="B9" s="150"/>
      <c r="C9" s="150"/>
      <c r="D9" s="1"/>
      <c r="E9" s="585" t="s">
        <v>2</v>
      </c>
      <c r="F9" s="585"/>
      <c r="G9" s="58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85"/>
      <c r="S9" s="58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0"/>
      <c r="B10" s="150"/>
      <c r="C10" s="15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0" t="s">
        <v>4</v>
      </c>
      <c r="B11" s="150"/>
      <c r="C11" s="150"/>
      <c r="D11" s="1"/>
      <c r="E11" s="151">
        <v>1</v>
      </c>
      <c r="F11" s="1"/>
      <c r="G11" s="1"/>
      <c r="H11" s="1"/>
      <c r="I11" s="1"/>
      <c r="J11" s="1"/>
      <c r="K11" s="586" t="s">
        <v>62</v>
      </c>
      <c r="L11" s="586"/>
      <c r="M11" s="152"/>
      <c r="N11" s="15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0"/>
      <c r="B12" s="150"/>
      <c r="C12" s="150"/>
      <c r="D12" s="1"/>
      <c r="E12" s="5"/>
      <c r="F12" s="1"/>
      <c r="G12" s="1"/>
      <c r="H12" s="1"/>
      <c r="I12" s="1"/>
      <c r="J12" s="1"/>
      <c r="K12" s="152"/>
      <c r="L12" s="152"/>
      <c r="M12" s="152"/>
      <c r="N12" s="15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0"/>
      <c r="B13" s="150"/>
      <c r="C13" s="150"/>
      <c r="D13" s="150"/>
      <c r="E13" s="150"/>
      <c r="F13" s="150"/>
      <c r="G13" s="150"/>
      <c r="H13" s="150"/>
      <c r="I13" s="150"/>
      <c r="J13" s="150"/>
      <c r="K13" s="150"/>
      <c r="L13" s="152"/>
      <c r="M13" s="152"/>
      <c r="N13" s="152"/>
      <c r="O13" s="152"/>
      <c r="P13" s="152"/>
      <c r="Q13" s="152"/>
      <c r="R13" s="152"/>
      <c r="S13" s="152"/>
      <c r="T13" s="152"/>
      <c r="U13" s="152"/>
      <c r="V13" s="152"/>
      <c r="W13" s="1"/>
      <c r="X13" s="1"/>
      <c r="Y13" s="1"/>
    </row>
    <row r="14" spans="1:30" s="3" customFormat="1" ht="27" thickBot="1" x14ac:dyDescent="0.3">
      <c r="A14" s="15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97" t="s">
        <v>8</v>
      </c>
      <c r="C15" s="598"/>
      <c r="D15" s="598"/>
      <c r="E15" s="599"/>
      <c r="F15" s="597" t="s">
        <v>53</v>
      </c>
      <c r="G15" s="598"/>
      <c r="H15" s="598"/>
      <c r="I15" s="598"/>
      <c r="J15" s="598"/>
      <c r="K15" s="598"/>
      <c r="L15" s="599"/>
      <c r="M15" s="592" t="s">
        <v>9</v>
      </c>
      <c r="N15" s="592"/>
      <c r="O15" s="592"/>
      <c r="P15" s="592"/>
      <c r="Q15" s="592"/>
      <c r="R15" s="593"/>
      <c r="S15" s="594" t="s">
        <v>30</v>
      </c>
      <c r="T15" s="595"/>
      <c r="U15" s="595"/>
      <c r="V15" s="595"/>
      <c r="W15" s="595"/>
      <c r="X15" s="596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20.6</v>
      </c>
      <c r="C18" s="24">
        <v>37.299999999999997</v>
      </c>
      <c r="D18" s="24">
        <v>46.5</v>
      </c>
      <c r="E18" s="25">
        <v>25.2</v>
      </c>
      <c r="F18" s="23">
        <v>20.3</v>
      </c>
      <c r="G18" s="24">
        <v>43.1</v>
      </c>
      <c r="H18" s="24">
        <v>54.1</v>
      </c>
      <c r="I18" s="24">
        <v>50.1</v>
      </c>
      <c r="J18" s="24">
        <v>48.9</v>
      </c>
      <c r="K18" s="24">
        <v>54.8</v>
      </c>
      <c r="L18" s="25">
        <v>50.7</v>
      </c>
      <c r="M18" s="82">
        <v>26.342399999999998</v>
      </c>
      <c r="N18" s="24">
        <v>38.499299999999998</v>
      </c>
      <c r="O18" s="24">
        <v>37.430399999999999</v>
      </c>
      <c r="P18" s="24">
        <v>38.969000000000001</v>
      </c>
      <c r="Q18" s="24">
        <v>27.701799999999999</v>
      </c>
      <c r="R18" s="24">
        <v>24.987200000000001</v>
      </c>
      <c r="S18" s="23">
        <v>26.936700000000002</v>
      </c>
      <c r="T18" s="24">
        <v>48.648600000000002</v>
      </c>
      <c r="U18" s="24">
        <v>49.567</v>
      </c>
      <c r="V18" s="24">
        <v>33.715499999999999</v>
      </c>
      <c r="W18" s="24">
        <v>21.319200000000002</v>
      </c>
      <c r="X18" s="25">
        <v>12.9549</v>
      </c>
      <c r="Y18" s="26">
        <f t="shared" ref="Y18:Y25" si="0">SUM(B18:X18)</f>
        <v>838.67200000000003</v>
      </c>
      <c r="AA18" s="2"/>
      <c r="AB18" s="20"/>
    </row>
    <row r="19" spans="1:30" ht="39.950000000000003" customHeight="1" x14ac:dyDescent="0.25">
      <c r="A19" s="95" t="s">
        <v>14</v>
      </c>
      <c r="B19" s="23">
        <v>22.822000000000003</v>
      </c>
      <c r="C19" s="24">
        <v>40.296250000000001</v>
      </c>
      <c r="D19" s="24">
        <v>48.398249999999997</v>
      </c>
      <c r="E19" s="25">
        <v>25.287499999999998</v>
      </c>
      <c r="F19" s="23">
        <v>22.579375000000002</v>
      </c>
      <c r="G19" s="24">
        <v>47.355625000000003</v>
      </c>
      <c r="H19" s="24">
        <v>58.147124999999996</v>
      </c>
      <c r="I19" s="24">
        <v>53.187500000000007</v>
      </c>
      <c r="J19" s="24">
        <v>51.271124999999998</v>
      </c>
      <c r="K19" s="24">
        <v>56.700749999999999</v>
      </c>
      <c r="L19" s="25">
        <v>51.83</v>
      </c>
      <c r="M19" s="82">
        <v>28.022399999999998</v>
      </c>
      <c r="N19" s="24">
        <v>39.987674999999996</v>
      </c>
      <c r="O19" s="24">
        <v>38.892524999999999</v>
      </c>
      <c r="P19" s="24">
        <v>41.02</v>
      </c>
      <c r="Q19" s="24">
        <v>29.1753</v>
      </c>
      <c r="R19" s="24">
        <v>26.684699999999999</v>
      </c>
      <c r="S19" s="23">
        <v>27.845824999999998</v>
      </c>
      <c r="T19" s="24">
        <v>50.491349999999997</v>
      </c>
      <c r="U19" s="24">
        <v>51.39575</v>
      </c>
      <c r="V19" s="24">
        <v>35.933624999999999</v>
      </c>
      <c r="W19" s="24">
        <v>22.736699999999999</v>
      </c>
      <c r="X19" s="25">
        <v>13.825525000000001</v>
      </c>
      <c r="Y19" s="26">
        <f t="shared" si="0"/>
        <v>883.88687499999992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22.822000000000003</v>
      </c>
      <c r="C21" s="24">
        <v>40.296250000000001</v>
      </c>
      <c r="D21" s="24">
        <v>49.175250000000005</v>
      </c>
      <c r="E21" s="25">
        <v>25.708666666666669</v>
      </c>
      <c r="F21" s="23">
        <v>22.579375000000002</v>
      </c>
      <c r="G21" s="24">
        <v>47.355625000000003</v>
      </c>
      <c r="H21" s="24">
        <v>58.147124999999996</v>
      </c>
      <c r="I21" s="24">
        <v>53.187500000000007</v>
      </c>
      <c r="J21" s="24">
        <v>52.126291666666667</v>
      </c>
      <c r="K21" s="24">
        <v>57.658583333333326</v>
      </c>
      <c r="L21" s="25">
        <v>52.716666666666676</v>
      </c>
      <c r="M21" s="82">
        <v>28.022399999999994</v>
      </c>
      <c r="N21" s="24">
        <v>40.649175000000007</v>
      </c>
      <c r="O21" s="24">
        <v>38.892524999999999</v>
      </c>
      <c r="P21" s="24">
        <v>41.02</v>
      </c>
      <c r="Q21" s="24">
        <v>29.666466666666668</v>
      </c>
      <c r="R21" s="24">
        <v>27.137366666666669</v>
      </c>
      <c r="S21" s="23">
        <v>27.845825000000001</v>
      </c>
      <c r="T21" s="24">
        <v>51.310349999999993</v>
      </c>
      <c r="U21" s="24">
        <v>52.246250000000003</v>
      </c>
      <c r="V21" s="24">
        <v>36.525125000000003</v>
      </c>
      <c r="W21" s="24">
        <v>23.114700000000003</v>
      </c>
      <c r="X21" s="25">
        <v>14.057691666666669</v>
      </c>
      <c r="Y21" s="26">
        <f t="shared" si="0"/>
        <v>892.26120833333323</v>
      </c>
      <c r="AA21" s="2"/>
      <c r="AB21" s="20"/>
    </row>
    <row r="22" spans="1:30" ht="39.950000000000003" customHeight="1" x14ac:dyDescent="0.25">
      <c r="A22" s="94" t="s">
        <v>17</v>
      </c>
      <c r="B22" s="23">
        <v>22.822000000000003</v>
      </c>
      <c r="C22" s="24">
        <v>40.296250000000001</v>
      </c>
      <c r="D22" s="24">
        <v>49.175250000000005</v>
      </c>
      <c r="E22" s="25">
        <v>25.708666666666669</v>
      </c>
      <c r="F22" s="23">
        <v>22.579375000000002</v>
      </c>
      <c r="G22" s="24">
        <v>47.355625000000003</v>
      </c>
      <c r="H22" s="24">
        <v>58.147124999999996</v>
      </c>
      <c r="I22" s="24">
        <v>53.187500000000007</v>
      </c>
      <c r="J22" s="24">
        <v>52.126291666666667</v>
      </c>
      <c r="K22" s="24">
        <v>57.658583333333326</v>
      </c>
      <c r="L22" s="25">
        <v>52.716666666666676</v>
      </c>
      <c r="M22" s="82">
        <v>28.022399999999994</v>
      </c>
      <c r="N22" s="24">
        <v>40.649175000000007</v>
      </c>
      <c r="O22" s="24">
        <v>38.892524999999999</v>
      </c>
      <c r="P22" s="24">
        <v>41.02</v>
      </c>
      <c r="Q22" s="24">
        <v>29.666466666666668</v>
      </c>
      <c r="R22" s="24">
        <v>27.137366666666669</v>
      </c>
      <c r="S22" s="23">
        <v>27.845825000000001</v>
      </c>
      <c r="T22" s="24">
        <v>51.310349999999993</v>
      </c>
      <c r="U22" s="24">
        <v>52.246250000000003</v>
      </c>
      <c r="V22" s="24">
        <v>36.525125000000003</v>
      </c>
      <c r="W22" s="24">
        <v>23.114700000000003</v>
      </c>
      <c r="X22" s="25">
        <v>14.057691666666669</v>
      </c>
      <c r="Y22" s="26">
        <f t="shared" si="0"/>
        <v>892.26120833333323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22.822000000000003</v>
      </c>
      <c r="C24" s="24">
        <v>40.296250000000001</v>
      </c>
      <c r="D24" s="24">
        <v>49.175250000000005</v>
      </c>
      <c r="E24" s="25">
        <v>25.708666666666669</v>
      </c>
      <c r="F24" s="23">
        <v>22.579375000000002</v>
      </c>
      <c r="G24" s="24">
        <v>47.355625000000003</v>
      </c>
      <c r="H24" s="24">
        <v>58.147124999999996</v>
      </c>
      <c r="I24" s="24">
        <v>53.187500000000007</v>
      </c>
      <c r="J24" s="24">
        <v>52.126291666666667</v>
      </c>
      <c r="K24" s="24">
        <v>57.658583333333326</v>
      </c>
      <c r="L24" s="25">
        <v>52.716666666666676</v>
      </c>
      <c r="M24" s="82">
        <v>28.022399999999994</v>
      </c>
      <c r="N24" s="24">
        <v>40.649175000000007</v>
      </c>
      <c r="O24" s="24">
        <v>38.892524999999999</v>
      </c>
      <c r="P24" s="24">
        <v>41.02</v>
      </c>
      <c r="Q24" s="24">
        <v>29.666466666666668</v>
      </c>
      <c r="R24" s="24">
        <v>27.137366666666669</v>
      </c>
      <c r="S24" s="23">
        <v>27.845825000000001</v>
      </c>
      <c r="T24" s="24">
        <v>51.310349999999993</v>
      </c>
      <c r="U24" s="24">
        <v>52.246250000000003</v>
      </c>
      <c r="V24" s="24">
        <v>36.525125000000003</v>
      </c>
      <c r="W24" s="24">
        <v>23.114700000000003</v>
      </c>
      <c r="X24" s="25">
        <v>14.057691666666669</v>
      </c>
      <c r="Y24" s="26">
        <f t="shared" si="0"/>
        <v>892.26120833333323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111.88800000000001</v>
      </c>
      <c r="C25" s="28">
        <f t="shared" si="1"/>
        <v>198.48500000000001</v>
      </c>
      <c r="D25" s="28">
        <f t="shared" si="1"/>
        <v>242.42400000000001</v>
      </c>
      <c r="E25" s="29">
        <f>SUM(E18:E24)</f>
        <v>127.61350000000002</v>
      </c>
      <c r="F25" s="27">
        <f t="shared" ref="F25:H25" si="2">SUM(F18:F24)</f>
        <v>110.61750000000001</v>
      </c>
      <c r="G25" s="28">
        <f t="shared" si="2"/>
        <v>232.52250000000001</v>
      </c>
      <c r="H25" s="28">
        <f t="shared" si="2"/>
        <v>286.68849999999998</v>
      </c>
      <c r="I25" s="28">
        <f>SUM(I18:I24)</f>
        <v>262.85000000000002</v>
      </c>
      <c r="J25" s="28">
        <f t="shared" ref="J25:L25" si="3">SUM(J18:J24)</f>
        <v>256.55</v>
      </c>
      <c r="K25" s="28">
        <f t="shared" si="3"/>
        <v>284.47649999999999</v>
      </c>
      <c r="L25" s="29">
        <f t="shared" si="3"/>
        <v>260.68</v>
      </c>
      <c r="M25" s="84">
        <f>SUM(M18:M24)</f>
        <v>138.43199999999999</v>
      </c>
      <c r="N25" s="28">
        <f t="shared" ref="N25:R25" si="4">SUM(N18:N24)</f>
        <v>200.43450000000004</v>
      </c>
      <c r="O25" s="28">
        <f t="shared" si="4"/>
        <v>193.00050000000002</v>
      </c>
      <c r="P25" s="28">
        <f t="shared" si="4"/>
        <v>203.04900000000004</v>
      </c>
      <c r="Q25" s="28">
        <f t="shared" si="4"/>
        <v>145.87649999999999</v>
      </c>
      <c r="R25" s="28">
        <f t="shared" si="4"/>
        <v>133.084</v>
      </c>
      <c r="S25" s="27">
        <f>SUM(S18:S24)</f>
        <v>138.32</v>
      </c>
      <c r="T25" s="28">
        <f t="shared" ref="T25:X25" si="5">SUM(T18:T24)</f>
        <v>253.071</v>
      </c>
      <c r="U25" s="28">
        <f t="shared" si="5"/>
        <v>257.70150000000001</v>
      </c>
      <c r="V25" s="28">
        <f t="shared" si="5"/>
        <v>179.22450000000001</v>
      </c>
      <c r="W25" s="28">
        <f t="shared" si="5"/>
        <v>113.4</v>
      </c>
      <c r="X25" s="29">
        <f t="shared" si="5"/>
        <v>68.953500000000005</v>
      </c>
      <c r="Y25" s="26">
        <f t="shared" si="0"/>
        <v>4399.3424999999988</v>
      </c>
    </row>
    <row r="26" spans="1:30" s="2" customFormat="1" ht="36.75" customHeight="1" x14ac:dyDescent="0.25">
      <c r="A26" s="96" t="s">
        <v>20</v>
      </c>
      <c r="B26" s="30">
        <v>54</v>
      </c>
      <c r="C26" s="31">
        <v>53</v>
      </c>
      <c r="D26" s="31">
        <v>52</v>
      </c>
      <c r="E26" s="32">
        <v>50.5</v>
      </c>
      <c r="F26" s="30">
        <v>52.5</v>
      </c>
      <c r="G26" s="31">
        <v>51.5</v>
      </c>
      <c r="H26" s="31">
        <v>50.5</v>
      </c>
      <c r="I26" s="31">
        <v>50</v>
      </c>
      <c r="J26" s="31">
        <v>50</v>
      </c>
      <c r="K26" s="31">
        <v>49.5</v>
      </c>
      <c r="L26" s="32">
        <v>49</v>
      </c>
      <c r="M26" s="85">
        <v>51.5</v>
      </c>
      <c r="N26" s="31">
        <v>50.5</v>
      </c>
      <c r="O26" s="31">
        <v>49.5</v>
      </c>
      <c r="P26" s="31">
        <v>49.5</v>
      </c>
      <c r="Q26" s="31">
        <v>49.5</v>
      </c>
      <c r="R26" s="31">
        <v>49</v>
      </c>
      <c r="S26" s="30">
        <v>52</v>
      </c>
      <c r="T26" s="31">
        <v>51.5</v>
      </c>
      <c r="U26" s="31">
        <v>50.5</v>
      </c>
      <c r="V26" s="31">
        <v>50.5</v>
      </c>
      <c r="W26" s="31">
        <v>50</v>
      </c>
      <c r="X26" s="32">
        <v>49.5</v>
      </c>
      <c r="Y26" s="33">
        <f>+((Y25/Y27)/7)*1000</f>
        <v>50.585761429491292</v>
      </c>
    </row>
    <row r="27" spans="1:30" s="2" customFormat="1" ht="33" customHeight="1" x14ac:dyDescent="0.25">
      <c r="A27" s="97" t="s">
        <v>21</v>
      </c>
      <c r="B27" s="34">
        <v>296</v>
      </c>
      <c r="C27" s="35">
        <v>535</v>
      </c>
      <c r="D27" s="35">
        <v>666</v>
      </c>
      <c r="E27" s="36">
        <v>361</v>
      </c>
      <c r="F27" s="34">
        <v>301</v>
      </c>
      <c r="G27" s="35">
        <v>645</v>
      </c>
      <c r="H27" s="35">
        <v>811</v>
      </c>
      <c r="I27" s="35">
        <v>751</v>
      </c>
      <c r="J27" s="35">
        <v>733</v>
      </c>
      <c r="K27" s="35">
        <v>821</v>
      </c>
      <c r="L27" s="36">
        <v>760</v>
      </c>
      <c r="M27" s="86">
        <v>384</v>
      </c>
      <c r="N27" s="35">
        <v>567</v>
      </c>
      <c r="O27" s="35">
        <v>557</v>
      </c>
      <c r="P27" s="35">
        <v>586</v>
      </c>
      <c r="Q27" s="35">
        <v>421</v>
      </c>
      <c r="R27" s="35">
        <v>388</v>
      </c>
      <c r="S27" s="34">
        <v>380</v>
      </c>
      <c r="T27" s="35">
        <v>702</v>
      </c>
      <c r="U27" s="35">
        <v>729</v>
      </c>
      <c r="V27" s="35">
        <v>507</v>
      </c>
      <c r="W27" s="35">
        <v>324</v>
      </c>
      <c r="X27" s="36">
        <v>199</v>
      </c>
      <c r="Y27" s="37">
        <f>SUM(B27:X27)</f>
        <v>12424</v>
      </c>
      <c r="Z27" s="2">
        <f>((Y25*1000)/Y27)/7</f>
        <v>50.585761429491299</v>
      </c>
    </row>
    <row r="28" spans="1:30" s="2" customFormat="1" ht="33" customHeight="1" x14ac:dyDescent="0.25">
      <c r="A28" s="98" t="s">
        <v>22</v>
      </c>
      <c r="B28" s="38">
        <f>((B27*B26)*7/1000-B18-B19)/3</f>
        <v>22.822000000000003</v>
      </c>
      <c r="C28" s="39">
        <f t="shared" ref="C28:X28" si="6">((C27*C26)*7/1000-C18-C19)/3</f>
        <v>40.296250000000001</v>
      </c>
      <c r="D28" s="39">
        <f t="shared" si="6"/>
        <v>49.175250000000005</v>
      </c>
      <c r="E28" s="40">
        <f t="shared" si="6"/>
        <v>25.708666666666669</v>
      </c>
      <c r="F28" s="38">
        <f t="shared" si="6"/>
        <v>22.579375000000002</v>
      </c>
      <c r="G28" s="39">
        <f t="shared" si="6"/>
        <v>47.355625000000003</v>
      </c>
      <c r="H28" s="39">
        <f t="shared" si="6"/>
        <v>58.147124999999996</v>
      </c>
      <c r="I28" s="39">
        <f t="shared" si="6"/>
        <v>53.187500000000007</v>
      </c>
      <c r="J28" s="39">
        <f t="shared" si="6"/>
        <v>52.126291666666667</v>
      </c>
      <c r="K28" s="39">
        <f t="shared" si="6"/>
        <v>57.658583333333326</v>
      </c>
      <c r="L28" s="40">
        <f t="shared" si="6"/>
        <v>52.716666666666676</v>
      </c>
      <c r="M28" s="87">
        <f t="shared" si="6"/>
        <v>28.022399999999994</v>
      </c>
      <c r="N28" s="39">
        <f t="shared" si="6"/>
        <v>40.649175000000007</v>
      </c>
      <c r="O28" s="39">
        <f t="shared" si="6"/>
        <v>38.892524999999999</v>
      </c>
      <c r="P28" s="39">
        <f t="shared" si="6"/>
        <v>41.02</v>
      </c>
      <c r="Q28" s="39">
        <f t="shared" si="6"/>
        <v>29.666466666666668</v>
      </c>
      <c r="R28" s="39">
        <f t="shared" si="6"/>
        <v>27.137366666666669</v>
      </c>
      <c r="S28" s="38">
        <f t="shared" si="6"/>
        <v>27.845825000000001</v>
      </c>
      <c r="T28" s="39">
        <f t="shared" si="6"/>
        <v>51.310349999999993</v>
      </c>
      <c r="U28" s="39">
        <f t="shared" si="6"/>
        <v>52.246250000000003</v>
      </c>
      <c r="V28" s="39">
        <f t="shared" si="6"/>
        <v>36.525125000000003</v>
      </c>
      <c r="W28" s="39">
        <f t="shared" si="6"/>
        <v>23.114700000000003</v>
      </c>
      <c r="X28" s="40">
        <f t="shared" si="6"/>
        <v>14.057691666666669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111.88800000000001</v>
      </c>
      <c r="C29" s="43">
        <f t="shared" si="7"/>
        <v>198.48500000000001</v>
      </c>
      <c r="D29" s="43">
        <f t="shared" si="7"/>
        <v>242.42400000000001</v>
      </c>
      <c r="E29" s="90">
        <f>((E27*E26)*7)/1000</f>
        <v>127.6135</v>
      </c>
      <c r="F29" s="42">
        <f>((F27*F26)*7)/1000</f>
        <v>110.61750000000001</v>
      </c>
      <c r="G29" s="43">
        <f t="shared" ref="G29:H29" si="8">((G27*G26)*7)/1000</f>
        <v>232.52250000000001</v>
      </c>
      <c r="H29" s="43">
        <f t="shared" si="8"/>
        <v>286.68849999999998</v>
      </c>
      <c r="I29" s="43">
        <f>((I27*I26)*7)/1000</f>
        <v>262.85000000000002</v>
      </c>
      <c r="J29" s="43">
        <f>((J27*J26)*7)/1000</f>
        <v>256.55</v>
      </c>
      <c r="K29" s="43">
        <f t="shared" ref="K29:L29" si="9">((K27*K26)*7)/1000</f>
        <v>284.47649999999999</v>
      </c>
      <c r="L29" s="90">
        <f t="shared" si="9"/>
        <v>260.68</v>
      </c>
      <c r="M29" s="88">
        <f>((M27*M26)*7)/1000</f>
        <v>138.43199999999999</v>
      </c>
      <c r="N29" s="43">
        <f>((N27*N26)*7)/1000</f>
        <v>200.43450000000001</v>
      </c>
      <c r="O29" s="43">
        <f>((O27*O26)*7)/1000</f>
        <v>193.00049999999999</v>
      </c>
      <c r="P29" s="43">
        <f t="shared" ref="P29:X29" si="10">((P27*P26)*7)/1000</f>
        <v>203.04900000000001</v>
      </c>
      <c r="Q29" s="43">
        <f t="shared" si="10"/>
        <v>145.87649999999999</v>
      </c>
      <c r="R29" s="43">
        <f t="shared" si="10"/>
        <v>133.084</v>
      </c>
      <c r="S29" s="44">
        <f t="shared" si="10"/>
        <v>138.32</v>
      </c>
      <c r="T29" s="45">
        <f t="shared" si="10"/>
        <v>253.071</v>
      </c>
      <c r="U29" s="45">
        <f t="shared" si="10"/>
        <v>257.70150000000001</v>
      </c>
      <c r="V29" s="45">
        <f t="shared" si="10"/>
        <v>179.22450000000001</v>
      </c>
      <c r="W29" s="45">
        <f t="shared" si="10"/>
        <v>113.4</v>
      </c>
      <c r="X29" s="46">
        <f t="shared" si="10"/>
        <v>68.953500000000005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54</v>
      </c>
      <c r="C30" s="49">
        <f t="shared" si="11"/>
        <v>53.000000000000007</v>
      </c>
      <c r="D30" s="49">
        <f t="shared" si="11"/>
        <v>52</v>
      </c>
      <c r="E30" s="50">
        <f>+(E25/E27)/7*1000</f>
        <v>50.5</v>
      </c>
      <c r="F30" s="48">
        <f t="shared" ref="F30:H30" si="12">+(F25/F27)/7*1000</f>
        <v>52.500000000000007</v>
      </c>
      <c r="G30" s="49">
        <f t="shared" si="12"/>
        <v>51.5</v>
      </c>
      <c r="H30" s="49">
        <f t="shared" si="12"/>
        <v>50.499999999999993</v>
      </c>
      <c r="I30" s="49">
        <f>+(I25/I27)/7*1000</f>
        <v>50</v>
      </c>
      <c r="J30" s="49">
        <f t="shared" ref="J30:L30" si="13">+(J25/J27)/7*1000</f>
        <v>50</v>
      </c>
      <c r="K30" s="49">
        <f t="shared" si="13"/>
        <v>49.499999999999993</v>
      </c>
      <c r="L30" s="50">
        <f t="shared" si="13"/>
        <v>49</v>
      </c>
      <c r="M30" s="89">
        <f>+(M25/M27)/7*1000</f>
        <v>51.5</v>
      </c>
      <c r="N30" s="49">
        <f t="shared" ref="N30:X30" si="14">+(N25/N27)/7*1000</f>
        <v>50.500000000000007</v>
      </c>
      <c r="O30" s="49">
        <f t="shared" si="14"/>
        <v>49.5</v>
      </c>
      <c r="P30" s="49">
        <f t="shared" si="14"/>
        <v>49.500000000000007</v>
      </c>
      <c r="Q30" s="49">
        <f t="shared" si="14"/>
        <v>49.499999999999993</v>
      </c>
      <c r="R30" s="49">
        <f t="shared" si="14"/>
        <v>49</v>
      </c>
      <c r="S30" s="48">
        <f t="shared" si="14"/>
        <v>52</v>
      </c>
      <c r="T30" s="49">
        <f t="shared" si="14"/>
        <v>51.5</v>
      </c>
      <c r="U30" s="49">
        <f t="shared" si="14"/>
        <v>50.5</v>
      </c>
      <c r="V30" s="49">
        <f t="shared" si="14"/>
        <v>50.5</v>
      </c>
      <c r="W30" s="49">
        <f t="shared" si="14"/>
        <v>50</v>
      </c>
      <c r="X30" s="50">
        <f t="shared" si="14"/>
        <v>49.5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89" t="s">
        <v>26</v>
      </c>
      <c r="C36" s="590"/>
      <c r="D36" s="590"/>
      <c r="E36" s="590"/>
      <c r="F36" s="590"/>
      <c r="G36" s="590"/>
      <c r="H36" s="587"/>
      <c r="I36" s="102"/>
      <c r="J36" s="55" t="s">
        <v>27</v>
      </c>
      <c r="K36" s="110"/>
      <c r="L36" s="590" t="s">
        <v>26</v>
      </c>
      <c r="M36" s="590"/>
      <c r="N36" s="590"/>
      <c r="O36" s="590"/>
      <c r="P36" s="587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28.5</v>
      </c>
      <c r="C39" s="82">
        <v>54</v>
      </c>
      <c r="D39" s="82">
        <v>66.599999999999994</v>
      </c>
      <c r="E39" s="82">
        <v>46.3</v>
      </c>
      <c r="F39" s="82">
        <v>54.8</v>
      </c>
      <c r="G39" s="82">
        <v>35.700000000000003</v>
      </c>
      <c r="H39" s="82"/>
      <c r="I39" s="104">
        <f t="shared" ref="I39:I46" si="15">SUM(B39:H39)</f>
        <v>285.89999999999998</v>
      </c>
      <c r="J39" s="2"/>
      <c r="K39" s="94" t="s">
        <v>13</v>
      </c>
      <c r="L39" s="82">
        <v>12.6</v>
      </c>
      <c r="M39" s="82">
        <v>18.100000000000001</v>
      </c>
      <c r="N39" s="82">
        <v>12.7</v>
      </c>
      <c r="O39" s="82"/>
      <c r="P39" s="82"/>
      <c r="Q39" s="104">
        <f t="shared" ref="Q39:Q46" si="16">SUM(L39:P39)</f>
        <v>43.400000000000006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30.633000000000003</v>
      </c>
      <c r="C40" s="82">
        <v>57.641874999999999</v>
      </c>
      <c r="D40" s="82">
        <v>69.667875000000009</v>
      </c>
      <c r="E40" s="82">
        <v>47.282750000000007</v>
      </c>
      <c r="F40" s="82">
        <v>56.035749999999993</v>
      </c>
      <c r="G40" s="82">
        <v>36.120000000000005</v>
      </c>
      <c r="H40" s="82"/>
      <c r="I40" s="104">
        <f t="shared" si="15"/>
        <v>297.38125000000002</v>
      </c>
      <c r="J40" s="2"/>
      <c r="K40" s="95" t="s">
        <v>14</v>
      </c>
      <c r="L40" s="82">
        <v>12.9</v>
      </c>
      <c r="M40" s="82">
        <v>18.399999999999999</v>
      </c>
      <c r="N40" s="82">
        <v>12.9</v>
      </c>
      <c r="O40" s="82"/>
      <c r="P40" s="82"/>
      <c r="Q40" s="104">
        <f t="shared" si="16"/>
        <v>44.199999999999996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31.066999999999997</v>
      </c>
      <c r="C42" s="82">
        <v>58.466708333333322</v>
      </c>
      <c r="D42" s="82">
        <v>71.704875000000001</v>
      </c>
      <c r="E42" s="82">
        <v>48.696749999999987</v>
      </c>
      <c r="F42" s="82">
        <v>56.873416666666664</v>
      </c>
      <c r="G42" s="82">
        <v>36.665999999999997</v>
      </c>
      <c r="H42" s="82"/>
      <c r="I42" s="104">
        <f t="shared" si="15"/>
        <v>303.47474999999997</v>
      </c>
      <c r="J42" s="2"/>
      <c r="K42" s="95" t="s">
        <v>16</v>
      </c>
      <c r="L42" s="82">
        <v>13</v>
      </c>
      <c r="M42" s="82">
        <v>18.7</v>
      </c>
      <c r="N42" s="82">
        <v>13.2</v>
      </c>
      <c r="O42" s="82"/>
      <c r="P42" s="82"/>
      <c r="Q42" s="104">
        <f t="shared" si="16"/>
        <v>44.9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31.066999999999997</v>
      </c>
      <c r="C43" s="82">
        <v>58.466708333333322</v>
      </c>
      <c r="D43" s="82">
        <v>71.704875000000001</v>
      </c>
      <c r="E43" s="82">
        <v>48.696749999999987</v>
      </c>
      <c r="F43" s="82">
        <v>56.873416666666664</v>
      </c>
      <c r="G43" s="82">
        <v>36.665999999999997</v>
      </c>
      <c r="H43" s="82"/>
      <c r="I43" s="104">
        <f t="shared" si="15"/>
        <v>303.47474999999997</v>
      </c>
      <c r="J43" s="2"/>
      <c r="K43" s="94" t="s">
        <v>17</v>
      </c>
      <c r="L43" s="82">
        <v>13</v>
      </c>
      <c r="M43" s="82">
        <v>18.7</v>
      </c>
      <c r="N43" s="82">
        <v>13.2</v>
      </c>
      <c r="O43" s="82"/>
      <c r="P43" s="82"/>
      <c r="Q43" s="104">
        <f t="shared" si="16"/>
        <v>44.9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31.066999999999997</v>
      </c>
      <c r="C45" s="82">
        <v>58.466708333333322</v>
      </c>
      <c r="D45" s="82">
        <v>71.704875000000001</v>
      </c>
      <c r="E45" s="82">
        <v>48.696749999999987</v>
      </c>
      <c r="F45" s="82">
        <v>56.873416666666664</v>
      </c>
      <c r="G45" s="82">
        <v>36.665999999999997</v>
      </c>
      <c r="H45" s="82"/>
      <c r="I45" s="104">
        <f t="shared" si="15"/>
        <v>303.47474999999997</v>
      </c>
      <c r="J45" s="2"/>
      <c r="K45" s="94" t="s">
        <v>19</v>
      </c>
      <c r="L45" s="82">
        <v>13.1</v>
      </c>
      <c r="M45" s="82">
        <v>18.7</v>
      </c>
      <c r="N45" s="82">
        <v>13.2</v>
      </c>
      <c r="O45" s="82"/>
      <c r="P45" s="82"/>
      <c r="Q45" s="104">
        <f t="shared" si="16"/>
        <v>45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152.334</v>
      </c>
      <c r="C46" s="28">
        <f t="shared" si="17"/>
        <v>287.04199999999997</v>
      </c>
      <c r="D46" s="28">
        <f t="shared" si="17"/>
        <v>351.38250000000005</v>
      </c>
      <c r="E46" s="28">
        <f t="shared" si="17"/>
        <v>239.67299999999994</v>
      </c>
      <c r="F46" s="28">
        <f t="shared" si="17"/>
        <v>281.45599999999996</v>
      </c>
      <c r="G46" s="28">
        <f t="shared" si="17"/>
        <v>181.81799999999998</v>
      </c>
      <c r="H46" s="28">
        <f t="shared" si="17"/>
        <v>0</v>
      </c>
      <c r="I46" s="104">
        <f t="shared" si="15"/>
        <v>1493.7054999999998</v>
      </c>
      <c r="K46" s="80" t="s">
        <v>11</v>
      </c>
      <c r="L46" s="84">
        <f>SUM(L39:L45)</f>
        <v>64.599999999999994</v>
      </c>
      <c r="M46" s="28">
        <f>SUM(M39:M45)</f>
        <v>92.600000000000009</v>
      </c>
      <c r="N46" s="28">
        <f>SUM(N39:N45)</f>
        <v>65.2</v>
      </c>
      <c r="O46" s="28">
        <f>SUM(O39:O45)</f>
        <v>0</v>
      </c>
      <c r="P46" s="28">
        <f>SUM(P39:P45)</f>
        <v>0</v>
      </c>
      <c r="Q46" s="104">
        <f t="shared" si="16"/>
        <v>222.39999999999998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58.5</v>
      </c>
      <c r="C47" s="31">
        <v>58</v>
      </c>
      <c r="D47" s="31">
        <v>57.5</v>
      </c>
      <c r="E47" s="31">
        <v>56.5</v>
      </c>
      <c r="F47" s="31">
        <v>56</v>
      </c>
      <c r="G47" s="31">
        <v>55.5</v>
      </c>
      <c r="H47" s="31"/>
      <c r="I47" s="105">
        <f>+((I46/I48)/7)*1000</f>
        <v>56.99425747863247</v>
      </c>
      <c r="K47" s="113" t="s">
        <v>20</v>
      </c>
      <c r="L47" s="85">
        <v>65.5</v>
      </c>
      <c r="M47" s="31">
        <v>65.5</v>
      </c>
      <c r="N47" s="31">
        <v>65.5</v>
      </c>
      <c r="O47" s="31"/>
      <c r="P47" s="31"/>
      <c r="Q47" s="105">
        <f>+((Q46/Q48)/7)*1000</f>
        <v>65.5081001472754</v>
      </c>
      <c r="R47" s="65"/>
      <c r="S47" s="65"/>
    </row>
    <row r="48" spans="1:30" ht="33.75" customHeight="1" x14ac:dyDescent="0.25">
      <c r="A48" s="97" t="s">
        <v>21</v>
      </c>
      <c r="B48" s="86">
        <v>372</v>
      </c>
      <c r="C48" s="35">
        <v>707</v>
      </c>
      <c r="D48" s="35">
        <v>873</v>
      </c>
      <c r="E48" s="35">
        <v>606</v>
      </c>
      <c r="F48" s="35">
        <v>718</v>
      </c>
      <c r="G48" s="35">
        <v>468</v>
      </c>
      <c r="H48" s="35"/>
      <c r="I48" s="106">
        <f>SUM(B48:H48)</f>
        <v>3744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/>
      <c r="P48" s="67"/>
      <c r="Q48" s="115">
        <f>SUM(L48:P48)</f>
        <v>485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31.066999999999997</v>
      </c>
      <c r="C49" s="39">
        <f t="shared" si="18"/>
        <v>58.466708333333322</v>
      </c>
      <c r="D49" s="39">
        <f t="shared" si="18"/>
        <v>71.704875000000001</v>
      </c>
      <c r="E49" s="39">
        <f t="shared" si="18"/>
        <v>48.696749999999987</v>
      </c>
      <c r="F49" s="39">
        <f t="shared" si="18"/>
        <v>56.873416666666664</v>
      </c>
      <c r="G49" s="39">
        <f t="shared" si="18"/>
        <v>36.665999999999997</v>
      </c>
      <c r="H49" s="39">
        <f t="shared" si="18"/>
        <v>0</v>
      </c>
      <c r="I49" s="107">
        <f>((I46*1000)/I48)/7</f>
        <v>56.99425747863247</v>
      </c>
      <c r="K49" s="98" t="s">
        <v>22</v>
      </c>
      <c r="L49" s="87">
        <f t="shared" ref="L49" si="19">((L48*L47)*7/1000-L39-L40)/3</f>
        <v>13.0495</v>
      </c>
      <c r="M49" s="39">
        <f t="shared" ref="M49" si="20">((M48*M47)*7/1000-M39-M40)/3</f>
        <v>18.705666666666666</v>
      </c>
      <c r="N49" s="39">
        <f t="shared" ref="N49" si="21">((N48*N47)*7/1000-N39-N40)/3</f>
        <v>13.168999999999999</v>
      </c>
      <c r="O49" s="39">
        <f t="shared" ref="O49" si="22">((O48*O47)*7/1000-O39-O40)/3</f>
        <v>0</v>
      </c>
      <c r="P49" s="39">
        <f t="shared" ref="P49" si="23">((P48*P47)*7/1000-P39-P40)/3</f>
        <v>0</v>
      </c>
      <c r="Q49" s="116">
        <f>((Q46*1000)/Q48)/7</f>
        <v>65.5081001472754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4">((B48*B47)*7)/1000</f>
        <v>152.334</v>
      </c>
      <c r="C50" s="43">
        <f t="shared" si="24"/>
        <v>287.04199999999997</v>
      </c>
      <c r="D50" s="43">
        <f t="shared" si="24"/>
        <v>351.38249999999999</v>
      </c>
      <c r="E50" s="43">
        <f t="shared" si="24"/>
        <v>239.673</v>
      </c>
      <c r="F50" s="43">
        <f t="shared" si="24"/>
        <v>281.45600000000002</v>
      </c>
      <c r="G50" s="43">
        <f t="shared" si="24"/>
        <v>181.81800000000001</v>
      </c>
      <c r="H50" s="43">
        <f t="shared" si="24"/>
        <v>0</v>
      </c>
      <c r="I50" s="90"/>
      <c r="K50" s="99" t="s">
        <v>23</v>
      </c>
      <c r="L50" s="88">
        <f>((L48*L47)*7)/1000</f>
        <v>64.648499999999999</v>
      </c>
      <c r="M50" s="43">
        <f>((M48*M47)*7)/1000</f>
        <v>92.617000000000004</v>
      </c>
      <c r="N50" s="43">
        <f>((N48*N47)*7)/1000</f>
        <v>65.106999999999999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5">+(B46/B48)/7*1000</f>
        <v>58.5</v>
      </c>
      <c r="C51" s="49">
        <f t="shared" si="25"/>
        <v>57.999999999999993</v>
      </c>
      <c r="D51" s="49">
        <f t="shared" si="25"/>
        <v>57.500000000000007</v>
      </c>
      <c r="E51" s="49">
        <f t="shared" si="25"/>
        <v>56.499999999999986</v>
      </c>
      <c r="F51" s="49">
        <f t="shared" si="25"/>
        <v>55.999999999999993</v>
      </c>
      <c r="G51" s="49">
        <f t="shared" si="25"/>
        <v>55.499999999999993</v>
      </c>
      <c r="H51" s="49" t="e">
        <f t="shared" si="25"/>
        <v>#DIV/0!</v>
      </c>
      <c r="I51" s="108"/>
      <c r="J51" s="52"/>
      <c r="K51" s="100" t="s">
        <v>24</v>
      </c>
      <c r="L51" s="89">
        <f>+(L46/L48)/7*1000</f>
        <v>65.450861195542046</v>
      </c>
      <c r="M51" s="49">
        <f>+(M46/M48)/7*1000</f>
        <v>65.487977369165492</v>
      </c>
      <c r="N51" s="49">
        <f>+(N46/N48)/7*1000</f>
        <v>65.593561368209251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91"/>
      <c r="K54" s="591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89" t="s">
        <v>8</v>
      </c>
      <c r="C55" s="590"/>
      <c r="D55" s="590"/>
      <c r="E55" s="590"/>
      <c r="F55" s="590"/>
      <c r="G55" s="587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15.3</v>
      </c>
      <c r="C58" s="82">
        <v>43.4</v>
      </c>
      <c r="D58" s="82">
        <v>33.299999999999997</v>
      </c>
      <c r="E58" s="82">
        <v>38</v>
      </c>
      <c r="F58" s="82">
        <v>32.6</v>
      </c>
      <c r="G58" s="82"/>
      <c r="H58" s="104">
        <f t="shared" ref="H58:H65" si="26">SUM(B58:G58)</f>
        <v>162.6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16.100000000000001</v>
      </c>
      <c r="C59" s="82">
        <v>45.7</v>
      </c>
      <c r="D59" s="82">
        <v>34.799999999999997</v>
      </c>
      <c r="E59" s="82">
        <v>39.799999999999997</v>
      </c>
      <c r="F59" s="82">
        <v>34.1</v>
      </c>
      <c r="G59" s="82"/>
      <c r="H59" s="104">
        <f t="shared" si="26"/>
        <v>170.49999999999997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6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16.100000000000001</v>
      </c>
      <c r="C61" s="82">
        <v>45.7</v>
      </c>
      <c r="D61" s="82">
        <v>34.799999999999997</v>
      </c>
      <c r="E61" s="82">
        <v>39.799999999999997</v>
      </c>
      <c r="F61" s="82">
        <v>34.1</v>
      </c>
      <c r="G61" s="82"/>
      <c r="H61" s="104">
        <f t="shared" si="26"/>
        <v>170.49999999999997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16.100000000000001</v>
      </c>
      <c r="C62" s="82">
        <v>45.7</v>
      </c>
      <c r="D62" s="82">
        <v>34.799999999999997</v>
      </c>
      <c r="E62" s="82">
        <v>39.799999999999997</v>
      </c>
      <c r="F62" s="82">
        <v>34.1</v>
      </c>
      <c r="G62" s="82"/>
      <c r="H62" s="104">
        <f t="shared" si="26"/>
        <v>170.49999999999997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6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16.2</v>
      </c>
      <c r="C64" s="82">
        <v>45.7</v>
      </c>
      <c r="D64" s="82">
        <v>34.9</v>
      </c>
      <c r="E64" s="82">
        <v>39.799999999999997</v>
      </c>
      <c r="F64" s="82">
        <v>34.1</v>
      </c>
      <c r="G64" s="82"/>
      <c r="H64" s="104">
        <f t="shared" si="26"/>
        <v>170.70000000000002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7">SUM(B58:B64)</f>
        <v>79.8</v>
      </c>
      <c r="C65" s="28">
        <f t="shared" si="27"/>
        <v>226.2</v>
      </c>
      <c r="D65" s="28">
        <f t="shared" si="27"/>
        <v>172.6</v>
      </c>
      <c r="E65" s="28">
        <f t="shared" si="27"/>
        <v>197.2</v>
      </c>
      <c r="F65" s="28">
        <f t="shared" si="27"/>
        <v>169</v>
      </c>
      <c r="G65" s="28">
        <f t="shared" si="27"/>
        <v>0</v>
      </c>
      <c r="H65" s="104">
        <f t="shared" si="26"/>
        <v>844.8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75</v>
      </c>
      <c r="C66" s="31">
        <v>75</v>
      </c>
      <c r="D66" s="31">
        <v>74.5</v>
      </c>
      <c r="E66" s="31">
        <v>74.5</v>
      </c>
      <c r="F66" s="31">
        <v>74.5</v>
      </c>
      <c r="G66" s="31"/>
      <c r="H66" s="105">
        <f>+((H65/H67)/7)*1000</f>
        <v>74.681753889674681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152</v>
      </c>
      <c r="C67" s="67">
        <v>431</v>
      </c>
      <c r="D67" s="67">
        <v>331</v>
      </c>
      <c r="E67" s="67">
        <v>378</v>
      </c>
      <c r="F67" s="67">
        <v>324</v>
      </c>
      <c r="G67" s="67"/>
      <c r="H67" s="115">
        <f>SUM(B67:G67)</f>
        <v>1616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8">((B67*B66)*7/1000-B58)/4</f>
        <v>16.125</v>
      </c>
      <c r="C68" s="39">
        <f t="shared" si="28"/>
        <v>45.71875</v>
      </c>
      <c r="D68" s="39">
        <f t="shared" si="28"/>
        <v>34.829125000000005</v>
      </c>
      <c r="E68" s="39">
        <f t="shared" si="28"/>
        <v>39.781750000000002</v>
      </c>
      <c r="F68" s="39">
        <f t="shared" si="28"/>
        <v>34.091500000000003</v>
      </c>
      <c r="G68" s="39">
        <f t="shared" si="28"/>
        <v>0</v>
      </c>
      <c r="H68" s="119">
        <f>((H65*1000)/H67)/7</f>
        <v>74.681753889674681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9">((B67*B66)*7)/1000</f>
        <v>79.8</v>
      </c>
      <c r="C69" s="43">
        <f t="shared" si="29"/>
        <v>226.27500000000001</v>
      </c>
      <c r="D69" s="43">
        <f t="shared" si="29"/>
        <v>172.6165</v>
      </c>
      <c r="E69" s="43">
        <f t="shared" si="29"/>
        <v>197.12700000000001</v>
      </c>
      <c r="F69" s="43">
        <f t="shared" si="29"/>
        <v>168.96600000000001</v>
      </c>
      <c r="G69" s="43">
        <f t="shared" si="29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30">+(B65/B67)/7*1000</f>
        <v>75</v>
      </c>
      <c r="C70" s="49">
        <f t="shared" si="30"/>
        <v>74.975140868412325</v>
      </c>
      <c r="D70" s="49">
        <f t="shared" si="30"/>
        <v>74.492878722485969</v>
      </c>
      <c r="E70" s="49">
        <f t="shared" si="30"/>
        <v>74.527588813303097</v>
      </c>
      <c r="F70" s="49">
        <f t="shared" si="30"/>
        <v>74.514991181657848</v>
      </c>
      <c r="G70" s="49" t="e">
        <f t="shared" si="30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F15:L15"/>
    <mergeCell ref="A3:C3"/>
    <mergeCell ref="E9:G9"/>
    <mergeCell ref="R9:S9"/>
    <mergeCell ref="K11:L11"/>
    <mergeCell ref="B15:E15"/>
    <mergeCell ref="M15:R15"/>
    <mergeCell ref="S15:X1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zoomScale="30" zoomScaleNormal="30" workbookViewId="0">
      <selection activeCell="P32" sqref="P32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84" t="s">
        <v>0</v>
      </c>
      <c r="B3" s="584"/>
      <c r="C3" s="58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2"/>
      <c r="Z3" s="2"/>
      <c r="AA3" s="2"/>
      <c r="AB3" s="2"/>
      <c r="AC3" s="2"/>
      <c r="AD3" s="15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4" t="s">
        <v>1</v>
      </c>
      <c r="B9" s="154"/>
      <c r="C9" s="154"/>
      <c r="D9" s="1"/>
      <c r="E9" s="585" t="s">
        <v>2</v>
      </c>
      <c r="F9" s="585"/>
      <c r="G9" s="58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85"/>
      <c r="S9" s="58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4"/>
      <c r="B10" s="154"/>
      <c r="C10" s="15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4" t="s">
        <v>4</v>
      </c>
      <c r="B11" s="154"/>
      <c r="C11" s="154"/>
      <c r="D11" s="1"/>
      <c r="E11" s="155">
        <v>1</v>
      </c>
      <c r="F11" s="1"/>
      <c r="G11" s="1"/>
      <c r="H11" s="1"/>
      <c r="I11" s="1"/>
      <c r="J11" s="1"/>
      <c r="K11" s="586" t="s">
        <v>62</v>
      </c>
      <c r="L11" s="586"/>
      <c r="M11" s="156"/>
      <c r="N11" s="15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4"/>
      <c r="B12" s="154"/>
      <c r="C12" s="154"/>
      <c r="D12" s="1"/>
      <c r="E12" s="5"/>
      <c r="F12" s="1"/>
      <c r="G12" s="1"/>
      <c r="H12" s="1"/>
      <c r="I12" s="1"/>
      <c r="J12" s="1"/>
      <c r="K12" s="156"/>
      <c r="L12" s="156"/>
      <c r="M12" s="156"/>
      <c r="N12" s="15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4"/>
      <c r="B13" s="154"/>
      <c r="C13" s="154"/>
      <c r="D13" s="154"/>
      <c r="E13" s="154"/>
      <c r="F13" s="154"/>
      <c r="G13" s="154"/>
      <c r="H13" s="154"/>
      <c r="I13" s="154"/>
      <c r="J13" s="154"/>
      <c r="K13" s="154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"/>
      <c r="X13" s="1"/>
      <c r="Y13" s="1"/>
    </row>
    <row r="14" spans="1:30" s="3" customFormat="1" ht="27" thickBot="1" x14ac:dyDescent="0.3">
      <c r="A14" s="15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97" t="s">
        <v>8</v>
      </c>
      <c r="C15" s="598"/>
      <c r="D15" s="598"/>
      <c r="E15" s="599"/>
      <c r="F15" s="597" t="s">
        <v>53</v>
      </c>
      <c r="G15" s="598"/>
      <c r="H15" s="598"/>
      <c r="I15" s="598"/>
      <c r="J15" s="598"/>
      <c r="K15" s="598"/>
      <c r="L15" s="599"/>
      <c r="M15" s="592" t="s">
        <v>9</v>
      </c>
      <c r="N15" s="592"/>
      <c r="O15" s="592"/>
      <c r="P15" s="592"/>
      <c r="Q15" s="592"/>
      <c r="R15" s="593"/>
      <c r="S15" s="594" t="s">
        <v>30</v>
      </c>
      <c r="T15" s="595"/>
      <c r="U15" s="595"/>
      <c r="V15" s="595"/>
      <c r="W15" s="595"/>
      <c r="X15" s="596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22.822000000000003</v>
      </c>
      <c r="C18" s="24">
        <v>40.296250000000001</v>
      </c>
      <c r="D18" s="24">
        <v>49.175250000000005</v>
      </c>
      <c r="E18" s="25">
        <v>25.708666666666669</v>
      </c>
      <c r="F18" s="23">
        <v>22.579375000000002</v>
      </c>
      <c r="G18" s="24">
        <v>47.355625000000003</v>
      </c>
      <c r="H18" s="24">
        <v>58.147124999999996</v>
      </c>
      <c r="I18" s="24">
        <v>53.187500000000007</v>
      </c>
      <c r="J18" s="24">
        <v>52.126291666666667</v>
      </c>
      <c r="K18" s="24">
        <v>57.658583333333326</v>
      </c>
      <c r="L18" s="25">
        <v>52.716666666666676</v>
      </c>
      <c r="M18" s="82">
        <v>28.022399999999994</v>
      </c>
      <c r="N18" s="24">
        <v>40.649175000000007</v>
      </c>
      <c r="O18" s="24">
        <v>38.892524999999999</v>
      </c>
      <c r="P18" s="24">
        <v>41.02</v>
      </c>
      <c r="Q18" s="24">
        <v>29.666466666666668</v>
      </c>
      <c r="R18" s="24">
        <v>27.137366666666669</v>
      </c>
      <c r="S18" s="23">
        <v>27.845825000000001</v>
      </c>
      <c r="T18" s="24">
        <v>51.310349999999993</v>
      </c>
      <c r="U18" s="24">
        <v>52.246250000000003</v>
      </c>
      <c r="V18" s="24">
        <v>36.525125000000003</v>
      </c>
      <c r="W18" s="24">
        <v>23.114700000000003</v>
      </c>
      <c r="X18" s="25">
        <v>14.057691666666669</v>
      </c>
      <c r="Y18" s="26">
        <f t="shared" ref="Y18:Y25" si="0">SUM(B18:X18)</f>
        <v>892.26120833333323</v>
      </c>
      <c r="AA18" s="2"/>
      <c r="AB18" s="20"/>
    </row>
    <row r="19" spans="1:30" ht="39.950000000000003" customHeight="1" x14ac:dyDescent="0.25">
      <c r="A19" s="95" t="s">
        <v>14</v>
      </c>
      <c r="B19" s="23">
        <v>23.561499999999999</v>
      </c>
      <c r="C19" s="24">
        <v>41.887812499999995</v>
      </c>
      <c r="D19" s="24">
        <v>51.035187499999999</v>
      </c>
      <c r="E19" s="25">
        <v>27.055583333333335</v>
      </c>
      <c r="F19" s="23">
        <v>23.326406250000002</v>
      </c>
      <c r="G19" s="24">
        <v>49.019093749999996</v>
      </c>
      <c r="H19" s="24">
        <v>60.683468749999996</v>
      </c>
      <c r="I19" s="24">
        <v>55.609375</v>
      </c>
      <c r="J19" s="24">
        <v>54.312802083333331</v>
      </c>
      <c r="K19" s="24">
        <v>60.296354166666667</v>
      </c>
      <c r="L19" s="25">
        <v>55.315833333333337</v>
      </c>
      <c r="M19" s="82">
        <v>29.282399999999999</v>
      </c>
      <c r="N19" s="24">
        <v>42.334206249999994</v>
      </c>
      <c r="O19" s="24">
        <v>40.963868749999996</v>
      </c>
      <c r="P19" s="24">
        <v>43.070999999999998</v>
      </c>
      <c r="Q19" s="24">
        <v>30.894383333333334</v>
      </c>
      <c r="R19" s="24">
        <v>28.184158333333333</v>
      </c>
      <c r="S19" s="23">
        <v>29.185668750000001</v>
      </c>
      <c r="T19" s="24">
        <v>53.416912500000002</v>
      </c>
      <c r="U19" s="24">
        <v>54.460437500000005</v>
      </c>
      <c r="V19" s="24">
        <v>37.892968750000001</v>
      </c>
      <c r="W19" s="24">
        <v>23.988824999999999</v>
      </c>
      <c r="X19" s="25">
        <v>14.594577083333334</v>
      </c>
      <c r="Y19" s="26">
        <f t="shared" si="0"/>
        <v>930.37282291666656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23.561499999999999</v>
      </c>
      <c r="C21" s="24">
        <v>41.887812499999995</v>
      </c>
      <c r="D21" s="24">
        <v>51.809854166666661</v>
      </c>
      <c r="E21" s="25">
        <v>27.476749999999999</v>
      </c>
      <c r="F21" s="23">
        <v>23.326406250000002</v>
      </c>
      <c r="G21" s="24">
        <v>49.019093749999996</v>
      </c>
      <c r="H21" s="24">
        <v>60.683468749999996</v>
      </c>
      <c r="I21" s="24">
        <v>55.609375</v>
      </c>
      <c r="J21" s="24">
        <v>54.312802083333331</v>
      </c>
      <c r="K21" s="24">
        <v>60.296354166666667</v>
      </c>
      <c r="L21" s="25">
        <v>55.315833333333337</v>
      </c>
      <c r="M21" s="82">
        <v>29.282399999999999</v>
      </c>
      <c r="N21" s="24">
        <v>42.334206249999994</v>
      </c>
      <c r="O21" s="24">
        <v>41.61370208333333</v>
      </c>
      <c r="P21" s="24">
        <v>43.070999999999998</v>
      </c>
      <c r="Q21" s="24">
        <v>30.894383333333334</v>
      </c>
      <c r="R21" s="24">
        <v>28.636825000000002</v>
      </c>
      <c r="S21" s="23">
        <v>29.185668750000001</v>
      </c>
      <c r="T21" s="24">
        <v>53.416912500000002</v>
      </c>
      <c r="U21" s="24">
        <v>54.460437500000005</v>
      </c>
      <c r="V21" s="24">
        <v>37.892968750000001</v>
      </c>
      <c r="W21" s="24">
        <v>23.988825000000002</v>
      </c>
      <c r="X21" s="25">
        <v>14.826743749999997</v>
      </c>
      <c r="Y21" s="26">
        <f t="shared" si="0"/>
        <v>932.90332291666664</v>
      </c>
      <c r="AA21" s="2"/>
      <c r="AB21" s="20"/>
    </row>
    <row r="22" spans="1:30" ht="39.950000000000003" customHeight="1" x14ac:dyDescent="0.25">
      <c r="A22" s="94" t="s">
        <v>17</v>
      </c>
      <c r="B22" s="23">
        <v>23.561499999999999</v>
      </c>
      <c r="C22" s="24">
        <v>41.887812499999995</v>
      </c>
      <c r="D22" s="24">
        <v>51.809854166666661</v>
      </c>
      <c r="E22" s="25">
        <v>27.476749999999999</v>
      </c>
      <c r="F22" s="23">
        <v>23.326406250000002</v>
      </c>
      <c r="G22" s="24">
        <v>49.019093749999996</v>
      </c>
      <c r="H22" s="24">
        <v>60.683468749999996</v>
      </c>
      <c r="I22" s="24">
        <v>55.609375</v>
      </c>
      <c r="J22" s="24">
        <v>54.312802083333331</v>
      </c>
      <c r="K22" s="24">
        <v>60.296354166666667</v>
      </c>
      <c r="L22" s="25">
        <v>55.315833333333337</v>
      </c>
      <c r="M22" s="82">
        <v>29.282399999999999</v>
      </c>
      <c r="N22" s="24">
        <v>42.334206249999994</v>
      </c>
      <c r="O22" s="24">
        <v>41.61370208333333</v>
      </c>
      <c r="P22" s="24">
        <v>43.070999999999998</v>
      </c>
      <c r="Q22" s="24">
        <v>30.894383333333334</v>
      </c>
      <c r="R22" s="24">
        <v>28.636825000000002</v>
      </c>
      <c r="S22" s="23">
        <v>29.185668750000001</v>
      </c>
      <c r="T22" s="24">
        <v>53.416912500000002</v>
      </c>
      <c r="U22" s="24">
        <v>54.460437500000005</v>
      </c>
      <c r="V22" s="24">
        <v>37.892968750000001</v>
      </c>
      <c r="W22" s="24">
        <v>23.988825000000002</v>
      </c>
      <c r="X22" s="25">
        <v>14.826743749999997</v>
      </c>
      <c r="Y22" s="26">
        <f t="shared" si="0"/>
        <v>932.90332291666664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23.561499999999999</v>
      </c>
      <c r="C24" s="24">
        <v>41.887812499999995</v>
      </c>
      <c r="D24" s="24">
        <v>51.809854166666661</v>
      </c>
      <c r="E24" s="25">
        <v>27.476749999999999</v>
      </c>
      <c r="F24" s="23">
        <v>23.326406250000002</v>
      </c>
      <c r="G24" s="24">
        <v>49.019093749999996</v>
      </c>
      <c r="H24" s="24">
        <v>60.683468749999996</v>
      </c>
      <c r="I24" s="24">
        <v>55.609375</v>
      </c>
      <c r="J24" s="24">
        <v>54.312802083333331</v>
      </c>
      <c r="K24" s="24">
        <v>60.296354166666667</v>
      </c>
      <c r="L24" s="25">
        <v>55.315833333333337</v>
      </c>
      <c r="M24" s="82">
        <v>29.282399999999999</v>
      </c>
      <c r="N24" s="24">
        <v>42.334206249999994</v>
      </c>
      <c r="O24" s="24">
        <v>41.61370208333333</v>
      </c>
      <c r="P24" s="24">
        <v>43.070999999999998</v>
      </c>
      <c r="Q24" s="24">
        <v>30.894383333333334</v>
      </c>
      <c r="R24" s="24">
        <v>28.636825000000002</v>
      </c>
      <c r="S24" s="23">
        <v>29.185668750000001</v>
      </c>
      <c r="T24" s="24">
        <v>53.416912500000002</v>
      </c>
      <c r="U24" s="24">
        <v>54.460437500000005</v>
      </c>
      <c r="V24" s="24">
        <v>37.892968750000001</v>
      </c>
      <c r="W24" s="24">
        <v>23.988825000000002</v>
      </c>
      <c r="X24" s="25">
        <v>14.826743749999997</v>
      </c>
      <c r="Y24" s="26">
        <f t="shared" si="0"/>
        <v>932.90332291666664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117.06799999999998</v>
      </c>
      <c r="C25" s="28">
        <f t="shared" si="1"/>
        <v>207.84749999999997</v>
      </c>
      <c r="D25" s="28">
        <f t="shared" si="1"/>
        <v>255.64000000000001</v>
      </c>
      <c r="E25" s="29">
        <f>SUM(E18:E24)</f>
        <v>135.19450000000001</v>
      </c>
      <c r="F25" s="27">
        <f t="shared" ref="F25:H25" si="2">SUM(F18:F24)</f>
        <v>115.88500000000002</v>
      </c>
      <c r="G25" s="28">
        <f t="shared" si="2"/>
        <v>243.43199999999999</v>
      </c>
      <c r="H25" s="28">
        <f t="shared" si="2"/>
        <v>300.88099999999997</v>
      </c>
      <c r="I25" s="28">
        <f>SUM(I18:I24)</f>
        <v>275.625</v>
      </c>
      <c r="J25" s="28">
        <f t="shared" ref="J25:L25" si="3">SUM(J18:J24)</f>
        <v>269.3775</v>
      </c>
      <c r="K25" s="28">
        <f t="shared" si="3"/>
        <v>298.84399999999999</v>
      </c>
      <c r="L25" s="29">
        <f t="shared" si="3"/>
        <v>273.98</v>
      </c>
      <c r="M25" s="84">
        <f>SUM(M18:M24)</f>
        <v>145.15199999999999</v>
      </c>
      <c r="N25" s="28">
        <f t="shared" ref="N25:R25" si="4">SUM(N18:N24)</f>
        <v>209.98599999999999</v>
      </c>
      <c r="O25" s="28">
        <f t="shared" si="4"/>
        <v>204.69749999999996</v>
      </c>
      <c r="P25" s="28">
        <f t="shared" si="4"/>
        <v>213.304</v>
      </c>
      <c r="Q25" s="28">
        <f t="shared" si="4"/>
        <v>153.244</v>
      </c>
      <c r="R25" s="28">
        <f t="shared" si="4"/>
        <v>141.232</v>
      </c>
      <c r="S25" s="27">
        <f>SUM(S18:S24)</f>
        <v>144.58850000000001</v>
      </c>
      <c r="T25" s="28">
        <f t="shared" ref="T25:X25" si="5">SUM(T18:T24)</f>
        <v>264.97800000000001</v>
      </c>
      <c r="U25" s="28">
        <f t="shared" si="5"/>
        <v>270.08800000000002</v>
      </c>
      <c r="V25" s="28">
        <f t="shared" si="5"/>
        <v>188.09699999999998</v>
      </c>
      <c r="W25" s="28">
        <f t="shared" si="5"/>
        <v>119.07000000000002</v>
      </c>
      <c r="X25" s="29">
        <f t="shared" si="5"/>
        <v>73.132499999999993</v>
      </c>
      <c r="Y25" s="26">
        <f t="shared" si="0"/>
        <v>4621.3439999999991</v>
      </c>
    </row>
    <row r="26" spans="1:30" s="2" customFormat="1" ht="36.75" customHeight="1" x14ac:dyDescent="0.25">
      <c r="A26" s="96" t="s">
        <v>20</v>
      </c>
      <c r="B26" s="30">
        <v>56.5</v>
      </c>
      <c r="C26" s="31">
        <v>55.5</v>
      </c>
      <c r="D26" s="31">
        <v>55</v>
      </c>
      <c r="E26" s="32">
        <v>53.5</v>
      </c>
      <c r="F26" s="30">
        <v>55</v>
      </c>
      <c r="G26" s="31">
        <v>54</v>
      </c>
      <c r="H26" s="31">
        <v>53</v>
      </c>
      <c r="I26" s="31">
        <v>52.5</v>
      </c>
      <c r="J26" s="31">
        <v>52.5</v>
      </c>
      <c r="K26" s="31">
        <v>52</v>
      </c>
      <c r="L26" s="32">
        <v>51.5</v>
      </c>
      <c r="M26" s="85">
        <v>54</v>
      </c>
      <c r="N26" s="31">
        <v>53</v>
      </c>
      <c r="O26" s="31">
        <v>52.5</v>
      </c>
      <c r="P26" s="31">
        <v>52</v>
      </c>
      <c r="Q26" s="31">
        <v>52</v>
      </c>
      <c r="R26" s="31">
        <v>52</v>
      </c>
      <c r="S26" s="30">
        <v>54.5</v>
      </c>
      <c r="T26" s="31">
        <v>54</v>
      </c>
      <c r="U26" s="31">
        <v>53</v>
      </c>
      <c r="V26" s="31">
        <v>53</v>
      </c>
      <c r="W26" s="31">
        <v>52.5</v>
      </c>
      <c r="X26" s="32">
        <v>52.5</v>
      </c>
      <c r="Y26" s="33">
        <f>+((Y25/Y27)/7)*1000</f>
        <v>53.172680412371122</v>
      </c>
    </row>
    <row r="27" spans="1:30" s="2" customFormat="1" ht="33" customHeight="1" x14ac:dyDescent="0.25">
      <c r="A27" s="97" t="s">
        <v>21</v>
      </c>
      <c r="B27" s="34">
        <v>296</v>
      </c>
      <c r="C27" s="35">
        <v>535</v>
      </c>
      <c r="D27" s="35">
        <v>664</v>
      </c>
      <c r="E27" s="36">
        <v>361</v>
      </c>
      <c r="F27" s="34">
        <v>301</v>
      </c>
      <c r="G27" s="35">
        <v>644</v>
      </c>
      <c r="H27" s="35">
        <v>811</v>
      </c>
      <c r="I27" s="35">
        <v>750</v>
      </c>
      <c r="J27" s="35">
        <v>733</v>
      </c>
      <c r="K27" s="35">
        <v>821</v>
      </c>
      <c r="L27" s="36">
        <v>760</v>
      </c>
      <c r="M27" s="86">
        <v>384</v>
      </c>
      <c r="N27" s="35">
        <v>566</v>
      </c>
      <c r="O27" s="35">
        <v>557</v>
      </c>
      <c r="P27" s="35">
        <v>586</v>
      </c>
      <c r="Q27" s="35">
        <v>421</v>
      </c>
      <c r="R27" s="35">
        <v>388</v>
      </c>
      <c r="S27" s="34">
        <v>379</v>
      </c>
      <c r="T27" s="35">
        <v>701</v>
      </c>
      <c r="U27" s="35">
        <v>728</v>
      </c>
      <c r="V27" s="35">
        <v>507</v>
      </c>
      <c r="W27" s="35">
        <v>324</v>
      </c>
      <c r="X27" s="36">
        <v>199</v>
      </c>
      <c r="Y27" s="37">
        <f>SUM(B27:X27)</f>
        <v>12416</v>
      </c>
      <c r="Z27" s="2">
        <f>((Y25*1000)/Y27)/7</f>
        <v>53.172680412371122</v>
      </c>
    </row>
    <row r="28" spans="1:30" s="2" customFormat="1" ht="33" customHeight="1" x14ac:dyDescent="0.25">
      <c r="A28" s="98" t="s">
        <v>22</v>
      </c>
      <c r="B28" s="38">
        <f>((B27*B26)*7/1000-B18-B19)/3</f>
        <v>23.561499999999999</v>
      </c>
      <c r="C28" s="39">
        <f t="shared" ref="C28:X28" si="6">((C27*C26)*7/1000-C18-C19)/3</f>
        <v>41.887812499999995</v>
      </c>
      <c r="D28" s="39">
        <f t="shared" si="6"/>
        <v>51.809854166666661</v>
      </c>
      <c r="E28" s="40">
        <f t="shared" si="6"/>
        <v>27.476749999999999</v>
      </c>
      <c r="F28" s="38">
        <f t="shared" si="6"/>
        <v>23.326406250000002</v>
      </c>
      <c r="G28" s="39">
        <f t="shared" si="6"/>
        <v>49.019093749999996</v>
      </c>
      <c r="H28" s="39">
        <f t="shared" si="6"/>
        <v>60.683468749999996</v>
      </c>
      <c r="I28" s="39">
        <f t="shared" si="6"/>
        <v>55.609375</v>
      </c>
      <c r="J28" s="39">
        <f t="shared" si="6"/>
        <v>54.312802083333331</v>
      </c>
      <c r="K28" s="39">
        <f t="shared" si="6"/>
        <v>60.296354166666667</v>
      </c>
      <c r="L28" s="40">
        <f t="shared" si="6"/>
        <v>55.315833333333337</v>
      </c>
      <c r="M28" s="87">
        <f t="shared" si="6"/>
        <v>29.282399999999999</v>
      </c>
      <c r="N28" s="39">
        <f t="shared" si="6"/>
        <v>42.334206249999994</v>
      </c>
      <c r="O28" s="39">
        <f t="shared" si="6"/>
        <v>41.61370208333333</v>
      </c>
      <c r="P28" s="39">
        <f t="shared" si="6"/>
        <v>43.070999999999998</v>
      </c>
      <c r="Q28" s="39">
        <f t="shared" si="6"/>
        <v>30.894383333333334</v>
      </c>
      <c r="R28" s="39">
        <f t="shared" si="6"/>
        <v>28.636825000000002</v>
      </c>
      <c r="S28" s="38">
        <f t="shared" si="6"/>
        <v>29.185668750000001</v>
      </c>
      <c r="T28" s="39">
        <f t="shared" si="6"/>
        <v>53.416912500000002</v>
      </c>
      <c r="U28" s="39">
        <f t="shared" si="6"/>
        <v>54.460437500000005</v>
      </c>
      <c r="V28" s="39">
        <f t="shared" si="6"/>
        <v>37.892968750000001</v>
      </c>
      <c r="W28" s="39">
        <f t="shared" si="6"/>
        <v>23.988825000000002</v>
      </c>
      <c r="X28" s="40">
        <f t="shared" si="6"/>
        <v>14.826743749999997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117.068</v>
      </c>
      <c r="C29" s="43">
        <f t="shared" si="7"/>
        <v>207.8475</v>
      </c>
      <c r="D29" s="43">
        <f t="shared" si="7"/>
        <v>255.64</v>
      </c>
      <c r="E29" s="90">
        <f>((E27*E26)*7)/1000</f>
        <v>135.19450000000001</v>
      </c>
      <c r="F29" s="42">
        <f>((F27*F26)*7)/1000</f>
        <v>115.88500000000001</v>
      </c>
      <c r="G29" s="43">
        <f t="shared" ref="G29:H29" si="8">((G27*G26)*7)/1000</f>
        <v>243.43199999999999</v>
      </c>
      <c r="H29" s="43">
        <f t="shared" si="8"/>
        <v>300.88099999999997</v>
      </c>
      <c r="I29" s="43">
        <f>((I27*I26)*7)/1000</f>
        <v>275.625</v>
      </c>
      <c r="J29" s="43">
        <f>((J27*J26)*7)/1000</f>
        <v>269.3775</v>
      </c>
      <c r="K29" s="43">
        <f t="shared" ref="K29:L29" si="9">((K27*K26)*7)/1000</f>
        <v>298.84399999999999</v>
      </c>
      <c r="L29" s="90">
        <f t="shared" si="9"/>
        <v>273.98</v>
      </c>
      <c r="M29" s="88">
        <f>((M27*M26)*7)/1000</f>
        <v>145.15199999999999</v>
      </c>
      <c r="N29" s="43">
        <f>((N27*N26)*7)/1000</f>
        <v>209.98599999999999</v>
      </c>
      <c r="O29" s="43">
        <f>((O27*O26)*7)/1000</f>
        <v>204.69749999999999</v>
      </c>
      <c r="P29" s="43">
        <f t="shared" ref="P29:X29" si="10">((P27*P26)*7)/1000</f>
        <v>213.304</v>
      </c>
      <c r="Q29" s="43">
        <f t="shared" si="10"/>
        <v>153.244</v>
      </c>
      <c r="R29" s="43">
        <f t="shared" si="10"/>
        <v>141.232</v>
      </c>
      <c r="S29" s="44">
        <f t="shared" si="10"/>
        <v>144.58850000000001</v>
      </c>
      <c r="T29" s="45">
        <f t="shared" si="10"/>
        <v>264.97800000000001</v>
      </c>
      <c r="U29" s="45">
        <f t="shared" si="10"/>
        <v>270.08800000000002</v>
      </c>
      <c r="V29" s="45">
        <f t="shared" si="10"/>
        <v>188.09700000000001</v>
      </c>
      <c r="W29" s="45">
        <f t="shared" si="10"/>
        <v>119.07</v>
      </c>
      <c r="X29" s="46">
        <f t="shared" si="10"/>
        <v>73.132499999999993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56.499999999999993</v>
      </c>
      <c r="C30" s="49">
        <f t="shared" si="11"/>
        <v>55.499999999999993</v>
      </c>
      <c r="D30" s="49">
        <f t="shared" si="11"/>
        <v>55</v>
      </c>
      <c r="E30" s="50">
        <f>+(E25/E27)/7*1000</f>
        <v>53.5</v>
      </c>
      <c r="F30" s="48">
        <f t="shared" ref="F30:H30" si="12">+(F25/F27)/7*1000</f>
        <v>55.000000000000007</v>
      </c>
      <c r="G30" s="49">
        <f t="shared" si="12"/>
        <v>54</v>
      </c>
      <c r="H30" s="49">
        <f t="shared" si="12"/>
        <v>52.999999999999993</v>
      </c>
      <c r="I30" s="49">
        <f>+(I25/I27)/7*1000</f>
        <v>52.5</v>
      </c>
      <c r="J30" s="49">
        <f t="shared" ref="J30:L30" si="13">+(J25/J27)/7*1000</f>
        <v>52.5</v>
      </c>
      <c r="K30" s="49">
        <f t="shared" si="13"/>
        <v>52</v>
      </c>
      <c r="L30" s="50">
        <f t="shared" si="13"/>
        <v>51.500000000000007</v>
      </c>
      <c r="M30" s="89">
        <f>+(M25/M27)/7*1000</f>
        <v>53.999999999999993</v>
      </c>
      <c r="N30" s="49">
        <f t="shared" ref="N30:X30" si="14">+(N25/N27)/7*1000</f>
        <v>53</v>
      </c>
      <c r="O30" s="49">
        <f t="shared" si="14"/>
        <v>52.499999999999993</v>
      </c>
      <c r="P30" s="49">
        <f t="shared" si="14"/>
        <v>52</v>
      </c>
      <c r="Q30" s="49">
        <f t="shared" si="14"/>
        <v>52</v>
      </c>
      <c r="R30" s="49">
        <f t="shared" si="14"/>
        <v>52</v>
      </c>
      <c r="S30" s="48">
        <f t="shared" si="14"/>
        <v>54.5</v>
      </c>
      <c r="T30" s="49">
        <f t="shared" si="14"/>
        <v>54</v>
      </c>
      <c r="U30" s="49">
        <f t="shared" si="14"/>
        <v>53.000000000000007</v>
      </c>
      <c r="V30" s="49">
        <f t="shared" si="14"/>
        <v>52.999999999999993</v>
      </c>
      <c r="W30" s="49">
        <f t="shared" si="14"/>
        <v>52.500000000000007</v>
      </c>
      <c r="X30" s="50">
        <f t="shared" si="14"/>
        <v>52.5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89" t="s">
        <v>26</v>
      </c>
      <c r="C36" s="590"/>
      <c r="D36" s="590"/>
      <c r="E36" s="590"/>
      <c r="F36" s="590"/>
      <c r="G36" s="590"/>
      <c r="H36" s="587"/>
      <c r="I36" s="102"/>
      <c r="J36" s="55" t="s">
        <v>27</v>
      </c>
      <c r="K36" s="110"/>
      <c r="L36" s="590" t="s">
        <v>26</v>
      </c>
      <c r="M36" s="590"/>
      <c r="N36" s="590"/>
      <c r="O36" s="590"/>
      <c r="P36" s="587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31.066999999999997</v>
      </c>
      <c r="C39" s="82">
        <v>58.466708333333322</v>
      </c>
      <c r="D39" s="82">
        <v>71.704875000000001</v>
      </c>
      <c r="E39" s="82">
        <v>48.696749999999987</v>
      </c>
      <c r="F39" s="82">
        <v>56.873416666666664</v>
      </c>
      <c r="G39" s="82">
        <v>36.665999999999997</v>
      </c>
      <c r="H39" s="82"/>
      <c r="I39" s="104">
        <f t="shared" ref="I39:I46" si="15">SUM(B39:H39)</f>
        <v>303.47474999999997</v>
      </c>
      <c r="J39" s="2"/>
      <c r="K39" s="94" t="s">
        <v>13</v>
      </c>
      <c r="L39" s="82">
        <v>13.1</v>
      </c>
      <c r="M39" s="82">
        <v>18.7</v>
      </c>
      <c r="N39" s="82">
        <v>13.2</v>
      </c>
      <c r="O39" s="82"/>
      <c r="P39" s="82"/>
      <c r="Q39" s="104">
        <f t="shared" ref="Q39:Q46" si="16">SUM(L39:P39)</f>
        <v>45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33.246249999999996</v>
      </c>
      <c r="C40" s="82">
        <v>62.092822916666677</v>
      </c>
      <c r="D40" s="82">
        <v>75.053031249999989</v>
      </c>
      <c r="E40" s="82">
        <v>51.245812500000007</v>
      </c>
      <c r="F40" s="82">
        <v>60.543395833333342</v>
      </c>
      <c r="G40" s="82">
        <v>38.744999999999997</v>
      </c>
      <c r="H40" s="82"/>
      <c r="I40" s="104">
        <f t="shared" si="15"/>
        <v>320.92631250000005</v>
      </c>
      <c r="J40" s="2"/>
      <c r="K40" s="95" t="s">
        <v>14</v>
      </c>
      <c r="L40" s="82">
        <v>13.2</v>
      </c>
      <c r="M40" s="82">
        <v>19</v>
      </c>
      <c r="N40" s="82">
        <v>13.3</v>
      </c>
      <c r="O40" s="82"/>
      <c r="P40" s="82"/>
      <c r="Q40" s="104">
        <f t="shared" si="16"/>
        <v>45.5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33.246249999999996</v>
      </c>
      <c r="C42" s="82">
        <v>62.092822916666677</v>
      </c>
      <c r="D42" s="82">
        <v>75.053031249999989</v>
      </c>
      <c r="E42" s="82">
        <v>51.245812500000007</v>
      </c>
      <c r="F42" s="82">
        <v>60.543395833333342</v>
      </c>
      <c r="G42" s="82">
        <v>38.744999999999997</v>
      </c>
      <c r="H42" s="82"/>
      <c r="I42" s="104">
        <f t="shared" si="15"/>
        <v>320.92631250000005</v>
      </c>
      <c r="J42" s="2"/>
      <c r="K42" s="95" t="s">
        <v>16</v>
      </c>
      <c r="L42" s="82">
        <v>13.2</v>
      </c>
      <c r="M42" s="82">
        <v>19</v>
      </c>
      <c r="N42" s="82">
        <v>13.3</v>
      </c>
      <c r="O42" s="82"/>
      <c r="P42" s="82"/>
      <c r="Q42" s="104">
        <f t="shared" si="16"/>
        <v>45.5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33.246249999999996</v>
      </c>
      <c r="C43" s="82">
        <v>62.092822916666677</v>
      </c>
      <c r="D43" s="82">
        <v>75.053031249999989</v>
      </c>
      <c r="E43" s="82">
        <v>51.245812500000007</v>
      </c>
      <c r="F43" s="82">
        <v>60.543395833333342</v>
      </c>
      <c r="G43" s="82">
        <v>38.744999999999997</v>
      </c>
      <c r="H43" s="82"/>
      <c r="I43" s="104">
        <f t="shared" si="15"/>
        <v>320.92631250000005</v>
      </c>
      <c r="J43" s="2"/>
      <c r="K43" s="94" t="s">
        <v>17</v>
      </c>
      <c r="L43" s="82">
        <v>13.3</v>
      </c>
      <c r="M43" s="82">
        <v>19</v>
      </c>
      <c r="N43" s="82">
        <v>13.4</v>
      </c>
      <c r="O43" s="82"/>
      <c r="P43" s="82"/>
      <c r="Q43" s="104">
        <f t="shared" si="16"/>
        <v>45.699999999999996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33.246249999999996</v>
      </c>
      <c r="C45" s="82">
        <v>62.092822916666677</v>
      </c>
      <c r="D45" s="82">
        <v>75.053031249999989</v>
      </c>
      <c r="E45" s="82">
        <v>51.245812500000007</v>
      </c>
      <c r="F45" s="82">
        <v>60.543395833333342</v>
      </c>
      <c r="G45" s="82">
        <v>38.744999999999997</v>
      </c>
      <c r="H45" s="82"/>
      <c r="I45" s="104">
        <f t="shared" si="15"/>
        <v>320.92631250000005</v>
      </c>
      <c r="J45" s="2"/>
      <c r="K45" s="94" t="s">
        <v>19</v>
      </c>
      <c r="L45" s="82">
        <v>13.3</v>
      </c>
      <c r="M45" s="82">
        <v>19</v>
      </c>
      <c r="N45" s="82">
        <v>13.4</v>
      </c>
      <c r="O45" s="82"/>
      <c r="P45" s="82"/>
      <c r="Q45" s="104">
        <f t="shared" si="16"/>
        <v>45.699999999999996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164.05199999999999</v>
      </c>
      <c r="C46" s="28">
        <f t="shared" si="17"/>
        <v>306.83800000000002</v>
      </c>
      <c r="D46" s="28">
        <f t="shared" si="17"/>
        <v>371.91699999999997</v>
      </c>
      <c r="E46" s="28">
        <f t="shared" si="17"/>
        <v>253.68</v>
      </c>
      <c r="F46" s="28">
        <f t="shared" si="17"/>
        <v>299.04700000000003</v>
      </c>
      <c r="G46" s="28">
        <f t="shared" si="17"/>
        <v>191.64600000000002</v>
      </c>
      <c r="H46" s="28">
        <f t="shared" si="17"/>
        <v>0</v>
      </c>
      <c r="I46" s="104">
        <f t="shared" si="15"/>
        <v>1587.18</v>
      </c>
      <c r="K46" s="80" t="s">
        <v>11</v>
      </c>
      <c r="L46" s="84">
        <f>SUM(L39:L45)</f>
        <v>66.099999999999994</v>
      </c>
      <c r="M46" s="28">
        <f>SUM(M39:M45)</f>
        <v>94.7</v>
      </c>
      <c r="N46" s="28">
        <f>SUM(N39:N45)</f>
        <v>66.599999999999994</v>
      </c>
      <c r="O46" s="28">
        <f>SUM(O39:O45)</f>
        <v>0</v>
      </c>
      <c r="P46" s="28">
        <f>SUM(P39:P45)</f>
        <v>0</v>
      </c>
      <c r="Q46" s="104">
        <f t="shared" si="16"/>
        <v>227.4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63</v>
      </c>
      <c r="C47" s="31">
        <v>62</v>
      </c>
      <c r="D47" s="31">
        <v>61</v>
      </c>
      <c r="E47" s="31">
        <v>60</v>
      </c>
      <c r="F47" s="31">
        <v>59.5</v>
      </c>
      <c r="G47" s="31">
        <v>58.5</v>
      </c>
      <c r="H47" s="31"/>
      <c r="I47" s="105">
        <f>+((I46/I48)/7)*1000</f>
        <v>60.625668449197867</v>
      </c>
      <c r="K47" s="113" t="s">
        <v>20</v>
      </c>
      <c r="L47" s="85">
        <v>67</v>
      </c>
      <c r="M47" s="31">
        <v>67</v>
      </c>
      <c r="N47" s="31">
        <v>67</v>
      </c>
      <c r="O47" s="31"/>
      <c r="P47" s="31"/>
      <c r="Q47" s="105">
        <f>+((Q46/Q48)/7)*1000</f>
        <v>66.980854197349046</v>
      </c>
      <c r="R47" s="65"/>
      <c r="S47" s="65"/>
    </row>
    <row r="48" spans="1:30" ht="33.75" customHeight="1" x14ac:dyDescent="0.25">
      <c r="A48" s="97" t="s">
        <v>21</v>
      </c>
      <c r="B48" s="86">
        <v>372</v>
      </c>
      <c r="C48" s="35">
        <v>707</v>
      </c>
      <c r="D48" s="35">
        <v>871</v>
      </c>
      <c r="E48" s="35">
        <v>604</v>
      </c>
      <c r="F48" s="35">
        <v>718</v>
      </c>
      <c r="G48" s="35">
        <v>468</v>
      </c>
      <c r="H48" s="35"/>
      <c r="I48" s="106">
        <f>SUM(B48:H48)</f>
        <v>3740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/>
      <c r="P48" s="67"/>
      <c r="Q48" s="115">
        <f>SUM(L48:P48)</f>
        <v>485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((B48*B47)*7/1000-B39)/4</f>
        <v>33.246249999999996</v>
      </c>
      <c r="C49" s="39">
        <f t="shared" si="18"/>
        <v>62.092822916666677</v>
      </c>
      <c r="D49" s="39">
        <f t="shared" si="18"/>
        <v>75.053031249999989</v>
      </c>
      <c r="E49" s="39">
        <f t="shared" si="18"/>
        <v>51.245812500000007</v>
      </c>
      <c r="F49" s="39">
        <f t="shared" si="18"/>
        <v>60.543395833333342</v>
      </c>
      <c r="G49" s="39">
        <f t="shared" si="18"/>
        <v>38.744999999999997</v>
      </c>
      <c r="H49" s="39">
        <f t="shared" si="18"/>
        <v>0</v>
      </c>
      <c r="I49" s="107">
        <f>((I46*1000)/I48)/7</f>
        <v>60.62566844919786</v>
      </c>
      <c r="K49" s="98" t="s">
        <v>22</v>
      </c>
      <c r="L49" s="87">
        <f t="shared" ref="L49" si="19">((L48*L47)*7/1000-L39)/4</f>
        <v>13.257250000000001</v>
      </c>
      <c r="M49" s="39">
        <f t="shared" ref="M49" si="20">((M48*M47)*7/1000-M39)/4</f>
        <v>19.009499999999999</v>
      </c>
      <c r="N49" s="39">
        <f t="shared" ref="N49" si="21">((N48*N47)*7/1000-N39)/4</f>
        <v>13.349499999999999</v>
      </c>
      <c r="O49" s="39">
        <f t="shared" ref="O49" si="22">((O48*O47)*7/1000-O39)/4</f>
        <v>0</v>
      </c>
      <c r="P49" s="39">
        <f t="shared" ref="P49" si="23">((P48*P47)*7/1000-P39)/4</f>
        <v>0</v>
      </c>
      <c r="Q49" s="116">
        <f>((Q46*1000)/Q48)/7</f>
        <v>66.980854197349046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4">((B48*B47)*7)/1000</f>
        <v>164.05199999999999</v>
      </c>
      <c r="C50" s="43">
        <f t="shared" si="24"/>
        <v>306.83800000000002</v>
      </c>
      <c r="D50" s="43">
        <f t="shared" si="24"/>
        <v>371.91699999999997</v>
      </c>
      <c r="E50" s="43">
        <f t="shared" si="24"/>
        <v>253.68</v>
      </c>
      <c r="F50" s="43">
        <f t="shared" si="24"/>
        <v>299.04700000000003</v>
      </c>
      <c r="G50" s="43">
        <f t="shared" si="24"/>
        <v>191.64599999999999</v>
      </c>
      <c r="H50" s="43">
        <f t="shared" si="24"/>
        <v>0</v>
      </c>
      <c r="I50" s="90"/>
      <c r="K50" s="99" t="s">
        <v>23</v>
      </c>
      <c r="L50" s="88">
        <f>((L48*L47)*7)/1000</f>
        <v>66.129000000000005</v>
      </c>
      <c r="M50" s="43">
        <f>((M48*M47)*7)/1000</f>
        <v>94.738</v>
      </c>
      <c r="N50" s="43">
        <f>((N48*N47)*7)/1000</f>
        <v>66.597999999999999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5">+(B46/B48)/7*1000</f>
        <v>63</v>
      </c>
      <c r="C51" s="49">
        <f t="shared" si="25"/>
        <v>62.000000000000007</v>
      </c>
      <c r="D51" s="49">
        <f t="shared" si="25"/>
        <v>61</v>
      </c>
      <c r="E51" s="49">
        <f t="shared" si="25"/>
        <v>60</v>
      </c>
      <c r="F51" s="49">
        <f t="shared" si="25"/>
        <v>59.500000000000007</v>
      </c>
      <c r="G51" s="49">
        <f t="shared" si="25"/>
        <v>58.5</v>
      </c>
      <c r="H51" s="49" t="e">
        <f t="shared" si="25"/>
        <v>#DIV/0!</v>
      </c>
      <c r="I51" s="108"/>
      <c r="J51" s="52"/>
      <c r="K51" s="100" t="s">
        <v>24</v>
      </c>
      <c r="L51" s="89">
        <f>+(L46/L48)/7*1000</f>
        <v>66.97061803444781</v>
      </c>
      <c r="M51" s="49">
        <f>+(M46/M48)/7*1000</f>
        <v>66.97312588401698</v>
      </c>
      <c r="N51" s="49">
        <f>+(N46/N48)/7*1000</f>
        <v>67.002012072434596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91"/>
      <c r="K54" s="591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89" t="s">
        <v>8</v>
      </c>
      <c r="C55" s="590"/>
      <c r="D55" s="590"/>
      <c r="E55" s="590"/>
      <c r="F55" s="590"/>
      <c r="G55" s="587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16.2</v>
      </c>
      <c r="C58" s="82">
        <v>45.7</v>
      </c>
      <c r="D58" s="82">
        <v>34.9</v>
      </c>
      <c r="E58" s="82">
        <v>39.799999999999997</v>
      </c>
      <c r="F58" s="82">
        <v>34.1</v>
      </c>
      <c r="G58" s="82"/>
      <c r="H58" s="104">
        <f t="shared" ref="H58:H65" si="26">SUM(B58:G58)</f>
        <v>170.70000000000002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16.3</v>
      </c>
      <c r="C59" s="82">
        <v>46.1</v>
      </c>
      <c r="D59" s="82">
        <v>35.1</v>
      </c>
      <c r="E59" s="82">
        <v>40.299999999999997</v>
      </c>
      <c r="F59" s="82">
        <v>34.5</v>
      </c>
      <c r="G59" s="82"/>
      <c r="H59" s="104">
        <f t="shared" si="26"/>
        <v>172.3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6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16.3</v>
      </c>
      <c r="C61" s="82">
        <v>46.1</v>
      </c>
      <c r="D61" s="82">
        <v>35.200000000000003</v>
      </c>
      <c r="E61" s="82">
        <v>40.299999999999997</v>
      </c>
      <c r="F61" s="82">
        <v>34.6</v>
      </c>
      <c r="G61" s="82"/>
      <c r="H61" s="104">
        <f t="shared" si="26"/>
        <v>172.5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16.3</v>
      </c>
      <c r="C62" s="82">
        <v>46.1</v>
      </c>
      <c r="D62" s="82">
        <v>35.200000000000003</v>
      </c>
      <c r="E62" s="82">
        <v>40.299999999999997</v>
      </c>
      <c r="F62" s="82">
        <v>34.6</v>
      </c>
      <c r="G62" s="82"/>
      <c r="H62" s="104">
        <f t="shared" si="26"/>
        <v>172.5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6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16.3</v>
      </c>
      <c r="C64" s="82">
        <v>46.2</v>
      </c>
      <c r="D64" s="82">
        <v>35.200000000000003</v>
      </c>
      <c r="E64" s="82">
        <v>40.299999999999997</v>
      </c>
      <c r="F64" s="82">
        <v>34.6</v>
      </c>
      <c r="G64" s="82"/>
      <c r="H64" s="104">
        <f t="shared" si="26"/>
        <v>172.6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7">SUM(B58:B64)</f>
        <v>81.399999999999991</v>
      </c>
      <c r="C65" s="28">
        <f t="shared" si="27"/>
        <v>230.2</v>
      </c>
      <c r="D65" s="28">
        <f t="shared" si="27"/>
        <v>175.60000000000002</v>
      </c>
      <c r="E65" s="28">
        <f t="shared" si="27"/>
        <v>201</v>
      </c>
      <c r="F65" s="28">
        <f t="shared" si="27"/>
        <v>172.39999999999998</v>
      </c>
      <c r="G65" s="28">
        <f t="shared" si="27"/>
        <v>0</v>
      </c>
      <c r="H65" s="104">
        <f t="shared" si="26"/>
        <v>860.6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76.5</v>
      </c>
      <c r="C66" s="31">
        <v>76.5</v>
      </c>
      <c r="D66" s="31">
        <v>76</v>
      </c>
      <c r="E66" s="31">
        <v>76</v>
      </c>
      <c r="F66" s="31">
        <v>76</v>
      </c>
      <c r="G66" s="31"/>
      <c r="H66" s="105">
        <f>+((H65/H67)/7)*1000</f>
        <v>76.172773942290675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152</v>
      </c>
      <c r="C67" s="67">
        <v>430</v>
      </c>
      <c r="D67" s="67">
        <v>330</v>
      </c>
      <c r="E67" s="67">
        <v>378</v>
      </c>
      <c r="F67" s="67">
        <v>324</v>
      </c>
      <c r="G67" s="67"/>
      <c r="H67" s="115">
        <f>SUM(B67:G67)</f>
        <v>1614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" si="28">((B67*B66)*7/1000-B58)/4</f>
        <v>16.298999999999999</v>
      </c>
      <c r="C68" s="39">
        <f t="shared" ref="C68" si="29">((C67*C66)*7/1000-C58)/4</f>
        <v>46.141249999999999</v>
      </c>
      <c r="D68" s="39">
        <f t="shared" ref="D68" si="30">((D67*D66)*7/1000-D58)/4</f>
        <v>35.164999999999999</v>
      </c>
      <c r="E68" s="39">
        <f t="shared" ref="E68" si="31">((E67*E66)*7/1000-E58)/4</f>
        <v>40.323999999999998</v>
      </c>
      <c r="F68" s="39">
        <f t="shared" ref="F68" si="32">((F67*F66)*7/1000-F58)/4</f>
        <v>34.567</v>
      </c>
      <c r="G68" s="39">
        <f t="shared" ref="G68" si="33">((G67*G66)*7/1000-G58)/4</f>
        <v>0</v>
      </c>
      <c r="H68" s="119">
        <f>((H65*1000)/H67)/7</f>
        <v>76.172773942290661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34">((B67*B66)*7)/1000</f>
        <v>81.396000000000001</v>
      </c>
      <c r="C69" s="43">
        <f t="shared" si="34"/>
        <v>230.26499999999999</v>
      </c>
      <c r="D69" s="43">
        <f t="shared" si="34"/>
        <v>175.56</v>
      </c>
      <c r="E69" s="43">
        <f t="shared" si="34"/>
        <v>201.096</v>
      </c>
      <c r="F69" s="43">
        <f t="shared" si="34"/>
        <v>172.36799999999999</v>
      </c>
      <c r="G69" s="43">
        <f t="shared" si="34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35">+(B65/B67)/7*1000</f>
        <v>76.503759398496229</v>
      </c>
      <c r="C70" s="49">
        <f t="shared" si="35"/>
        <v>76.478405315614609</v>
      </c>
      <c r="D70" s="49">
        <f t="shared" si="35"/>
        <v>76.01731601731602</v>
      </c>
      <c r="E70" s="49">
        <f t="shared" si="35"/>
        <v>75.963718820861686</v>
      </c>
      <c r="F70" s="49">
        <f t="shared" si="35"/>
        <v>76.01410934744267</v>
      </c>
      <c r="G70" s="49" t="e">
        <f t="shared" si="35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R9:S9"/>
    <mergeCell ref="K11:L11"/>
    <mergeCell ref="B15:E15"/>
    <mergeCell ref="F15:L15"/>
    <mergeCell ref="M15:R15"/>
    <mergeCell ref="S15:X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39" zoomScale="30" zoomScaleNormal="30" workbookViewId="0">
      <selection activeCell="B67" sqref="B67:F6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84" t="s">
        <v>0</v>
      </c>
      <c r="B3" s="584"/>
      <c r="C3" s="584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2"/>
      <c r="Z3" s="2"/>
      <c r="AA3" s="2"/>
      <c r="AB3" s="2"/>
      <c r="AC3" s="2"/>
      <c r="AD3" s="15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7" t="s">
        <v>1</v>
      </c>
      <c r="B9" s="157"/>
      <c r="C9" s="157"/>
      <c r="D9" s="1"/>
      <c r="E9" s="585" t="s">
        <v>2</v>
      </c>
      <c r="F9" s="585"/>
      <c r="G9" s="58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85"/>
      <c r="S9" s="58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7"/>
      <c r="B10" s="157"/>
      <c r="C10" s="15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7" t="s">
        <v>4</v>
      </c>
      <c r="B11" s="157"/>
      <c r="C11" s="157"/>
      <c r="D11" s="1"/>
      <c r="E11" s="158">
        <v>1</v>
      </c>
      <c r="F11" s="1"/>
      <c r="G11" s="1"/>
      <c r="H11" s="1"/>
      <c r="I11" s="1"/>
      <c r="J11" s="1"/>
      <c r="K11" s="586" t="s">
        <v>63</v>
      </c>
      <c r="L11" s="586"/>
      <c r="M11" s="159"/>
      <c r="N11" s="15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7"/>
      <c r="B12" s="157"/>
      <c r="C12" s="157"/>
      <c r="D12" s="1"/>
      <c r="E12" s="5"/>
      <c r="F12" s="1"/>
      <c r="G12" s="1"/>
      <c r="H12" s="1"/>
      <c r="I12" s="1"/>
      <c r="J12" s="1"/>
      <c r="K12" s="159"/>
      <c r="L12" s="159"/>
      <c r="M12" s="159"/>
      <c r="N12" s="15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7"/>
      <c r="B13" s="157"/>
      <c r="C13" s="157"/>
      <c r="D13" s="157"/>
      <c r="E13" s="157"/>
      <c r="F13" s="157"/>
      <c r="G13" s="157"/>
      <c r="H13" s="157"/>
      <c r="I13" s="157"/>
      <c r="J13" s="157"/>
      <c r="K13" s="157"/>
      <c r="L13" s="159"/>
      <c r="M13" s="159"/>
      <c r="N13" s="159"/>
      <c r="O13" s="159"/>
      <c r="P13" s="159"/>
      <c r="Q13" s="159"/>
      <c r="R13" s="159"/>
      <c r="S13" s="159"/>
      <c r="T13" s="159"/>
      <c r="U13" s="159"/>
      <c r="V13" s="159"/>
      <c r="W13" s="1"/>
      <c r="X13" s="1"/>
      <c r="Y13" s="1"/>
    </row>
    <row r="14" spans="1:30" s="3" customFormat="1" ht="27" thickBot="1" x14ac:dyDescent="0.3">
      <c r="A14" s="15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97" t="s">
        <v>8</v>
      </c>
      <c r="C15" s="598"/>
      <c r="D15" s="598"/>
      <c r="E15" s="599"/>
      <c r="F15" s="597" t="s">
        <v>53</v>
      </c>
      <c r="G15" s="598"/>
      <c r="H15" s="598"/>
      <c r="I15" s="598"/>
      <c r="J15" s="598"/>
      <c r="K15" s="598"/>
      <c r="L15" s="599"/>
      <c r="M15" s="592" t="s">
        <v>9</v>
      </c>
      <c r="N15" s="592"/>
      <c r="O15" s="592"/>
      <c r="P15" s="592"/>
      <c r="Q15" s="592"/>
      <c r="R15" s="593"/>
      <c r="S15" s="594" t="s">
        <v>30</v>
      </c>
      <c r="T15" s="595"/>
      <c r="U15" s="595"/>
      <c r="V15" s="595"/>
      <c r="W15" s="595"/>
      <c r="X15" s="596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23.561499999999999</v>
      </c>
      <c r="C18" s="24">
        <v>41.887812499999995</v>
      </c>
      <c r="D18" s="24">
        <v>51.809854166666661</v>
      </c>
      <c r="E18" s="25">
        <v>27.476749999999999</v>
      </c>
      <c r="F18" s="23">
        <v>23.326406250000002</v>
      </c>
      <c r="G18" s="24">
        <v>49.019093749999996</v>
      </c>
      <c r="H18" s="24">
        <v>60.683468749999996</v>
      </c>
      <c r="I18" s="24">
        <v>55.609375</v>
      </c>
      <c r="J18" s="24">
        <v>54.312802083333331</v>
      </c>
      <c r="K18" s="24">
        <v>60.296354166666667</v>
      </c>
      <c r="L18" s="25">
        <v>55.315833333333337</v>
      </c>
      <c r="M18" s="82">
        <v>29.282399999999999</v>
      </c>
      <c r="N18" s="24">
        <v>42.334206249999994</v>
      </c>
      <c r="O18" s="24">
        <v>41.61370208333333</v>
      </c>
      <c r="P18" s="24">
        <v>43.070999999999998</v>
      </c>
      <c r="Q18" s="24">
        <v>30.894383333333334</v>
      </c>
      <c r="R18" s="24">
        <v>28.636825000000002</v>
      </c>
      <c r="S18" s="23">
        <v>29.185668750000001</v>
      </c>
      <c r="T18" s="24">
        <v>53.416912500000002</v>
      </c>
      <c r="U18" s="24">
        <v>54.460437500000005</v>
      </c>
      <c r="V18" s="24">
        <v>37.892968750000001</v>
      </c>
      <c r="W18" s="24">
        <v>23.988825000000002</v>
      </c>
      <c r="X18" s="25">
        <v>14.826743749999997</v>
      </c>
      <c r="Y18" s="26">
        <f t="shared" ref="Y18:Y25" si="0">SUM(B18:X18)</f>
        <v>932.90332291666664</v>
      </c>
      <c r="AA18" s="2"/>
      <c r="AB18" s="20"/>
    </row>
    <row r="19" spans="1:30" ht="39.950000000000003" customHeight="1" x14ac:dyDescent="0.25">
      <c r="A19" s="95" t="s">
        <v>14</v>
      </c>
      <c r="B19" s="23">
        <v>23.561499999999999</v>
      </c>
      <c r="C19" s="24">
        <v>41.887812499999995</v>
      </c>
      <c r="D19" s="24">
        <v>51.809854166666661</v>
      </c>
      <c r="E19" s="25">
        <v>27.476749999999999</v>
      </c>
      <c r="F19" s="23">
        <v>23.326406250000002</v>
      </c>
      <c r="G19" s="24">
        <v>49.019093749999996</v>
      </c>
      <c r="H19" s="24">
        <v>60.683468749999996</v>
      </c>
      <c r="I19" s="24">
        <v>55.609375</v>
      </c>
      <c r="J19" s="24">
        <v>54.312802083333331</v>
      </c>
      <c r="K19" s="24">
        <v>60.296354166666667</v>
      </c>
      <c r="L19" s="25">
        <v>55.315833333333337</v>
      </c>
      <c r="M19" s="82">
        <v>29.282399999999999</v>
      </c>
      <c r="N19" s="24">
        <v>42.334206249999994</v>
      </c>
      <c r="O19" s="24">
        <v>41.61370208333333</v>
      </c>
      <c r="P19" s="24">
        <v>43.070999999999998</v>
      </c>
      <c r="Q19" s="24">
        <v>30.894383333333334</v>
      </c>
      <c r="R19" s="24">
        <v>28.636825000000002</v>
      </c>
      <c r="S19" s="23">
        <v>29.185668750000001</v>
      </c>
      <c r="T19" s="24">
        <v>53.416912500000002</v>
      </c>
      <c r="U19" s="24">
        <v>54.460437500000005</v>
      </c>
      <c r="V19" s="24">
        <v>37.892968750000001</v>
      </c>
      <c r="W19" s="24">
        <v>23.988825000000002</v>
      </c>
      <c r="X19" s="25">
        <v>14.826743749999997</v>
      </c>
      <c r="Y19" s="26">
        <f t="shared" si="0"/>
        <v>932.90332291666664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24.559833333333334</v>
      </c>
      <c r="C21" s="24">
        <v>44.478125000000006</v>
      </c>
      <c r="D21" s="24">
        <v>53.772097222222214</v>
      </c>
      <c r="E21" s="25">
        <v>28.431666666666672</v>
      </c>
      <c r="F21" s="23">
        <v>24.482062499999998</v>
      </c>
      <c r="G21" s="24">
        <v>51.208604166666667</v>
      </c>
      <c r="H21" s="24">
        <v>63.622687500000005</v>
      </c>
      <c r="I21" s="24">
        <v>58.302083333333336</v>
      </c>
      <c r="J21" s="24">
        <v>57.004631944444441</v>
      </c>
      <c r="K21" s="24">
        <v>63.122430555555546</v>
      </c>
      <c r="L21" s="25">
        <v>57.996111111111112</v>
      </c>
      <c r="M21" s="82">
        <v>30.523733333333336</v>
      </c>
      <c r="N21" s="24">
        <v>44.28552916666667</v>
      </c>
      <c r="O21" s="24">
        <v>43.08936527777778</v>
      </c>
      <c r="P21" s="24">
        <v>45.122000000000007</v>
      </c>
      <c r="Q21" s="24">
        <v>31.958577777777776</v>
      </c>
      <c r="R21" s="24">
        <v>29.344116666666668</v>
      </c>
      <c r="S21" s="23">
        <v>30.507720833333327</v>
      </c>
      <c r="T21" s="24">
        <v>55.986058333333325</v>
      </c>
      <c r="U21" s="24">
        <v>57.119708333333314</v>
      </c>
      <c r="V21" s="24">
        <v>39.803020833333335</v>
      </c>
      <c r="W21" s="24">
        <v>24.831449999999993</v>
      </c>
      <c r="X21" s="25">
        <v>15.189504166666666</v>
      </c>
      <c r="Y21" s="26">
        <f t="shared" si="0"/>
        <v>974.74111805555549</v>
      </c>
      <c r="AA21" s="2"/>
      <c r="AB21" s="20"/>
    </row>
    <row r="22" spans="1:30" ht="39.950000000000003" customHeight="1" x14ac:dyDescent="0.25">
      <c r="A22" s="94" t="s">
        <v>17</v>
      </c>
      <c r="B22" s="23">
        <v>24.559833333333334</v>
      </c>
      <c r="C22" s="24">
        <v>44.478125000000006</v>
      </c>
      <c r="D22" s="24">
        <v>53.772097222222214</v>
      </c>
      <c r="E22" s="25">
        <v>28.431666666666672</v>
      </c>
      <c r="F22" s="23">
        <v>24.482062499999998</v>
      </c>
      <c r="G22" s="24">
        <v>51.208604166666667</v>
      </c>
      <c r="H22" s="24">
        <v>63.622687500000005</v>
      </c>
      <c r="I22" s="24">
        <v>58.302083333333336</v>
      </c>
      <c r="J22" s="24">
        <v>57.004631944444441</v>
      </c>
      <c r="K22" s="24">
        <v>63.122430555555546</v>
      </c>
      <c r="L22" s="25">
        <v>57.996111111111112</v>
      </c>
      <c r="M22" s="82">
        <v>30.523733333333336</v>
      </c>
      <c r="N22" s="24">
        <v>44.28552916666667</v>
      </c>
      <c r="O22" s="24">
        <v>43.08936527777778</v>
      </c>
      <c r="P22" s="24">
        <v>45.122000000000007</v>
      </c>
      <c r="Q22" s="24">
        <v>31.958577777777776</v>
      </c>
      <c r="R22" s="24">
        <v>29.344116666666668</v>
      </c>
      <c r="S22" s="23">
        <v>30.507720833333327</v>
      </c>
      <c r="T22" s="24">
        <v>55.986058333333325</v>
      </c>
      <c r="U22" s="24">
        <v>57.119708333333314</v>
      </c>
      <c r="V22" s="24">
        <v>39.803020833333335</v>
      </c>
      <c r="W22" s="24">
        <v>24.831449999999993</v>
      </c>
      <c r="X22" s="25">
        <v>15.189504166666666</v>
      </c>
      <c r="Y22" s="26">
        <f t="shared" si="0"/>
        <v>974.74111805555549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24.559833333333334</v>
      </c>
      <c r="C24" s="24">
        <v>44.478125000000006</v>
      </c>
      <c r="D24" s="24">
        <v>53.772097222222214</v>
      </c>
      <c r="E24" s="25">
        <v>28.431666666666672</v>
      </c>
      <c r="F24" s="23">
        <v>24.482062499999998</v>
      </c>
      <c r="G24" s="24">
        <v>51.208604166666667</v>
      </c>
      <c r="H24" s="24">
        <v>63.622687500000005</v>
      </c>
      <c r="I24" s="24">
        <v>58.302083333333336</v>
      </c>
      <c r="J24" s="24">
        <v>57.004631944444441</v>
      </c>
      <c r="K24" s="24">
        <v>63.122430555555546</v>
      </c>
      <c r="L24" s="25">
        <v>57.996111111111112</v>
      </c>
      <c r="M24" s="82">
        <v>30.523733333333336</v>
      </c>
      <c r="N24" s="24">
        <v>44.28552916666667</v>
      </c>
      <c r="O24" s="24">
        <v>43.08936527777778</v>
      </c>
      <c r="P24" s="24">
        <v>45.122000000000007</v>
      </c>
      <c r="Q24" s="24">
        <v>31.958577777777776</v>
      </c>
      <c r="R24" s="24">
        <v>29.344116666666668</v>
      </c>
      <c r="S24" s="23">
        <v>30.507720833333327</v>
      </c>
      <c r="T24" s="24">
        <v>55.986058333333325</v>
      </c>
      <c r="U24" s="24">
        <v>57.119708333333314</v>
      </c>
      <c r="V24" s="24">
        <v>39.803020833333335</v>
      </c>
      <c r="W24" s="24">
        <v>24.831449999999993</v>
      </c>
      <c r="X24" s="25">
        <v>15.189504166666666</v>
      </c>
      <c r="Y24" s="26">
        <f t="shared" si="0"/>
        <v>974.74111805555549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120.80249999999999</v>
      </c>
      <c r="C25" s="28">
        <f t="shared" si="1"/>
        <v>217.21</v>
      </c>
      <c r="D25" s="28">
        <f t="shared" si="1"/>
        <v>264.93599999999998</v>
      </c>
      <c r="E25" s="29">
        <f>SUM(E18:E24)</f>
        <v>140.24850000000001</v>
      </c>
      <c r="F25" s="27">
        <f t="shared" ref="F25:H25" si="2">SUM(F18:F24)</f>
        <v>120.09899999999999</v>
      </c>
      <c r="G25" s="28">
        <f t="shared" si="2"/>
        <v>251.66400000000002</v>
      </c>
      <c r="H25" s="28">
        <f t="shared" si="2"/>
        <v>312.23500000000001</v>
      </c>
      <c r="I25" s="28">
        <f>SUM(I18:I24)</f>
        <v>286.125</v>
      </c>
      <c r="J25" s="28">
        <f t="shared" ref="J25:L25" si="3">SUM(J18:J24)</f>
        <v>279.6395</v>
      </c>
      <c r="K25" s="28">
        <f t="shared" si="3"/>
        <v>309.95999999999998</v>
      </c>
      <c r="L25" s="29">
        <f t="shared" si="3"/>
        <v>284.62</v>
      </c>
      <c r="M25" s="84">
        <f>SUM(M18:M24)</f>
        <v>150.136</v>
      </c>
      <c r="N25" s="28">
        <f t="shared" ref="N25:R25" si="4">SUM(N18:N24)</f>
        <v>217.52499999999998</v>
      </c>
      <c r="O25" s="28">
        <f t="shared" si="4"/>
        <v>212.49549999999999</v>
      </c>
      <c r="P25" s="28">
        <f t="shared" si="4"/>
        <v>221.50800000000004</v>
      </c>
      <c r="Q25" s="28">
        <f t="shared" si="4"/>
        <v>157.6645</v>
      </c>
      <c r="R25" s="28">
        <f t="shared" si="4"/>
        <v>145.30600000000001</v>
      </c>
      <c r="S25" s="27">
        <f>SUM(S18:S24)</f>
        <v>149.89449999999999</v>
      </c>
      <c r="T25" s="28">
        <f t="shared" ref="T25:X25" si="5">SUM(T18:T24)</f>
        <v>274.79199999999997</v>
      </c>
      <c r="U25" s="28">
        <f t="shared" si="5"/>
        <v>280.27999999999997</v>
      </c>
      <c r="V25" s="28">
        <f t="shared" si="5"/>
        <v>195.19499999999999</v>
      </c>
      <c r="W25" s="28">
        <f t="shared" si="5"/>
        <v>122.47199999999998</v>
      </c>
      <c r="X25" s="29">
        <f t="shared" si="5"/>
        <v>75.221999999999994</v>
      </c>
      <c r="Y25" s="26">
        <f t="shared" si="0"/>
        <v>4790.0299999999988</v>
      </c>
    </row>
    <row r="26" spans="1:30" s="2" customFormat="1" ht="36.75" customHeight="1" x14ac:dyDescent="0.25">
      <c r="A26" s="96" t="s">
        <v>20</v>
      </c>
      <c r="B26" s="30">
        <v>58.5</v>
      </c>
      <c r="C26" s="31">
        <v>58</v>
      </c>
      <c r="D26" s="31">
        <v>57</v>
      </c>
      <c r="E26" s="32">
        <v>55.5</v>
      </c>
      <c r="F26" s="30">
        <v>57</v>
      </c>
      <c r="G26" s="31">
        <v>56</v>
      </c>
      <c r="H26" s="31">
        <v>55</v>
      </c>
      <c r="I26" s="31">
        <v>54.5</v>
      </c>
      <c r="J26" s="31">
        <v>54.5</v>
      </c>
      <c r="K26" s="31">
        <v>54</v>
      </c>
      <c r="L26" s="32">
        <v>53.5</v>
      </c>
      <c r="M26" s="85">
        <v>56</v>
      </c>
      <c r="N26" s="31">
        <v>55</v>
      </c>
      <c r="O26" s="31">
        <v>54.5</v>
      </c>
      <c r="P26" s="31">
        <v>54</v>
      </c>
      <c r="Q26" s="31">
        <v>53.5</v>
      </c>
      <c r="R26" s="31">
        <v>53.5</v>
      </c>
      <c r="S26" s="30">
        <v>56.5</v>
      </c>
      <c r="T26" s="31">
        <v>56</v>
      </c>
      <c r="U26" s="31">
        <v>55</v>
      </c>
      <c r="V26" s="31">
        <v>55</v>
      </c>
      <c r="W26" s="31">
        <v>54</v>
      </c>
      <c r="X26" s="32">
        <v>54</v>
      </c>
      <c r="Y26" s="33">
        <f>+((Y25/Y27)/7)*1000</f>
        <v>55.140209508460899</v>
      </c>
    </row>
    <row r="27" spans="1:30" s="2" customFormat="1" ht="33" customHeight="1" x14ac:dyDescent="0.25">
      <c r="A27" s="97" t="s">
        <v>21</v>
      </c>
      <c r="B27" s="34">
        <v>295</v>
      </c>
      <c r="C27" s="35">
        <v>535</v>
      </c>
      <c r="D27" s="35">
        <v>664</v>
      </c>
      <c r="E27" s="36">
        <v>361</v>
      </c>
      <c r="F27" s="34">
        <v>301</v>
      </c>
      <c r="G27" s="35">
        <v>642</v>
      </c>
      <c r="H27" s="35">
        <v>811</v>
      </c>
      <c r="I27" s="35">
        <v>750</v>
      </c>
      <c r="J27" s="35">
        <v>733</v>
      </c>
      <c r="K27" s="35">
        <v>820</v>
      </c>
      <c r="L27" s="36">
        <v>760</v>
      </c>
      <c r="M27" s="86">
        <v>383</v>
      </c>
      <c r="N27" s="35">
        <v>565</v>
      </c>
      <c r="O27" s="35">
        <v>557</v>
      </c>
      <c r="P27" s="35">
        <v>586</v>
      </c>
      <c r="Q27" s="35">
        <v>421</v>
      </c>
      <c r="R27" s="35">
        <v>388</v>
      </c>
      <c r="S27" s="34">
        <v>379</v>
      </c>
      <c r="T27" s="35">
        <v>701</v>
      </c>
      <c r="U27" s="35">
        <v>728</v>
      </c>
      <c r="V27" s="35">
        <v>507</v>
      </c>
      <c r="W27" s="35">
        <v>324</v>
      </c>
      <c r="X27" s="36">
        <v>199</v>
      </c>
      <c r="Y27" s="37">
        <f>SUM(B27:X27)</f>
        <v>12410</v>
      </c>
      <c r="Z27" s="2">
        <f>((Y25*1000)/Y27)/7</f>
        <v>55.140209508460906</v>
      </c>
    </row>
    <row r="28" spans="1:30" s="2" customFormat="1" ht="33" customHeight="1" x14ac:dyDescent="0.25">
      <c r="A28" s="98" t="s">
        <v>22</v>
      </c>
      <c r="B28" s="38">
        <f>((B27*B26)*7/1000-B18-B19)/3</f>
        <v>24.559833333333334</v>
      </c>
      <c r="C28" s="39">
        <f t="shared" ref="C28:X28" si="6">((C27*C26)*7/1000-C18-C19)/3</f>
        <v>44.478125000000006</v>
      </c>
      <c r="D28" s="39">
        <f t="shared" si="6"/>
        <v>53.772097222222214</v>
      </c>
      <c r="E28" s="40">
        <f t="shared" si="6"/>
        <v>28.431666666666672</v>
      </c>
      <c r="F28" s="38">
        <f t="shared" si="6"/>
        <v>24.482062499999998</v>
      </c>
      <c r="G28" s="39">
        <f t="shared" si="6"/>
        <v>51.208604166666667</v>
      </c>
      <c r="H28" s="39">
        <f t="shared" si="6"/>
        <v>63.622687500000005</v>
      </c>
      <c r="I28" s="39">
        <f t="shared" si="6"/>
        <v>58.302083333333336</v>
      </c>
      <c r="J28" s="39">
        <f t="shared" si="6"/>
        <v>57.004631944444441</v>
      </c>
      <c r="K28" s="39">
        <f t="shared" si="6"/>
        <v>63.122430555555546</v>
      </c>
      <c r="L28" s="40">
        <f t="shared" si="6"/>
        <v>57.996111111111112</v>
      </c>
      <c r="M28" s="87">
        <f t="shared" si="6"/>
        <v>30.523733333333336</v>
      </c>
      <c r="N28" s="39">
        <f t="shared" si="6"/>
        <v>44.28552916666667</v>
      </c>
      <c r="O28" s="39">
        <f t="shared" si="6"/>
        <v>43.08936527777778</v>
      </c>
      <c r="P28" s="39">
        <f t="shared" si="6"/>
        <v>45.122000000000007</v>
      </c>
      <c r="Q28" s="39">
        <f t="shared" si="6"/>
        <v>31.958577777777776</v>
      </c>
      <c r="R28" s="39">
        <f t="shared" si="6"/>
        <v>29.344116666666668</v>
      </c>
      <c r="S28" s="38">
        <f t="shared" si="6"/>
        <v>30.507720833333327</v>
      </c>
      <c r="T28" s="39">
        <f t="shared" si="6"/>
        <v>55.986058333333325</v>
      </c>
      <c r="U28" s="39">
        <f t="shared" si="6"/>
        <v>57.119708333333314</v>
      </c>
      <c r="V28" s="39">
        <f t="shared" si="6"/>
        <v>39.803020833333335</v>
      </c>
      <c r="W28" s="39">
        <f t="shared" si="6"/>
        <v>24.831449999999993</v>
      </c>
      <c r="X28" s="40">
        <f t="shared" si="6"/>
        <v>15.189504166666666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120.80249999999999</v>
      </c>
      <c r="C29" s="43">
        <f t="shared" si="7"/>
        <v>217.21</v>
      </c>
      <c r="D29" s="43">
        <f t="shared" si="7"/>
        <v>264.93599999999998</v>
      </c>
      <c r="E29" s="90">
        <f>((E27*E26)*7)/1000</f>
        <v>140.24850000000001</v>
      </c>
      <c r="F29" s="42">
        <f>((F27*F26)*7)/1000</f>
        <v>120.099</v>
      </c>
      <c r="G29" s="43">
        <f t="shared" ref="G29:H29" si="8">((G27*G26)*7)/1000</f>
        <v>251.66399999999999</v>
      </c>
      <c r="H29" s="43">
        <f t="shared" si="8"/>
        <v>312.23500000000001</v>
      </c>
      <c r="I29" s="43">
        <f>((I27*I26)*7)/1000</f>
        <v>286.125</v>
      </c>
      <c r="J29" s="43">
        <f>((J27*J26)*7)/1000</f>
        <v>279.6395</v>
      </c>
      <c r="K29" s="43">
        <f t="shared" ref="K29:L29" si="9">((K27*K26)*7)/1000</f>
        <v>309.95999999999998</v>
      </c>
      <c r="L29" s="90">
        <f t="shared" si="9"/>
        <v>284.62</v>
      </c>
      <c r="M29" s="88">
        <f>((M27*M26)*7)/1000</f>
        <v>150.136</v>
      </c>
      <c r="N29" s="43">
        <f>((N27*N26)*7)/1000</f>
        <v>217.52500000000001</v>
      </c>
      <c r="O29" s="43">
        <f>((O27*O26)*7)/1000</f>
        <v>212.49549999999999</v>
      </c>
      <c r="P29" s="43">
        <f t="shared" ref="P29:X29" si="10">((P27*P26)*7)/1000</f>
        <v>221.50800000000001</v>
      </c>
      <c r="Q29" s="43">
        <f t="shared" si="10"/>
        <v>157.6645</v>
      </c>
      <c r="R29" s="43">
        <f t="shared" si="10"/>
        <v>145.30600000000001</v>
      </c>
      <c r="S29" s="44">
        <f t="shared" si="10"/>
        <v>149.89449999999999</v>
      </c>
      <c r="T29" s="45">
        <f t="shared" si="10"/>
        <v>274.79199999999997</v>
      </c>
      <c r="U29" s="45">
        <f t="shared" si="10"/>
        <v>280.27999999999997</v>
      </c>
      <c r="V29" s="45">
        <f t="shared" si="10"/>
        <v>195.19499999999999</v>
      </c>
      <c r="W29" s="45">
        <f t="shared" si="10"/>
        <v>122.47199999999999</v>
      </c>
      <c r="X29" s="46">
        <f t="shared" si="10"/>
        <v>75.221999999999994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58.5</v>
      </c>
      <c r="C30" s="49">
        <f t="shared" si="11"/>
        <v>58</v>
      </c>
      <c r="D30" s="49">
        <f t="shared" si="11"/>
        <v>56.999999999999993</v>
      </c>
      <c r="E30" s="50">
        <f>+(E25/E27)/7*1000</f>
        <v>55.5</v>
      </c>
      <c r="F30" s="48">
        <f t="shared" ref="F30:H30" si="12">+(F25/F27)/7*1000</f>
        <v>56.999999999999993</v>
      </c>
      <c r="G30" s="49">
        <f t="shared" si="12"/>
        <v>56</v>
      </c>
      <c r="H30" s="49">
        <f t="shared" si="12"/>
        <v>55</v>
      </c>
      <c r="I30" s="49">
        <f>+(I25/I27)/7*1000</f>
        <v>54.5</v>
      </c>
      <c r="J30" s="49">
        <f t="shared" ref="J30:L30" si="13">+(J25/J27)/7*1000</f>
        <v>54.5</v>
      </c>
      <c r="K30" s="49">
        <f t="shared" si="13"/>
        <v>54</v>
      </c>
      <c r="L30" s="50">
        <f t="shared" si="13"/>
        <v>53.5</v>
      </c>
      <c r="M30" s="89">
        <f>+(M25/M27)/7*1000</f>
        <v>56</v>
      </c>
      <c r="N30" s="49">
        <f t="shared" ref="N30:X30" si="14">+(N25/N27)/7*1000</f>
        <v>54.999999999999993</v>
      </c>
      <c r="O30" s="49">
        <f t="shared" si="14"/>
        <v>54.5</v>
      </c>
      <c r="P30" s="49">
        <f t="shared" si="14"/>
        <v>54.000000000000007</v>
      </c>
      <c r="Q30" s="49">
        <f t="shared" si="14"/>
        <v>53.5</v>
      </c>
      <c r="R30" s="49">
        <f t="shared" si="14"/>
        <v>53.500000000000007</v>
      </c>
      <c r="S30" s="48">
        <f t="shared" si="14"/>
        <v>56.499999999999993</v>
      </c>
      <c r="T30" s="49">
        <f t="shared" si="14"/>
        <v>55.999999999999993</v>
      </c>
      <c r="U30" s="49">
        <f t="shared" si="14"/>
        <v>54.999999999999993</v>
      </c>
      <c r="V30" s="49">
        <f t="shared" si="14"/>
        <v>55</v>
      </c>
      <c r="W30" s="49">
        <f t="shared" si="14"/>
        <v>53.999999999999993</v>
      </c>
      <c r="X30" s="50">
        <f t="shared" si="14"/>
        <v>53.999999999999993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89" t="s">
        <v>26</v>
      </c>
      <c r="C36" s="590"/>
      <c r="D36" s="590"/>
      <c r="E36" s="590"/>
      <c r="F36" s="590"/>
      <c r="G36" s="590"/>
      <c r="H36" s="587"/>
      <c r="I36" s="102"/>
      <c r="J36" s="55" t="s">
        <v>27</v>
      </c>
      <c r="K36" s="110"/>
      <c r="L36" s="590" t="s">
        <v>26</v>
      </c>
      <c r="M36" s="590"/>
      <c r="N36" s="590"/>
      <c r="O36" s="590"/>
      <c r="P36" s="587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33.246249999999996</v>
      </c>
      <c r="C39" s="82">
        <v>62.092822916666677</v>
      </c>
      <c r="D39" s="82">
        <v>75.053031249999989</v>
      </c>
      <c r="E39" s="82">
        <v>51.245812500000007</v>
      </c>
      <c r="F39" s="82">
        <v>60.543395833333342</v>
      </c>
      <c r="G39" s="82">
        <v>38.744999999999997</v>
      </c>
      <c r="H39" s="82"/>
      <c r="I39" s="104">
        <f t="shared" ref="I39:I46" si="15">SUM(B39:H39)</f>
        <v>320.92631250000005</v>
      </c>
      <c r="J39" s="2"/>
      <c r="K39" s="94" t="s">
        <v>13</v>
      </c>
      <c r="L39" s="82">
        <v>13.3</v>
      </c>
      <c r="M39" s="82">
        <v>19</v>
      </c>
      <c r="N39" s="82">
        <v>13.4</v>
      </c>
      <c r="O39" s="82"/>
      <c r="P39" s="82"/>
      <c r="Q39" s="104">
        <f t="shared" ref="Q39:Q46" si="16">SUM(L39:P39)</f>
        <v>45.699999999999996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33.246249999999996</v>
      </c>
      <c r="C40" s="82">
        <v>62.092822916666677</v>
      </c>
      <c r="D40" s="82">
        <v>75.053031249999989</v>
      </c>
      <c r="E40" s="82">
        <v>51.245812500000007</v>
      </c>
      <c r="F40" s="82">
        <v>60.543395833333342</v>
      </c>
      <c r="G40" s="82">
        <v>38.744999999999997</v>
      </c>
      <c r="H40" s="82"/>
      <c r="I40" s="104">
        <f t="shared" si="15"/>
        <v>320.92631250000005</v>
      </c>
      <c r="J40" s="2"/>
      <c r="K40" s="95" t="s">
        <v>14</v>
      </c>
      <c r="L40" s="82">
        <v>13.3</v>
      </c>
      <c r="M40" s="82">
        <v>19</v>
      </c>
      <c r="N40" s="82">
        <v>13.4</v>
      </c>
      <c r="O40" s="82"/>
      <c r="P40" s="82"/>
      <c r="Q40" s="104">
        <f t="shared" si="16"/>
        <v>45.699999999999996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34.255833333333328</v>
      </c>
      <c r="C42" s="82">
        <v>64.183451388888884</v>
      </c>
      <c r="D42" s="82">
        <v>78.001645833333328</v>
      </c>
      <c r="E42" s="82">
        <v>53.214791666666677</v>
      </c>
      <c r="F42" s="82">
        <v>62.670736111111104</v>
      </c>
      <c r="G42" s="82">
        <v>40.235999999999997</v>
      </c>
      <c r="H42" s="82"/>
      <c r="I42" s="104">
        <f t="shared" si="15"/>
        <v>332.56245833333332</v>
      </c>
      <c r="J42" s="2"/>
      <c r="K42" s="95" t="s">
        <v>16</v>
      </c>
      <c r="L42" s="82">
        <v>13.7</v>
      </c>
      <c r="M42" s="82">
        <v>19.600000000000001</v>
      </c>
      <c r="N42" s="82">
        <v>13.8</v>
      </c>
      <c r="O42" s="82"/>
      <c r="P42" s="82"/>
      <c r="Q42" s="104">
        <f t="shared" si="16"/>
        <v>47.099999999999994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34.255833333333328</v>
      </c>
      <c r="C43" s="82">
        <v>64.183451388888884</v>
      </c>
      <c r="D43" s="82">
        <v>78.001645833333328</v>
      </c>
      <c r="E43" s="82">
        <v>53.214791666666677</v>
      </c>
      <c r="F43" s="82">
        <v>62.670736111111104</v>
      </c>
      <c r="G43" s="82">
        <v>40.235999999999997</v>
      </c>
      <c r="H43" s="82"/>
      <c r="I43" s="104">
        <f t="shared" si="15"/>
        <v>332.56245833333332</v>
      </c>
      <c r="J43" s="2"/>
      <c r="K43" s="94" t="s">
        <v>17</v>
      </c>
      <c r="L43" s="82">
        <v>13.7</v>
      </c>
      <c r="M43" s="82">
        <v>19.600000000000001</v>
      </c>
      <c r="N43" s="82">
        <v>13.8</v>
      </c>
      <c r="O43" s="82"/>
      <c r="P43" s="82"/>
      <c r="Q43" s="104">
        <f t="shared" si="16"/>
        <v>47.099999999999994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34.255833333333328</v>
      </c>
      <c r="C45" s="82">
        <v>64.183451388888884</v>
      </c>
      <c r="D45" s="82">
        <v>78.001645833333328</v>
      </c>
      <c r="E45" s="82">
        <v>53.214791666666677</v>
      </c>
      <c r="F45" s="82">
        <v>62.670736111111104</v>
      </c>
      <c r="G45" s="82">
        <v>40.235999999999997</v>
      </c>
      <c r="H45" s="82"/>
      <c r="I45" s="104">
        <f t="shared" si="15"/>
        <v>332.56245833333332</v>
      </c>
      <c r="J45" s="2"/>
      <c r="K45" s="94" t="s">
        <v>19</v>
      </c>
      <c r="L45" s="82">
        <v>13.7</v>
      </c>
      <c r="M45" s="82">
        <v>19.600000000000001</v>
      </c>
      <c r="N45" s="82">
        <v>13.8</v>
      </c>
      <c r="O45" s="82"/>
      <c r="P45" s="82"/>
      <c r="Q45" s="104">
        <f t="shared" si="16"/>
        <v>47.099999999999994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169.26</v>
      </c>
      <c r="C46" s="28">
        <f t="shared" si="17"/>
        <v>316.73600000000005</v>
      </c>
      <c r="D46" s="28">
        <f t="shared" si="17"/>
        <v>384.11099999999999</v>
      </c>
      <c r="E46" s="28">
        <f t="shared" si="17"/>
        <v>262.13600000000002</v>
      </c>
      <c r="F46" s="28">
        <f t="shared" si="17"/>
        <v>309.09899999999999</v>
      </c>
      <c r="G46" s="28">
        <f t="shared" si="17"/>
        <v>198.19799999999998</v>
      </c>
      <c r="H46" s="28">
        <f t="shared" si="17"/>
        <v>0</v>
      </c>
      <c r="I46" s="104">
        <f t="shared" si="15"/>
        <v>1639.54</v>
      </c>
      <c r="K46" s="80" t="s">
        <v>11</v>
      </c>
      <c r="L46" s="84">
        <f>SUM(L39:L45)</f>
        <v>67.7</v>
      </c>
      <c r="M46" s="28">
        <f>SUM(M39:M45)</f>
        <v>96.800000000000011</v>
      </c>
      <c r="N46" s="28">
        <f>SUM(N39:N45)</f>
        <v>68.2</v>
      </c>
      <c r="O46" s="28">
        <f>SUM(O39:O45)</f>
        <v>0</v>
      </c>
      <c r="P46" s="28">
        <f>SUM(P39:P45)</f>
        <v>0</v>
      </c>
      <c r="Q46" s="104">
        <f t="shared" si="16"/>
        <v>232.7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65</v>
      </c>
      <c r="C47" s="31">
        <v>64</v>
      </c>
      <c r="D47" s="31">
        <v>63</v>
      </c>
      <c r="E47" s="31">
        <v>62</v>
      </c>
      <c r="F47" s="31">
        <v>61.5</v>
      </c>
      <c r="G47" s="31">
        <v>60.5</v>
      </c>
      <c r="H47" s="31"/>
      <c r="I47" s="105">
        <f>+((I46/I48)/7)*1000</f>
        <v>62.625668449197853</v>
      </c>
      <c r="K47" s="113" t="s">
        <v>20</v>
      </c>
      <c r="L47" s="85">
        <v>68.5</v>
      </c>
      <c r="M47" s="31">
        <v>68.5</v>
      </c>
      <c r="N47" s="31">
        <v>68.5</v>
      </c>
      <c r="O47" s="31"/>
      <c r="P47" s="31"/>
      <c r="Q47" s="105">
        <f>+((Q46/Q48)/7)*1000</f>
        <v>68.541973490427097</v>
      </c>
      <c r="R47" s="65"/>
      <c r="S47" s="65"/>
    </row>
    <row r="48" spans="1:30" ht="33.75" customHeight="1" x14ac:dyDescent="0.25">
      <c r="A48" s="97" t="s">
        <v>21</v>
      </c>
      <c r="B48" s="86">
        <v>372</v>
      </c>
      <c r="C48" s="35">
        <v>707</v>
      </c>
      <c r="D48" s="35">
        <v>871</v>
      </c>
      <c r="E48" s="35">
        <v>604</v>
      </c>
      <c r="F48" s="35">
        <v>718</v>
      </c>
      <c r="G48" s="35">
        <v>468</v>
      </c>
      <c r="H48" s="35"/>
      <c r="I48" s="106">
        <f>SUM(B48:H48)</f>
        <v>3740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/>
      <c r="P48" s="67"/>
      <c r="Q48" s="115">
        <f>SUM(L48:P48)</f>
        <v>485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34.255833333333328</v>
      </c>
      <c r="C49" s="39">
        <f t="shared" si="18"/>
        <v>64.183451388888884</v>
      </c>
      <c r="D49" s="39">
        <f t="shared" si="18"/>
        <v>78.001645833333328</v>
      </c>
      <c r="E49" s="39">
        <f t="shared" si="18"/>
        <v>53.214791666666677</v>
      </c>
      <c r="F49" s="39">
        <f t="shared" si="18"/>
        <v>62.670736111111104</v>
      </c>
      <c r="G49" s="39">
        <f t="shared" si="18"/>
        <v>40.235999999999997</v>
      </c>
      <c r="H49" s="39">
        <f t="shared" si="18"/>
        <v>0</v>
      </c>
      <c r="I49" s="107">
        <f>((I46*1000)/I48)/7</f>
        <v>62.62566844919786</v>
      </c>
      <c r="K49" s="98" t="s">
        <v>22</v>
      </c>
      <c r="L49" s="87">
        <f t="shared" ref="L49" si="19">((L48*L47)*7/1000-L39-L40)/3</f>
        <v>13.669833333333335</v>
      </c>
      <c r="M49" s="39">
        <f t="shared" ref="M49" si="20">((M48*M47)*7/1000-M39-M40)/3</f>
        <v>19.619666666666664</v>
      </c>
      <c r="N49" s="39">
        <f t="shared" ref="N49" si="21">((N48*N47)*7/1000-N39-N40)/3</f>
        <v>13.763</v>
      </c>
      <c r="O49" s="39">
        <f t="shared" ref="O49" si="22">((O48*O47)*7/1000-O39-O40)/3</f>
        <v>0</v>
      </c>
      <c r="P49" s="39">
        <f t="shared" ref="P49" si="23">((P48*P47)*7/1000-P39-P40)/3</f>
        <v>0</v>
      </c>
      <c r="Q49" s="116">
        <f>((Q46*1000)/Q48)/7</f>
        <v>68.541973490427097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4">((B48*B47)*7)/1000</f>
        <v>169.26</v>
      </c>
      <c r="C50" s="43">
        <f t="shared" si="24"/>
        <v>316.73599999999999</v>
      </c>
      <c r="D50" s="43">
        <f t="shared" si="24"/>
        <v>384.11099999999999</v>
      </c>
      <c r="E50" s="43">
        <f t="shared" si="24"/>
        <v>262.13600000000002</v>
      </c>
      <c r="F50" s="43">
        <f t="shared" si="24"/>
        <v>309.09899999999999</v>
      </c>
      <c r="G50" s="43">
        <f t="shared" si="24"/>
        <v>198.19800000000001</v>
      </c>
      <c r="H50" s="43">
        <f t="shared" si="24"/>
        <v>0</v>
      </c>
      <c r="I50" s="90"/>
      <c r="K50" s="99" t="s">
        <v>23</v>
      </c>
      <c r="L50" s="88">
        <f>((L48*L47)*7)/1000</f>
        <v>67.609499999999997</v>
      </c>
      <c r="M50" s="43">
        <f>((M48*M47)*7)/1000</f>
        <v>96.858999999999995</v>
      </c>
      <c r="N50" s="43">
        <f>((N48*N47)*7)/1000</f>
        <v>68.088999999999999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5">+(B46/B48)/7*1000</f>
        <v>64.999999999999986</v>
      </c>
      <c r="C51" s="49">
        <f t="shared" si="25"/>
        <v>64.000000000000014</v>
      </c>
      <c r="D51" s="49">
        <f t="shared" si="25"/>
        <v>63</v>
      </c>
      <c r="E51" s="49">
        <f t="shared" si="25"/>
        <v>62.000000000000007</v>
      </c>
      <c r="F51" s="49">
        <f t="shared" si="25"/>
        <v>61.5</v>
      </c>
      <c r="G51" s="49">
        <f t="shared" si="25"/>
        <v>60.499999999999993</v>
      </c>
      <c r="H51" s="49" t="e">
        <f t="shared" si="25"/>
        <v>#DIV/0!</v>
      </c>
      <c r="I51" s="108"/>
      <c r="J51" s="52"/>
      <c r="K51" s="100" t="s">
        <v>24</v>
      </c>
      <c r="L51" s="89">
        <f>+(L46/L48)/7*1000</f>
        <v>68.591691995947315</v>
      </c>
      <c r="M51" s="49">
        <f>+(M46/M48)/7*1000</f>
        <v>68.458274398868468</v>
      </c>
      <c r="N51" s="49">
        <f>+(N46/N48)/7*1000</f>
        <v>68.611670020120727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91"/>
      <c r="K54" s="591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89" t="s">
        <v>8</v>
      </c>
      <c r="C55" s="590"/>
      <c r="D55" s="590"/>
      <c r="E55" s="590"/>
      <c r="F55" s="590"/>
      <c r="G55" s="587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16.3</v>
      </c>
      <c r="C58" s="82">
        <v>46.2</v>
      </c>
      <c r="D58" s="82">
        <v>35.200000000000003</v>
      </c>
      <c r="E58" s="82">
        <v>40.299999999999997</v>
      </c>
      <c r="F58" s="82">
        <v>34.6</v>
      </c>
      <c r="G58" s="82"/>
      <c r="H58" s="104">
        <f t="shared" ref="H58:H65" si="26">SUM(B58:G58)</f>
        <v>172.6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16.3</v>
      </c>
      <c r="C59" s="82">
        <v>46.2</v>
      </c>
      <c r="D59" s="82">
        <v>35.200000000000003</v>
      </c>
      <c r="E59" s="82">
        <v>40.299999999999997</v>
      </c>
      <c r="F59" s="82">
        <v>34.6</v>
      </c>
      <c r="G59" s="82"/>
      <c r="H59" s="104">
        <f t="shared" si="26"/>
        <v>172.6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6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16.600000000000001</v>
      </c>
      <c r="C61" s="82">
        <v>47</v>
      </c>
      <c r="D61" s="82">
        <v>35.6</v>
      </c>
      <c r="E61" s="82">
        <v>41</v>
      </c>
      <c r="F61" s="82">
        <v>35.1</v>
      </c>
      <c r="G61" s="82"/>
      <c r="H61" s="104">
        <f t="shared" si="26"/>
        <v>175.29999999999998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16.600000000000001</v>
      </c>
      <c r="C62" s="82">
        <v>47</v>
      </c>
      <c r="D62" s="82">
        <v>35.6</v>
      </c>
      <c r="E62" s="82">
        <v>41</v>
      </c>
      <c r="F62" s="82">
        <v>35.1</v>
      </c>
      <c r="G62" s="82"/>
      <c r="H62" s="104">
        <f t="shared" si="26"/>
        <v>175.29999999999998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6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16.7</v>
      </c>
      <c r="C64" s="82">
        <v>47</v>
      </c>
      <c r="D64" s="82">
        <v>35.700000000000003</v>
      </c>
      <c r="E64" s="82">
        <v>41.1</v>
      </c>
      <c r="F64" s="82">
        <v>35.200000000000003</v>
      </c>
      <c r="G64" s="82"/>
      <c r="H64" s="104">
        <f t="shared" si="26"/>
        <v>175.7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7">SUM(B58:B64)</f>
        <v>82.500000000000014</v>
      </c>
      <c r="C65" s="28">
        <f t="shared" si="27"/>
        <v>233.4</v>
      </c>
      <c r="D65" s="28">
        <f t="shared" si="27"/>
        <v>177.3</v>
      </c>
      <c r="E65" s="28">
        <f t="shared" si="27"/>
        <v>203.7</v>
      </c>
      <c r="F65" s="28">
        <f t="shared" si="27"/>
        <v>174.60000000000002</v>
      </c>
      <c r="G65" s="28">
        <f t="shared" si="27"/>
        <v>0</v>
      </c>
      <c r="H65" s="104">
        <f t="shared" si="26"/>
        <v>871.50000000000011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77.5</v>
      </c>
      <c r="C66" s="31">
        <v>77.5</v>
      </c>
      <c r="D66" s="31">
        <v>77</v>
      </c>
      <c r="E66" s="31">
        <v>77</v>
      </c>
      <c r="F66" s="31">
        <v>77</v>
      </c>
      <c r="G66" s="31"/>
      <c r="H66" s="105">
        <f>+((H65/H67)/7)*1000</f>
        <v>77.185368877867333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152</v>
      </c>
      <c r="C67" s="67">
        <v>430</v>
      </c>
      <c r="D67" s="67">
        <v>329</v>
      </c>
      <c r="E67" s="67">
        <v>378</v>
      </c>
      <c r="F67" s="67">
        <v>324</v>
      </c>
      <c r="G67" s="67"/>
      <c r="H67" s="115">
        <f>SUM(B67:G67)</f>
        <v>1613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" si="28">((B67*B66)*7/1000-B58-B59)/3</f>
        <v>16.62</v>
      </c>
      <c r="C68" s="39">
        <f t="shared" ref="C68" si="29">((C67*C66)*7/1000-C58-C59)/3</f>
        <v>46.958333333333336</v>
      </c>
      <c r="D68" s="39">
        <f t="shared" ref="D68" si="30">((D67*D66)*7/1000-D58-D59)/3</f>
        <v>35.643666666666654</v>
      </c>
      <c r="E68" s="39">
        <f t="shared" ref="E68" si="31">((E67*E66)*7/1000-E58-E59)/3</f>
        <v>41.047333333333334</v>
      </c>
      <c r="F68" s="39">
        <f t="shared" ref="F68" si="32">((F67*F66)*7/1000-F58-F59)/3</f>
        <v>35.145333333333333</v>
      </c>
      <c r="G68" s="39">
        <f t="shared" ref="G68" si="33">((G67*G66)*7/1000-G58-G59)/3</f>
        <v>0</v>
      </c>
      <c r="H68" s="119">
        <f>((H65*1000)/H67)/7</f>
        <v>77.185368877867333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34">((B67*B66)*7)/1000</f>
        <v>82.46</v>
      </c>
      <c r="C69" s="43">
        <f t="shared" si="34"/>
        <v>233.27500000000001</v>
      </c>
      <c r="D69" s="43">
        <f t="shared" si="34"/>
        <v>177.33099999999999</v>
      </c>
      <c r="E69" s="43">
        <f t="shared" si="34"/>
        <v>203.74199999999999</v>
      </c>
      <c r="F69" s="43">
        <f t="shared" si="34"/>
        <v>174.636</v>
      </c>
      <c r="G69" s="43">
        <f t="shared" si="34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35">+(B65/B67)/7*1000</f>
        <v>77.537593984962413</v>
      </c>
      <c r="C70" s="49">
        <f t="shared" si="35"/>
        <v>77.541528239202663</v>
      </c>
      <c r="D70" s="49">
        <f t="shared" si="35"/>
        <v>76.986539296569703</v>
      </c>
      <c r="E70" s="49">
        <f t="shared" si="35"/>
        <v>76.984126984126974</v>
      </c>
      <c r="F70" s="49">
        <f t="shared" si="35"/>
        <v>76.984126984127002</v>
      </c>
      <c r="G70" s="49" t="e">
        <f t="shared" si="35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R15"/>
    <mergeCell ref="S15:X1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29" zoomScale="30" zoomScaleNormal="30" workbookViewId="0">
      <selection activeCell="L39" sqref="L39:N45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84" t="s">
        <v>0</v>
      </c>
      <c r="B3" s="584"/>
      <c r="C3" s="584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2"/>
      <c r="Z3" s="2"/>
      <c r="AA3" s="2"/>
      <c r="AB3" s="2"/>
      <c r="AC3" s="2"/>
      <c r="AD3" s="16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0" t="s">
        <v>1</v>
      </c>
      <c r="B9" s="160"/>
      <c r="C9" s="160"/>
      <c r="D9" s="1"/>
      <c r="E9" s="585" t="s">
        <v>2</v>
      </c>
      <c r="F9" s="585"/>
      <c r="G9" s="58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85"/>
      <c r="S9" s="58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0"/>
      <c r="B10" s="160"/>
      <c r="C10" s="16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0" t="s">
        <v>4</v>
      </c>
      <c r="B11" s="160"/>
      <c r="C11" s="160"/>
      <c r="D11" s="1"/>
      <c r="E11" s="161">
        <v>1</v>
      </c>
      <c r="F11" s="1"/>
      <c r="G11" s="1"/>
      <c r="H11" s="1"/>
      <c r="I11" s="1"/>
      <c r="J11" s="1"/>
      <c r="K11" s="586" t="s">
        <v>63</v>
      </c>
      <c r="L11" s="586"/>
      <c r="M11" s="162"/>
      <c r="N11" s="16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0"/>
      <c r="B12" s="160"/>
      <c r="C12" s="160"/>
      <c r="D12" s="1"/>
      <c r="E12" s="5"/>
      <c r="F12" s="1"/>
      <c r="G12" s="1"/>
      <c r="H12" s="1"/>
      <c r="I12" s="1"/>
      <c r="J12" s="1"/>
      <c r="K12" s="162"/>
      <c r="L12" s="162"/>
      <c r="M12" s="162"/>
      <c r="N12" s="16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0"/>
      <c r="B13" s="160"/>
      <c r="C13" s="160"/>
      <c r="D13" s="160"/>
      <c r="E13" s="160"/>
      <c r="F13" s="160"/>
      <c r="G13" s="160"/>
      <c r="H13" s="160"/>
      <c r="I13" s="160"/>
      <c r="J13" s="160"/>
      <c r="K13" s="160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  <c r="W13" s="1"/>
      <c r="X13" s="1"/>
      <c r="Y13" s="1"/>
    </row>
    <row r="14" spans="1:30" s="3" customFormat="1" ht="27" thickBot="1" x14ac:dyDescent="0.3">
      <c r="A14" s="16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97" t="s">
        <v>8</v>
      </c>
      <c r="C15" s="598"/>
      <c r="D15" s="598"/>
      <c r="E15" s="599"/>
      <c r="F15" s="597" t="s">
        <v>53</v>
      </c>
      <c r="G15" s="598"/>
      <c r="H15" s="598"/>
      <c r="I15" s="598"/>
      <c r="J15" s="598"/>
      <c r="K15" s="598"/>
      <c r="L15" s="599"/>
      <c r="M15" s="592" t="s">
        <v>9</v>
      </c>
      <c r="N15" s="592"/>
      <c r="O15" s="592"/>
      <c r="P15" s="592"/>
      <c r="Q15" s="592"/>
      <c r="R15" s="593"/>
      <c r="S15" s="594" t="s">
        <v>30</v>
      </c>
      <c r="T15" s="595"/>
      <c r="U15" s="595"/>
      <c r="V15" s="595"/>
      <c r="W15" s="595"/>
      <c r="X15" s="596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24.559833333333334</v>
      </c>
      <c r="C18" s="24">
        <v>44.478125000000006</v>
      </c>
      <c r="D18" s="24">
        <v>53.772097222222214</v>
      </c>
      <c r="E18" s="25">
        <v>28.431666666666672</v>
      </c>
      <c r="F18" s="23">
        <v>24.482062499999998</v>
      </c>
      <c r="G18" s="24">
        <v>51.208604166666667</v>
      </c>
      <c r="H18" s="24">
        <v>63.622687500000005</v>
      </c>
      <c r="I18" s="24">
        <v>58.302083333333336</v>
      </c>
      <c r="J18" s="24">
        <v>57.004631944444441</v>
      </c>
      <c r="K18" s="24">
        <v>63.122430555555546</v>
      </c>
      <c r="L18" s="25">
        <v>57.996111111111112</v>
      </c>
      <c r="M18" s="82">
        <v>30.523733333333336</v>
      </c>
      <c r="N18" s="24">
        <v>44.28552916666667</v>
      </c>
      <c r="O18" s="24">
        <v>43.08936527777778</v>
      </c>
      <c r="P18" s="24">
        <v>45.122000000000007</v>
      </c>
      <c r="Q18" s="24">
        <v>31.958577777777776</v>
      </c>
      <c r="R18" s="24">
        <v>29.344116666666668</v>
      </c>
      <c r="S18" s="23">
        <v>30.507720833333327</v>
      </c>
      <c r="T18" s="24">
        <v>55.986058333333325</v>
      </c>
      <c r="U18" s="24">
        <v>57.119708333333314</v>
      </c>
      <c r="V18" s="24">
        <v>39.803020833333335</v>
      </c>
      <c r="W18" s="24">
        <v>24.831449999999993</v>
      </c>
      <c r="X18" s="25">
        <v>15.189504166666666</v>
      </c>
      <c r="Y18" s="26">
        <f t="shared" ref="Y18:Y25" si="0">SUM(B18:X18)</f>
        <v>974.74111805555549</v>
      </c>
      <c r="AA18" s="2"/>
      <c r="AB18" s="20"/>
    </row>
    <row r="19" spans="1:30" ht="39.950000000000003" customHeight="1" x14ac:dyDescent="0.25">
      <c r="A19" s="95" t="s">
        <v>14</v>
      </c>
      <c r="B19" s="23">
        <v>24.559833333333334</v>
      </c>
      <c r="C19" s="24">
        <v>44.478125000000006</v>
      </c>
      <c r="D19" s="24">
        <v>53.772097222222214</v>
      </c>
      <c r="E19" s="25">
        <v>28.431666666666672</v>
      </c>
      <c r="F19" s="23">
        <v>24.482062499999998</v>
      </c>
      <c r="G19" s="24">
        <v>51.208604166666667</v>
      </c>
      <c r="H19" s="24">
        <v>63.622687500000005</v>
      </c>
      <c r="I19" s="24">
        <v>58.302083333333336</v>
      </c>
      <c r="J19" s="24">
        <v>57.004631944444441</v>
      </c>
      <c r="K19" s="24">
        <v>63.122430555555546</v>
      </c>
      <c r="L19" s="25">
        <v>57.996111111111112</v>
      </c>
      <c r="M19" s="82">
        <v>30.523733333333336</v>
      </c>
      <c r="N19" s="24">
        <v>44.28552916666667</v>
      </c>
      <c r="O19" s="24">
        <v>43.08936527777778</v>
      </c>
      <c r="P19" s="24">
        <v>45.122000000000007</v>
      </c>
      <c r="Q19" s="24">
        <v>31.958577777777776</v>
      </c>
      <c r="R19" s="24">
        <v>29.344116666666668</v>
      </c>
      <c r="S19" s="23">
        <v>30.507720833333327</v>
      </c>
      <c r="T19" s="24">
        <v>55.986058333333325</v>
      </c>
      <c r="U19" s="24">
        <v>57.119708333333314</v>
      </c>
      <c r="V19" s="24">
        <v>39.803020833333335</v>
      </c>
      <c r="W19" s="24">
        <v>24.831449999999993</v>
      </c>
      <c r="X19" s="25">
        <v>15.189504166666666</v>
      </c>
      <c r="Y19" s="26">
        <f t="shared" si="0"/>
        <v>974.74111805555549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25.615111111111116</v>
      </c>
      <c r="C21" s="24">
        <v>46.496249999999996</v>
      </c>
      <c r="D21" s="24">
        <v>57.111935185185189</v>
      </c>
      <c r="E21" s="25">
        <v>29.765555555555551</v>
      </c>
      <c r="F21" s="23">
        <v>26.169791666666669</v>
      </c>
      <c r="G21" s="24">
        <v>54.242930555555553</v>
      </c>
      <c r="H21" s="24">
        <v>67.204875000000001</v>
      </c>
      <c r="I21" s="24">
        <v>61.622777777777777</v>
      </c>
      <c r="J21" s="24">
        <v>60.341078703703715</v>
      </c>
      <c r="K21" s="24">
        <v>66.02171296296298</v>
      </c>
      <c r="L21" s="25">
        <v>60.642592592592599</v>
      </c>
      <c r="M21" s="82">
        <v>32.824011111111112</v>
      </c>
      <c r="N21" s="24">
        <v>46.93964722222222</v>
      </c>
      <c r="O21" s="24">
        <v>45.354756481481481</v>
      </c>
      <c r="P21" s="24">
        <v>47.172999999999995</v>
      </c>
      <c r="Q21" s="24">
        <v>33.704948148148155</v>
      </c>
      <c r="R21" s="24">
        <v>31.588588888888893</v>
      </c>
      <c r="S21" s="23">
        <v>32.140519444444458</v>
      </c>
      <c r="T21" s="24">
        <v>59.180294444444449</v>
      </c>
      <c r="U21" s="24">
        <v>60.442861111111121</v>
      </c>
      <c r="V21" s="24">
        <v>42.078652777777783</v>
      </c>
      <c r="W21" s="24">
        <v>26.537700000000012</v>
      </c>
      <c r="X21" s="25">
        <v>16.340663888888887</v>
      </c>
      <c r="Y21" s="26">
        <f t="shared" si="0"/>
        <v>1029.5402546296295</v>
      </c>
      <c r="AA21" s="2"/>
      <c r="AB21" s="20"/>
    </row>
    <row r="22" spans="1:30" ht="39.950000000000003" customHeight="1" x14ac:dyDescent="0.25">
      <c r="A22" s="94" t="s">
        <v>17</v>
      </c>
      <c r="B22" s="23">
        <v>25.615111111111116</v>
      </c>
      <c r="C22" s="24">
        <v>46.496249999999996</v>
      </c>
      <c r="D22" s="24">
        <v>57.111935185185189</v>
      </c>
      <c r="E22" s="25">
        <v>29.765555555555551</v>
      </c>
      <c r="F22" s="23">
        <v>26.169791666666669</v>
      </c>
      <c r="G22" s="24">
        <v>54.242930555555553</v>
      </c>
      <c r="H22" s="24">
        <v>67.204875000000001</v>
      </c>
      <c r="I22" s="24">
        <v>61.622777777777777</v>
      </c>
      <c r="J22" s="24">
        <v>60.341078703703715</v>
      </c>
      <c r="K22" s="24">
        <v>66.02171296296298</v>
      </c>
      <c r="L22" s="25">
        <v>60.642592592592599</v>
      </c>
      <c r="M22" s="82">
        <v>32.824011111111112</v>
      </c>
      <c r="N22" s="24">
        <v>46.93964722222222</v>
      </c>
      <c r="O22" s="24">
        <v>45.354756481481481</v>
      </c>
      <c r="P22" s="24">
        <v>47.172999999999995</v>
      </c>
      <c r="Q22" s="24">
        <v>33.704948148148155</v>
      </c>
      <c r="R22" s="24">
        <v>31.588588888888893</v>
      </c>
      <c r="S22" s="23">
        <v>32.140519444444458</v>
      </c>
      <c r="T22" s="24">
        <v>59.180294444444449</v>
      </c>
      <c r="U22" s="24">
        <v>60.442861111111121</v>
      </c>
      <c r="V22" s="24">
        <v>42.078652777777783</v>
      </c>
      <c r="W22" s="24">
        <v>26.537700000000012</v>
      </c>
      <c r="X22" s="25">
        <v>16.340663888888887</v>
      </c>
      <c r="Y22" s="26">
        <f t="shared" si="0"/>
        <v>1029.5402546296295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25.615111111111116</v>
      </c>
      <c r="C24" s="24">
        <v>46.496249999999996</v>
      </c>
      <c r="D24" s="24">
        <v>57.111935185185189</v>
      </c>
      <c r="E24" s="25">
        <v>29.765555555555551</v>
      </c>
      <c r="F24" s="23">
        <v>26.169791666666669</v>
      </c>
      <c r="G24" s="24">
        <v>54.242930555555553</v>
      </c>
      <c r="H24" s="24">
        <v>67.204875000000001</v>
      </c>
      <c r="I24" s="24">
        <v>61.622777777777777</v>
      </c>
      <c r="J24" s="24">
        <v>60.341078703703715</v>
      </c>
      <c r="K24" s="24">
        <v>66.02171296296298</v>
      </c>
      <c r="L24" s="25">
        <v>60.642592592592599</v>
      </c>
      <c r="M24" s="82">
        <v>32.824011111111112</v>
      </c>
      <c r="N24" s="24">
        <v>46.93964722222222</v>
      </c>
      <c r="O24" s="24">
        <v>45.354756481481481</v>
      </c>
      <c r="P24" s="24">
        <v>47.172999999999995</v>
      </c>
      <c r="Q24" s="24">
        <v>33.704948148148155</v>
      </c>
      <c r="R24" s="24">
        <v>31.588588888888893</v>
      </c>
      <c r="S24" s="23">
        <v>32.140519444444458</v>
      </c>
      <c r="T24" s="24">
        <v>59.180294444444449</v>
      </c>
      <c r="U24" s="24">
        <v>60.442861111111121</v>
      </c>
      <c r="V24" s="24">
        <v>42.078652777777783</v>
      </c>
      <c r="W24" s="24">
        <v>26.537700000000012</v>
      </c>
      <c r="X24" s="25">
        <v>16.340663888888887</v>
      </c>
      <c r="Y24" s="26">
        <f t="shared" si="0"/>
        <v>1029.5402546296295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125.96500000000002</v>
      </c>
      <c r="C25" s="28">
        <f t="shared" si="1"/>
        <v>228.44500000000002</v>
      </c>
      <c r="D25" s="28">
        <f t="shared" si="1"/>
        <v>278.88</v>
      </c>
      <c r="E25" s="29">
        <f>SUM(E18:E24)</f>
        <v>146.16</v>
      </c>
      <c r="F25" s="27">
        <f t="shared" ref="F25:H25" si="2">SUM(F18:F24)</f>
        <v>127.4735</v>
      </c>
      <c r="G25" s="28">
        <f t="shared" si="2"/>
        <v>265.14600000000002</v>
      </c>
      <c r="H25" s="28">
        <f t="shared" si="2"/>
        <v>328.86</v>
      </c>
      <c r="I25" s="28">
        <f>SUM(I18:I24)</f>
        <v>301.47250000000003</v>
      </c>
      <c r="J25" s="28">
        <f t="shared" ref="J25:L25" si="3">SUM(J18:J24)</f>
        <v>295.03250000000003</v>
      </c>
      <c r="K25" s="28">
        <f t="shared" si="3"/>
        <v>324.31</v>
      </c>
      <c r="L25" s="29">
        <f t="shared" si="3"/>
        <v>297.92</v>
      </c>
      <c r="M25" s="84">
        <f>SUM(M18:M24)</f>
        <v>159.51949999999999</v>
      </c>
      <c r="N25" s="28">
        <f t="shared" ref="N25:R25" si="4">SUM(N18:N24)</f>
        <v>229.39</v>
      </c>
      <c r="O25" s="28">
        <f t="shared" si="4"/>
        <v>222.24299999999999</v>
      </c>
      <c r="P25" s="28">
        <f t="shared" si="4"/>
        <v>231.76300000000001</v>
      </c>
      <c r="Q25" s="28">
        <f t="shared" si="4"/>
        <v>165.03200000000004</v>
      </c>
      <c r="R25" s="28">
        <f t="shared" si="4"/>
        <v>153.45400000000001</v>
      </c>
      <c r="S25" s="27">
        <f>SUM(S18:S24)</f>
        <v>157.43700000000004</v>
      </c>
      <c r="T25" s="28">
        <f t="shared" ref="T25:X25" si="5">SUM(T18:T24)</f>
        <v>289.51299999999998</v>
      </c>
      <c r="U25" s="28">
        <f t="shared" si="5"/>
        <v>295.56799999999998</v>
      </c>
      <c r="V25" s="28">
        <f t="shared" si="5"/>
        <v>205.84200000000004</v>
      </c>
      <c r="W25" s="28">
        <f t="shared" si="5"/>
        <v>129.27600000000001</v>
      </c>
      <c r="X25" s="29">
        <f t="shared" si="5"/>
        <v>79.400999999999982</v>
      </c>
      <c r="Y25" s="26">
        <f t="shared" si="0"/>
        <v>5038.1029999999992</v>
      </c>
    </row>
    <row r="26" spans="1:30" s="2" customFormat="1" ht="36.75" customHeight="1" x14ac:dyDescent="0.25">
      <c r="A26" s="96" t="s">
        <v>20</v>
      </c>
      <c r="B26" s="30">
        <v>61</v>
      </c>
      <c r="C26" s="31">
        <v>61</v>
      </c>
      <c r="D26" s="31">
        <v>60</v>
      </c>
      <c r="E26" s="32">
        <v>58</v>
      </c>
      <c r="F26" s="30">
        <v>60.5</v>
      </c>
      <c r="G26" s="31">
        <v>59</v>
      </c>
      <c r="H26" s="31">
        <v>58</v>
      </c>
      <c r="I26" s="31">
        <v>57.5</v>
      </c>
      <c r="J26" s="31">
        <v>57.5</v>
      </c>
      <c r="K26" s="31">
        <v>56.5</v>
      </c>
      <c r="L26" s="32">
        <v>56</v>
      </c>
      <c r="M26" s="85">
        <v>59.5</v>
      </c>
      <c r="N26" s="31">
        <v>58</v>
      </c>
      <c r="O26" s="31">
        <v>57</v>
      </c>
      <c r="P26" s="31">
        <v>56.5</v>
      </c>
      <c r="Q26" s="31">
        <v>56</v>
      </c>
      <c r="R26" s="31">
        <v>56.5</v>
      </c>
      <c r="S26" s="30">
        <v>59.5</v>
      </c>
      <c r="T26" s="31">
        <v>59</v>
      </c>
      <c r="U26" s="31">
        <v>58</v>
      </c>
      <c r="V26" s="31">
        <v>58</v>
      </c>
      <c r="W26" s="31">
        <v>57</v>
      </c>
      <c r="X26" s="32">
        <v>57</v>
      </c>
      <c r="Y26" s="33">
        <f>+((Y25/Y27)/7)*1000</f>
        <v>58.014589714654186</v>
      </c>
    </row>
    <row r="27" spans="1:30" s="2" customFormat="1" ht="33" customHeight="1" x14ac:dyDescent="0.25">
      <c r="A27" s="97" t="s">
        <v>21</v>
      </c>
      <c r="B27" s="34">
        <v>295</v>
      </c>
      <c r="C27" s="35">
        <v>535</v>
      </c>
      <c r="D27" s="35">
        <v>664</v>
      </c>
      <c r="E27" s="36">
        <v>360</v>
      </c>
      <c r="F27" s="34">
        <v>301</v>
      </c>
      <c r="G27" s="35">
        <v>642</v>
      </c>
      <c r="H27" s="35">
        <v>810</v>
      </c>
      <c r="I27" s="35">
        <v>749</v>
      </c>
      <c r="J27" s="35">
        <v>733</v>
      </c>
      <c r="K27" s="35">
        <v>820</v>
      </c>
      <c r="L27" s="36">
        <v>760</v>
      </c>
      <c r="M27" s="86">
        <v>383</v>
      </c>
      <c r="N27" s="35">
        <v>565</v>
      </c>
      <c r="O27" s="35">
        <v>557</v>
      </c>
      <c r="P27" s="35">
        <v>586</v>
      </c>
      <c r="Q27" s="35">
        <v>421</v>
      </c>
      <c r="R27" s="35">
        <v>388</v>
      </c>
      <c r="S27" s="34">
        <v>378</v>
      </c>
      <c r="T27" s="35">
        <v>701</v>
      </c>
      <c r="U27" s="35">
        <v>728</v>
      </c>
      <c r="V27" s="35">
        <v>507</v>
      </c>
      <c r="W27" s="35">
        <v>324</v>
      </c>
      <c r="X27" s="36">
        <v>199</v>
      </c>
      <c r="Y27" s="37">
        <f>SUM(B27:X27)</f>
        <v>12406</v>
      </c>
      <c r="Z27" s="2">
        <f>((Y25*1000)/Y27)/7</f>
        <v>58.014589714654186</v>
      </c>
    </row>
    <row r="28" spans="1:30" s="2" customFormat="1" ht="33" customHeight="1" x14ac:dyDescent="0.25">
      <c r="A28" s="98" t="s">
        <v>22</v>
      </c>
      <c r="B28" s="38">
        <f>((B27*B26)*7/1000-B18-B19)/3</f>
        <v>25.615111111111116</v>
      </c>
      <c r="C28" s="39">
        <f t="shared" ref="C28:X28" si="6">((C27*C26)*7/1000-C18-C19)/3</f>
        <v>46.496249999999996</v>
      </c>
      <c r="D28" s="39">
        <f t="shared" si="6"/>
        <v>57.111935185185189</v>
      </c>
      <c r="E28" s="40">
        <f t="shared" si="6"/>
        <v>29.765555555555551</v>
      </c>
      <c r="F28" s="38">
        <f t="shared" si="6"/>
        <v>26.169791666666669</v>
      </c>
      <c r="G28" s="39">
        <f t="shared" si="6"/>
        <v>54.242930555555553</v>
      </c>
      <c r="H28" s="39">
        <f t="shared" si="6"/>
        <v>67.204875000000001</v>
      </c>
      <c r="I28" s="39">
        <f t="shared" si="6"/>
        <v>61.622777777777777</v>
      </c>
      <c r="J28" s="39">
        <f t="shared" si="6"/>
        <v>60.341078703703715</v>
      </c>
      <c r="K28" s="39">
        <f t="shared" si="6"/>
        <v>66.02171296296298</v>
      </c>
      <c r="L28" s="40">
        <f t="shared" si="6"/>
        <v>60.642592592592599</v>
      </c>
      <c r="M28" s="87">
        <f t="shared" si="6"/>
        <v>32.824011111111112</v>
      </c>
      <c r="N28" s="39">
        <f t="shared" si="6"/>
        <v>46.93964722222222</v>
      </c>
      <c r="O28" s="39">
        <f t="shared" si="6"/>
        <v>45.354756481481481</v>
      </c>
      <c r="P28" s="39">
        <f t="shared" si="6"/>
        <v>47.172999999999995</v>
      </c>
      <c r="Q28" s="39">
        <f t="shared" si="6"/>
        <v>33.704948148148155</v>
      </c>
      <c r="R28" s="39">
        <f t="shared" si="6"/>
        <v>31.588588888888893</v>
      </c>
      <c r="S28" s="38">
        <f t="shared" si="6"/>
        <v>32.140519444444458</v>
      </c>
      <c r="T28" s="39">
        <f t="shared" si="6"/>
        <v>59.180294444444449</v>
      </c>
      <c r="U28" s="39">
        <f t="shared" si="6"/>
        <v>60.442861111111121</v>
      </c>
      <c r="V28" s="39">
        <f t="shared" si="6"/>
        <v>42.078652777777783</v>
      </c>
      <c r="W28" s="39">
        <f t="shared" si="6"/>
        <v>26.537700000000012</v>
      </c>
      <c r="X28" s="40">
        <f t="shared" si="6"/>
        <v>16.340663888888887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125.965</v>
      </c>
      <c r="C29" s="43">
        <f t="shared" si="7"/>
        <v>228.44499999999999</v>
      </c>
      <c r="D29" s="43">
        <f t="shared" si="7"/>
        <v>278.88</v>
      </c>
      <c r="E29" s="90">
        <f>((E27*E26)*7)/1000</f>
        <v>146.16</v>
      </c>
      <c r="F29" s="42">
        <f>((F27*F26)*7)/1000</f>
        <v>127.4735</v>
      </c>
      <c r="G29" s="43">
        <f t="shared" ref="G29:H29" si="8">((G27*G26)*7)/1000</f>
        <v>265.14600000000002</v>
      </c>
      <c r="H29" s="43">
        <f t="shared" si="8"/>
        <v>328.86</v>
      </c>
      <c r="I29" s="43">
        <f>((I27*I26)*7)/1000</f>
        <v>301.47250000000003</v>
      </c>
      <c r="J29" s="43">
        <f>((J27*J26)*7)/1000</f>
        <v>295.03250000000003</v>
      </c>
      <c r="K29" s="43">
        <f t="shared" ref="K29:L29" si="9">((K27*K26)*7)/1000</f>
        <v>324.31</v>
      </c>
      <c r="L29" s="90">
        <f t="shared" si="9"/>
        <v>297.92</v>
      </c>
      <c r="M29" s="88">
        <f>((M27*M26)*7)/1000</f>
        <v>159.51949999999999</v>
      </c>
      <c r="N29" s="43">
        <f>((N27*N26)*7)/1000</f>
        <v>229.39</v>
      </c>
      <c r="O29" s="43">
        <f>((O27*O26)*7)/1000</f>
        <v>222.24299999999999</v>
      </c>
      <c r="P29" s="43">
        <f t="shared" ref="P29:X29" si="10">((P27*P26)*7)/1000</f>
        <v>231.76300000000001</v>
      </c>
      <c r="Q29" s="43">
        <f t="shared" si="10"/>
        <v>165.03200000000001</v>
      </c>
      <c r="R29" s="43">
        <f t="shared" si="10"/>
        <v>153.45400000000001</v>
      </c>
      <c r="S29" s="44">
        <f t="shared" si="10"/>
        <v>157.43700000000001</v>
      </c>
      <c r="T29" s="45">
        <f t="shared" si="10"/>
        <v>289.51299999999998</v>
      </c>
      <c r="U29" s="45">
        <f t="shared" si="10"/>
        <v>295.56799999999998</v>
      </c>
      <c r="V29" s="45">
        <f t="shared" si="10"/>
        <v>205.84200000000001</v>
      </c>
      <c r="W29" s="45">
        <f t="shared" si="10"/>
        <v>129.27600000000001</v>
      </c>
      <c r="X29" s="46">
        <f t="shared" si="10"/>
        <v>79.400999999999996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61.000000000000007</v>
      </c>
      <c r="C30" s="49">
        <f t="shared" si="11"/>
        <v>61.000000000000007</v>
      </c>
      <c r="D30" s="49">
        <f t="shared" si="11"/>
        <v>60</v>
      </c>
      <c r="E30" s="50">
        <f>+(E25/E27)/7*1000</f>
        <v>57.999999999999993</v>
      </c>
      <c r="F30" s="48">
        <f t="shared" ref="F30:H30" si="12">+(F25/F27)/7*1000</f>
        <v>60.5</v>
      </c>
      <c r="G30" s="49">
        <f t="shared" si="12"/>
        <v>59.000000000000007</v>
      </c>
      <c r="H30" s="49">
        <f t="shared" si="12"/>
        <v>58</v>
      </c>
      <c r="I30" s="49">
        <f>+(I25/I27)/7*1000</f>
        <v>57.5</v>
      </c>
      <c r="J30" s="49">
        <f t="shared" ref="J30:L30" si="13">+(J25/J27)/7*1000</f>
        <v>57.5</v>
      </c>
      <c r="K30" s="49">
        <f t="shared" si="13"/>
        <v>56.5</v>
      </c>
      <c r="L30" s="50">
        <f t="shared" si="13"/>
        <v>56</v>
      </c>
      <c r="M30" s="89">
        <f>+(M25/M27)/7*1000</f>
        <v>59.5</v>
      </c>
      <c r="N30" s="49">
        <f t="shared" ref="N30:X30" si="14">+(N25/N27)/7*1000</f>
        <v>57.999999999999993</v>
      </c>
      <c r="O30" s="49">
        <f t="shared" si="14"/>
        <v>56.999999999999993</v>
      </c>
      <c r="P30" s="49">
        <f t="shared" si="14"/>
        <v>56.5</v>
      </c>
      <c r="Q30" s="49">
        <f t="shared" si="14"/>
        <v>56.000000000000007</v>
      </c>
      <c r="R30" s="49">
        <f t="shared" si="14"/>
        <v>56.5</v>
      </c>
      <c r="S30" s="48">
        <f t="shared" si="14"/>
        <v>59.500000000000014</v>
      </c>
      <c r="T30" s="49">
        <f t="shared" si="14"/>
        <v>59</v>
      </c>
      <c r="U30" s="49">
        <f t="shared" si="14"/>
        <v>57.999999999999993</v>
      </c>
      <c r="V30" s="49">
        <f t="shared" si="14"/>
        <v>58.000000000000007</v>
      </c>
      <c r="W30" s="49">
        <f t="shared" si="14"/>
        <v>57</v>
      </c>
      <c r="X30" s="50">
        <f t="shared" si="14"/>
        <v>56.999999999999986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89" t="s">
        <v>26</v>
      </c>
      <c r="C36" s="590"/>
      <c r="D36" s="590"/>
      <c r="E36" s="590"/>
      <c r="F36" s="590"/>
      <c r="G36" s="590"/>
      <c r="H36" s="587"/>
      <c r="I36" s="102"/>
      <c r="J36" s="55" t="s">
        <v>27</v>
      </c>
      <c r="K36" s="110"/>
      <c r="L36" s="590" t="s">
        <v>26</v>
      </c>
      <c r="M36" s="590"/>
      <c r="N36" s="590"/>
      <c r="O36" s="590"/>
      <c r="P36" s="587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34.255833333333328</v>
      </c>
      <c r="C39" s="82">
        <v>64.183451388888884</v>
      </c>
      <c r="D39" s="82">
        <v>78.001645833333328</v>
      </c>
      <c r="E39" s="82">
        <v>53.214791666666677</v>
      </c>
      <c r="F39" s="82">
        <v>62.670736111111104</v>
      </c>
      <c r="G39" s="82">
        <v>40.235999999999997</v>
      </c>
      <c r="H39" s="82"/>
      <c r="I39" s="104">
        <f t="shared" ref="I39:I46" si="15">SUM(B39:H39)</f>
        <v>332.56245833333332</v>
      </c>
      <c r="J39" s="2"/>
      <c r="K39" s="94" t="s">
        <v>13</v>
      </c>
      <c r="L39" s="82">
        <v>13.7</v>
      </c>
      <c r="M39" s="82">
        <v>19.600000000000001</v>
      </c>
      <c r="N39" s="82">
        <v>13.8</v>
      </c>
      <c r="O39" s="82"/>
      <c r="P39" s="82"/>
      <c r="Q39" s="104">
        <f t="shared" ref="Q39:Q46" si="16">SUM(L39:P39)</f>
        <v>47.099999999999994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34.255833333333328</v>
      </c>
      <c r="C40" s="82">
        <v>64.183451388888884</v>
      </c>
      <c r="D40" s="82">
        <v>78.001645833333328</v>
      </c>
      <c r="E40" s="82">
        <v>53.214791666666677</v>
      </c>
      <c r="F40" s="82">
        <v>62.670736111111104</v>
      </c>
      <c r="G40" s="82">
        <v>40.235999999999997</v>
      </c>
      <c r="H40" s="82"/>
      <c r="I40" s="104">
        <f t="shared" si="15"/>
        <v>332.56245833333332</v>
      </c>
      <c r="J40" s="2"/>
      <c r="K40" s="95" t="s">
        <v>14</v>
      </c>
      <c r="L40" s="82">
        <v>13.7</v>
      </c>
      <c r="M40" s="82">
        <v>19.600000000000001</v>
      </c>
      <c r="N40" s="82">
        <v>13.8</v>
      </c>
      <c r="O40" s="82"/>
      <c r="P40" s="82"/>
      <c r="Q40" s="104">
        <f t="shared" si="16"/>
        <v>47.099999999999994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35.318777777777775</v>
      </c>
      <c r="C42" s="82">
        <v>66.913865740740732</v>
      </c>
      <c r="D42" s="82">
        <v>80.100569444444446</v>
      </c>
      <c r="E42" s="82">
        <v>54.720805555555536</v>
      </c>
      <c r="F42" s="82">
        <v>64.603175925925925</v>
      </c>
      <c r="G42" s="82">
        <v>41.426000000000009</v>
      </c>
      <c r="H42" s="82"/>
      <c r="I42" s="104">
        <f t="shared" si="15"/>
        <v>343.08319444444436</v>
      </c>
      <c r="J42" s="2"/>
      <c r="K42" s="95" t="s">
        <v>16</v>
      </c>
      <c r="L42" s="82">
        <v>14.2</v>
      </c>
      <c r="M42" s="82">
        <v>20.399999999999999</v>
      </c>
      <c r="N42" s="82">
        <v>14.3</v>
      </c>
      <c r="O42" s="82"/>
      <c r="P42" s="82"/>
      <c r="Q42" s="104">
        <f t="shared" si="16"/>
        <v>48.899999999999991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35.318777777777775</v>
      </c>
      <c r="C43" s="82">
        <v>66.913865740740732</v>
      </c>
      <c r="D43" s="82">
        <v>80.100569444444446</v>
      </c>
      <c r="E43" s="82">
        <v>54.720805555555536</v>
      </c>
      <c r="F43" s="82">
        <v>64.603175925925925</v>
      </c>
      <c r="G43" s="82">
        <v>41.426000000000009</v>
      </c>
      <c r="H43" s="82"/>
      <c r="I43" s="104">
        <f t="shared" si="15"/>
        <v>343.08319444444436</v>
      </c>
      <c r="J43" s="2"/>
      <c r="K43" s="94" t="s">
        <v>17</v>
      </c>
      <c r="L43" s="82">
        <v>14.2</v>
      </c>
      <c r="M43" s="82">
        <v>20.399999999999999</v>
      </c>
      <c r="N43" s="82">
        <v>14.3</v>
      </c>
      <c r="O43" s="82"/>
      <c r="P43" s="82"/>
      <c r="Q43" s="104">
        <f t="shared" si="16"/>
        <v>48.899999999999991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35.318777777777775</v>
      </c>
      <c r="C45" s="82">
        <v>66.913865740740732</v>
      </c>
      <c r="D45" s="82">
        <v>80.100569444444446</v>
      </c>
      <c r="E45" s="82">
        <v>54.720805555555536</v>
      </c>
      <c r="F45" s="82">
        <v>64.603175925925925</v>
      </c>
      <c r="G45" s="82">
        <v>41.426000000000009</v>
      </c>
      <c r="H45" s="82"/>
      <c r="I45" s="104">
        <f t="shared" si="15"/>
        <v>343.08319444444436</v>
      </c>
      <c r="J45" s="2"/>
      <c r="K45" s="94" t="s">
        <v>19</v>
      </c>
      <c r="L45" s="82">
        <v>14.3</v>
      </c>
      <c r="M45" s="82">
        <v>20.399999999999999</v>
      </c>
      <c r="N45" s="82">
        <v>14.4</v>
      </c>
      <c r="O45" s="82"/>
      <c r="P45" s="82"/>
      <c r="Q45" s="104">
        <f t="shared" si="16"/>
        <v>49.1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174.46799999999996</v>
      </c>
      <c r="C46" s="28">
        <f t="shared" si="17"/>
        <v>329.10849999999999</v>
      </c>
      <c r="D46" s="28">
        <f t="shared" si="17"/>
        <v>396.30499999999995</v>
      </c>
      <c r="E46" s="28">
        <f t="shared" si="17"/>
        <v>270.59199999999998</v>
      </c>
      <c r="F46" s="28">
        <f t="shared" si="17"/>
        <v>319.15100000000001</v>
      </c>
      <c r="G46" s="28">
        <f t="shared" si="17"/>
        <v>204.75000000000003</v>
      </c>
      <c r="H46" s="28">
        <f t="shared" si="17"/>
        <v>0</v>
      </c>
      <c r="I46" s="104">
        <f t="shared" si="15"/>
        <v>1694.3745000000001</v>
      </c>
      <c r="K46" s="80" t="s">
        <v>11</v>
      </c>
      <c r="L46" s="84">
        <f>SUM(L39:L45)</f>
        <v>70.099999999999994</v>
      </c>
      <c r="M46" s="28">
        <f>SUM(M39:M45)</f>
        <v>100.4</v>
      </c>
      <c r="N46" s="28">
        <f>SUM(N39:N45)</f>
        <v>70.600000000000009</v>
      </c>
      <c r="O46" s="28">
        <f>SUM(O39:O45)</f>
        <v>0</v>
      </c>
      <c r="P46" s="28">
        <f>SUM(P39:P45)</f>
        <v>0</v>
      </c>
      <c r="Q46" s="104">
        <f t="shared" si="16"/>
        <v>241.10000000000002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67</v>
      </c>
      <c r="C47" s="31">
        <v>66.5</v>
      </c>
      <c r="D47" s="31">
        <v>65</v>
      </c>
      <c r="E47" s="31">
        <v>64</v>
      </c>
      <c r="F47" s="31">
        <v>63.5</v>
      </c>
      <c r="G47" s="31">
        <v>62.5</v>
      </c>
      <c r="H47" s="31"/>
      <c r="I47" s="105">
        <f>+((I46/I48)/7)*1000</f>
        <v>64.7201871657754</v>
      </c>
      <c r="K47" s="113" t="s">
        <v>20</v>
      </c>
      <c r="L47" s="85">
        <v>71</v>
      </c>
      <c r="M47" s="31">
        <v>71</v>
      </c>
      <c r="N47" s="31">
        <v>71</v>
      </c>
      <c r="O47" s="31"/>
      <c r="P47" s="31"/>
      <c r="Q47" s="105">
        <f>+((Q46/Q48)/7)*1000</f>
        <v>71.016200294550814</v>
      </c>
      <c r="R47" s="65"/>
      <c r="S47" s="65"/>
    </row>
    <row r="48" spans="1:30" ht="33.75" customHeight="1" x14ac:dyDescent="0.25">
      <c r="A48" s="97" t="s">
        <v>21</v>
      </c>
      <c r="B48" s="86">
        <v>372</v>
      </c>
      <c r="C48" s="35">
        <v>707</v>
      </c>
      <c r="D48" s="35">
        <v>871</v>
      </c>
      <c r="E48" s="35">
        <v>604</v>
      </c>
      <c r="F48" s="35">
        <v>718</v>
      </c>
      <c r="G48" s="35">
        <v>468</v>
      </c>
      <c r="H48" s="35"/>
      <c r="I48" s="106">
        <f>SUM(B48:H48)</f>
        <v>3740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/>
      <c r="P48" s="67"/>
      <c r="Q48" s="115">
        <f>SUM(L48:P48)</f>
        <v>485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35.318777777777775</v>
      </c>
      <c r="C49" s="39">
        <f t="shared" si="18"/>
        <v>66.913865740740732</v>
      </c>
      <c r="D49" s="39">
        <f t="shared" si="18"/>
        <v>80.100569444444446</v>
      </c>
      <c r="E49" s="39">
        <f t="shared" si="18"/>
        <v>54.720805555555536</v>
      </c>
      <c r="F49" s="39">
        <f t="shared" si="18"/>
        <v>64.603175925925925</v>
      </c>
      <c r="G49" s="39">
        <f t="shared" si="18"/>
        <v>41.426000000000009</v>
      </c>
      <c r="H49" s="39">
        <f t="shared" si="18"/>
        <v>0</v>
      </c>
      <c r="I49" s="107">
        <f>((I46*1000)/I48)/7</f>
        <v>64.720187165775414</v>
      </c>
      <c r="K49" s="98" t="s">
        <v>22</v>
      </c>
      <c r="L49" s="87">
        <f t="shared" ref="L49:P49" si="19">((L48*L47)*7/1000-L39-L40)/3</f>
        <v>14.225666666666664</v>
      </c>
      <c r="M49" s="39">
        <f t="shared" si="19"/>
        <v>20.398000000000003</v>
      </c>
      <c r="N49" s="39">
        <f t="shared" si="19"/>
        <v>14.324666666666667</v>
      </c>
      <c r="O49" s="39">
        <f t="shared" si="19"/>
        <v>0</v>
      </c>
      <c r="P49" s="39">
        <f t="shared" si="19"/>
        <v>0</v>
      </c>
      <c r="Q49" s="116">
        <f>((Q46*1000)/Q48)/7</f>
        <v>71.016200294550814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174.46799999999999</v>
      </c>
      <c r="C50" s="43">
        <f t="shared" si="20"/>
        <v>329.10849999999999</v>
      </c>
      <c r="D50" s="43">
        <f t="shared" si="20"/>
        <v>396.30500000000001</v>
      </c>
      <c r="E50" s="43">
        <f t="shared" si="20"/>
        <v>270.59199999999998</v>
      </c>
      <c r="F50" s="43">
        <f t="shared" si="20"/>
        <v>319.15100000000001</v>
      </c>
      <c r="G50" s="43">
        <f t="shared" si="20"/>
        <v>204.75</v>
      </c>
      <c r="H50" s="43">
        <f t="shared" si="20"/>
        <v>0</v>
      </c>
      <c r="I50" s="90"/>
      <c r="K50" s="99" t="s">
        <v>23</v>
      </c>
      <c r="L50" s="88">
        <f>((L48*L47)*7)/1000</f>
        <v>70.076999999999998</v>
      </c>
      <c r="M50" s="43">
        <f>((M48*M47)*7)/1000</f>
        <v>100.39400000000001</v>
      </c>
      <c r="N50" s="43">
        <f>((N48*N47)*7)/1000</f>
        <v>70.573999999999998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66.999999999999986</v>
      </c>
      <c r="C51" s="49">
        <f t="shared" si="21"/>
        <v>66.499999999999986</v>
      </c>
      <c r="D51" s="49">
        <f t="shared" si="21"/>
        <v>64.999999999999986</v>
      </c>
      <c r="E51" s="49">
        <f t="shared" si="21"/>
        <v>63.999999999999986</v>
      </c>
      <c r="F51" s="49">
        <f t="shared" si="21"/>
        <v>63.5</v>
      </c>
      <c r="G51" s="49">
        <f t="shared" si="21"/>
        <v>62.500000000000014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71.023302938196551</v>
      </c>
      <c r="M51" s="49">
        <f>+(M46/M48)/7*1000</f>
        <v>71.004243281471005</v>
      </c>
      <c r="N51" s="49">
        <f>+(N46/N48)/7*1000</f>
        <v>71.026156941649901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91"/>
      <c r="K54" s="591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89" t="s">
        <v>8</v>
      </c>
      <c r="C55" s="590"/>
      <c r="D55" s="590"/>
      <c r="E55" s="590"/>
      <c r="F55" s="590"/>
      <c r="G55" s="587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16.7</v>
      </c>
      <c r="C58" s="82">
        <v>47</v>
      </c>
      <c r="D58" s="82">
        <v>35.700000000000003</v>
      </c>
      <c r="E58" s="82">
        <v>41.1</v>
      </c>
      <c r="F58" s="82">
        <v>35.200000000000003</v>
      </c>
      <c r="G58" s="82"/>
      <c r="H58" s="104">
        <f t="shared" ref="H58:H65" si="22">SUM(B58:G58)</f>
        <v>175.7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16.7</v>
      </c>
      <c r="C59" s="82">
        <v>47</v>
      </c>
      <c r="D59" s="82">
        <v>35.700000000000003</v>
      </c>
      <c r="E59" s="82">
        <v>41.1</v>
      </c>
      <c r="F59" s="82">
        <v>35.200000000000003</v>
      </c>
      <c r="G59" s="82"/>
      <c r="H59" s="104">
        <f t="shared" si="22"/>
        <v>175.7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17</v>
      </c>
      <c r="C61" s="82">
        <v>48.4</v>
      </c>
      <c r="D61" s="82">
        <v>36.799999999999997</v>
      </c>
      <c r="E61" s="82">
        <v>42.3</v>
      </c>
      <c r="F61" s="82">
        <v>36.299999999999997</v>
      </c>
      <c r="G61" s="82"/>
      <c r="H61" s="104">
        <f t="shared" si="22"/>
        <v>180.8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17.100000000000001</v>
      </c>
      <c r="C62" s="82">
        <v>48.4</v>
      </c>
      <c r="D62" s="82">
        <v>36.799999999999997</v>
      </c>
      <c r="E62" s="82">
        <v>42.3</v>
      </c>
      <c r="F62" s="82">
        <v>36.299999999999997</v>
      </c>
      <c r="G62" s="82"/>
      <c r="H62" s="104">
        <f t="shared" si="22"/>
        <v>180.89999999999998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2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17.100000000000001</v>
      </c>
      <c r="C64" s="82">
        <v>48.4</v>
      </c>
      <c r="D64" s="82">
        <v>36.9</v>
      </c>
      <c r="E64" s="82">
        <v>42.3</v>
      </c>
      <c r="F64" s="82">
        <v>36.200000000000003</v>
      </c>
      <c r="G64" s="82"/>
      <c r="H64" s="104">
        <f t="shared" si="22"/>
        <v>180.89999999999998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84.6</v>
      </c>
      <c r="C65" s="28">
        <f t="shared" si="23"/>
        <v>239.20000000000002</v>
      </c>
      <c r="D65" s="28">
        <f t="shared" si="23"/>
        <v>181.9</v>
      </c>
      <c r="E65" s="28">
        <f t="shared" si="23"/>
        <v>209.10000000000002</v>
      </c>
      <c r="F65" s="28">
        <f t="shared" si="23"/>
        <v>179.2</v>
      </c>
      <c r="G65" s="28">
        <f t="shared" si="23"/>
        <v>0</v>
      </c>
      <c r="H65" s="104">
        <f t="shared" si="22"/>
        <v>894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79.5</v>
      </c>
      <c r="C66" s="31">
        <v>79.5</v>
      </c>
      <c r="D66" s="31">
        <v>79</v>
      </c>
      <c r="E66" s="31">
        <v>79</v>
      </c>
      <c r="F66" s="31">
        <v>79</v>
      </c>
      <c r="G66" s="31"/>
      <c r="H66" s="105">
        <f>+((H65/H67)/7)*1000</f>
        <v>79.178106456469749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152</v>
      </c>
      <c r="C67" s="67">
        <v>430</v>
      </c>
      <c r="D67" s="67">
        <v>329</v>
      </c>
      <c r="E67" s="67">
        <v>378</v>
      </c>
      <c r="F67" s="67">
        <v>324</v>
      </c>
      <c r="G67" s="67"/>
      <c r="H67" s="115">
        <f>SUM(B67:G67)</f>
        <v>1613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((B67*B66)*7/1000-B58-B59)/3</f>
        <v>17.062666666666662</v>
      </c>
      <c r="C68" s="39">
        <f t="shared" si="24"/>
        <v>48.431666666666665</v>
      </c>
      <c r="D68" s="39">
        <f t="shared" si="24"/>
        <v>36.845666666666673</v>
      </c>
      <c r="E68" s="39">
        <f t="shared" si="24"/>
        <v>42.277999999999999</v>
      </c>
      <c r="F68" s="39">
        <f t="shared" si="24"/>
        <v>36.257333333333328</v>
      </c>
      <c r="G68" s="39">
        <f t="shared" si="24"/>
        <v>0</v>
      </c>
      <c r="H68" s="119">
        <f>((H65*1000)/H67)/7</f>
        <v>79.178106456469763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84.587999999999994</v>
      </c>
      <c r="C69" s="43">
        <f t="shared" si="25"/>
        <v>239.29499999999999</v>
      </c>
      <c r="D69" s="43">
        <f t="shared" si="25"/>
        <v>181.93700000000001</v>
      </c>
      <c r="E69" s="43">
        <f t="shared" si="25"/>
        <v>209.03399999999999</v>
      </c>
      <c r="F69" s="43">
        <f t="shared" si="25"/>
        <v>179.172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79.511278195488728</v>
      </c>
      <c r="C70" s="49">
        <f t="shared" si="26"/>
        <v>79.468438538205987</v>
      </c>
      <c r="D70" s="49">
        <f t="shared" si="26"/>
        <v>78.98393399913158</v>
      </c>
      <c r="E70" s="49">
        <f t="shared" si="26"/>
        <v>79.024943310657591</v>
      </c>
      <c r="F70" s="49">
        <f t="shared" si="26"/>
        <v>79.012345679012341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R9:S9"/>
    <mergeCell ref="K11:L11"/>
    <mergeCell ref="B15:E15"/>
    <mergeCell ref="F15:L15"/>
    <mergeCell ref="M15:R15"/>
    <mergeCell ref="S15:X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23" zoomScale="30" zoomScaleNormal="30" workbookViewId="0">
      <selection activeCell="B47" sqref="B47:G4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84" t="s">
        <v>0</v>
      </c>
      <c r="B3" s="584"/>
      <c r="C3" s="584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3"/>
      <c r="Y3" s="2"/>
      <c r="Z3" s="2"/>
      <c r="AA3" s="2"/>
      <c r="AB3" s="2"/>
      <c r="AC3" s="2"/>
      <c r="AD3" s="16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3" t="s">
        <v>1</v>
      </c>
      <c r="B9" s="163"/>
      <c r="C9" s="163"/>
      <c r="D9" s="1"/>
      <c r="E9" s="585" t="s">
        <v>2</v>
      </c>
      <c r="F9" s="585"/>
      <c r="G9" s="58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85"/>
      <c r="S9" s="58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3"/>
      <c r="B10" s="163"/>
      <c r="C10" s="16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3" t="s">
        <v>4</v>
      </c>
      <c r="B11" s="163"/>
      <c r="C11" s="163"/>
      <c r="D11" s="1"/>
      <c r="E11" s="164">
        <v>1</v>
      </c>
      <c r="F11" s="1"/>
      <c r="G11" s="1"/>
      <c r="H11" s="1"/>
      <c r="I11" s="1"/>
      <c r="J11" s="1"/>
      <c r="K11" s="586" t="s">
        <v>63</v>
      </c>
      <c r="L11" s="586"/>
      <c r="M11" s="165"/>
      <c r="N11" s="16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3"/>
      <c r="B12" s="163"/>
      <c r="C12" s="163"/>
      <c r="D12" s="1"/>
      <c r="E12" s="5"/>
      <c r="F12" s="1"/>
      <c r="G12" s="1"/>
      <c r="H12" s="1"/>
      <c r="I12" s="1"/>
      <c r="J12" s="1"/>
      <c r="K12" s="165"/>
      <c r="L12" s="165"/>
      <c r="M12" s="165"/>
      <c r="N12" s="16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3"/>
      <c r="B13" s="163"/>
      <c r="C13" s="163"/>
      <c r="D13" s="163"/>
      <c r="E13" s="163"/>
      <c r="F13" s="163"/>
      <c r="G13" s="163"/>
      <c r="H13" s="163"/>
      <c r="I13" s="163"/>
      <c r="J13" s="163"/>
      <c r="K13" s="163"/>
      <c r="L13" s="165"/>
      <c r="M13" s="165"/>
      <c r="N13" s="165"/>
      <c r="O13" s="165"/>
      <c r="P13" s="165"/>
      <c r="Q13" s="165"/>
      <c r="R13" s="165"/>
      <c r="S13" s="165"/>
      <c r="T13" s="165"/>
      <c r="U13" s="165"/>
      <c r="V13" s="165"/>
      <c r="W13" s="1"/>
      <c r="X13" s="1"/>
      <c r="Y13" s="1"/>
    </row>
    <row r="14" spans="1:30" s="3" customFormat="1" ht="27" thickBot="1" x14ac:dyDescent="0.3">
      <c r="A14" s="16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97" t="s">
        <v>8</v>
      </c>
      <c r="C15" s="598"/>
      <c r="D15" s="598"/>
      <c r="E15" s="599"/>
      <c r="F15" s="597" t="s">
        <v>53</v>
      </c>
      <c r="G15" s="598"/>
      <c r="H15" s="598"/>
      <c r="I15" s="598"/>
      <c r="J15" s="598"/>
      <c r="K15" s="598"/>
      <c r="L15" s="599"/>
      <c r="M15" s="592" t="s">
        <v>9</v>
      </c>
      <c r="N15" s="592"/>
      <c r="O15" s="592"/>
      <c r="P15" s="592"/>
      <c r="Q15" s="592"/>
      <c r="R15" s="593"/>
      <c r="S15" s="594" t="s">
        <v>30</v>
      </c>
      <c r="T15" s="595"/>
      <c r="U15" s="595"/>
      <c r="V15" s="595"/>
      <c r="W15" s="595"/>
      <c r="X15" s="596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25.615111111111116</v>
      </c>
      <c r="C18" s="24">
        <v>46.496249999999996</v>
      </c>
      <c r="D18" s="24">
        <v>57.111935185185189</v>
      </c>
      <c r="E18" s="25">
        <v>29.765555555555551</v>
      </c>
      <c r="F18" s="23">
        <v>26.169791666666669</v>
      </c>
      <c r="G18" s="24">
        <v>54.242930555555553</v>
      </c>
      <c r="H18" s="24">
        <v>67.204875000000001</v>
      </c>
      <c r="I18" s="24">
        <v>61.622777777777777</v>
      </c>
      <c r="J18" s="24">
        <v>60.341078703703715</v>
      </c>
      <c r="K18" s="24">
        <v>66.02171296296298</v>
      </c>
      <c r="L18" s="25">
        <v>60.642592592592599</v>
      </c>
      <c r="M18" s="82">
        <v>32.824011111111112</v>
      </c>
      <c r="N18" s="24">
        <v>46.93964722222222</v>
      </c>
      <c r="O18" s="24">
        <v>45.354756481481481</v>
      </c>
      <c r="P18" s="24">
        <v>47.172999999999995</v>
      </c>
      <c r="Q18" s="24">
        <v>33.704948148148155</v>
      </c>
      <c r="R18" s="24">
        <v>31.588588888888893</v>
      </c>
      <c r="S18" s="23">
        <v>32.140519444444458</v>
      </c>
      <c r="T18" s="24">
        <v>59.180294444444449</v>
      </c>
      <c r="U18" s="24">
        <v>60.442861111111121</v>
      </c>
      <c r="V18" s="24">
        <v>42.078652777777783</v>
      </c>
      <c r="W18" s="24">
        <v>26.537700000000012</v>
      </c>
      <c r="X18" s="25">
        <v>16.340663888888887</v>
      </c>
      <c r="Y18" s="26">
        <f t="shared" ref="Y18:Y25" si="0">SUM(B18:X18)</f>
        <v>1029.5402546296295</v>
      </c>
      <c r="AA18" s="2"/>
      <c r="AB18" s="20"/>
    </row>
    <row r="19" spans="1:30" ht="39.950000000000003" customHeight="1" x14ac:dyDescent="0.25">
      <c r="A19" s="95" t="s">
        <v>14</v>
      </c>
      <c r="B19" s="23">
        <v>25.615111111111116</v>
      </c>
      <c r="C19" s="24">
        <v>46.496249999999996</v>
      </c>
      <c r="D19" s="24">
        <v>57.111935185185189</v>
      </c>
      <c r="E19" s="25">
        <v>29.765555555555551</v>
      </c>
      <c r="F19" s="23">
        <v>26.169791666666669</v>
      </c>
      <c r="G19" s="24">
        <v>54.242930555555553</v>
      </c>
      <c r="H19" s="24">
        <v>67.204875000000001</v>
      </c>
      <c r="I19" s="24">
        <v>61.622777777777777</v>
      </c>
      <c r="J19" s="24">
        <v>60.341078703703715</v>
      </c>
      <c r="K19" s="24">
        <v>66.02171296296298</v>
      </c>
      <c r="L19" s="25">
        <v>60.642592592592599</v>
      </c>
      <c r="M19" s="82">
        <v>32.824011111111112</v>
      </c>
      <c r="N19" s="24">
        <v>46.93964722222222</v>
      </c>
      <c r="O19" s="24">
        <v>45.354756481481481</v>
      </c>
      <c r="P19" s="24">
        <v>47.172999999999995</v>
      </c>
      <c r="Q19" s="24">
        <v>33.704948148148155</v>
      </c>
      <c r="R19" s="24">
        <v>31.588588888888893</v>
      </c>
      <c r="S19" s="23">
        <v>32.140519444444458</v>
      </c>
      <c r="T19" s="24">
        <v>59.180294444444449</v>
      </c>
      <c r="U19" s="24">
        <v>60.442861111111121</v>
      </c>
      <c r="V19" s="24">
        <v>42.078652777777783</v>
      </c>
      <c r="W19" s="24">
        <v>26.537700000000012</v>
      </c>
      <c r="X19" s="25">
        <v>16.340663888888887</v>
      </c>
      <c r="Y19" s="26">
        <f t="shared" si="0"/>
        <v>1029.5402546296295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27.320759259259251</v>
      </c>
      <c r="C21" s="24">
        <v>49.52</v>
      </c>
      <c r="D21" s="24">
        <v>59.533376543209876</v>
      </c>
      <c r="E21" s="25">
        <v>31.396296296296299</v>
      </c>
      <c r="F21" s="23">
        <v>27.353472222222223</v>
      </c>
      <c r="G21" s="24">
        <v>57.463046296296305</v>
      </c>
      <c r="H21" s="24">
        <v>71.144749999999988</v>
      </c>
      <c r="I21" s="24">
        <v>64.651981481481485</v>
      </c>
      <c r="J21" s="24">
        <v>64.102947530864185</v>
      </c>
      <c r="K21" s="24">
        <v>69.690024691358019</v>
      </c>
      <c r="L21" s="25">
        <v>65.08493827160494</v>
      </c>
      <c r="M21" s="82">
        <v>34.271325925925929</v>
      </c>
      <c r="N21" s="24">
        <v>49.125235185185183</v>
      </c>
      <c r="O21" s="24">
        <v>47.743495679012348</v>
      </c>
      <c r="P21" s="24">
        <v>49.907666666666664</v>
      </c>
      <c r="Q21" s="24">
        <v>35.487701234567886</v>
      </c>
      <c r="R21" s="24">
        <v>32.80827407407407</v>
      </c>
      <c r="S21" s="23">
        <v>34.138987037037026</v>
      </c>
      <c r="T21" s="24">
        <v>62.483970370370365</v>
      </c>
      <c r="U21" s="24">
        <v>64.172759259259252</v>
      </c>
      <c r="V21" s="24">
        <v>44.110564814814808</v>
      </c>
      <c r="W21" s="24">
        <v>27.668199999999995</v>
      </c>
      <c r="X21" s="25">
        <v>16.966224074074077</v>
      </c>
      <c r="Y21" s="26">
        <f t="shared" si="0"/>
        <v>1086.1459969135801</v>
      </c>
      <c r="AA21" s="2"/>
      <c r="AB21" s="20"/>
    </row>
    <row r="22" spans="1:30" ht="39.950000000000003" customHeight="1" x14ac:dyDescent="0.25">
      <c r="A22" s="94" t="s">
        <v>17</v>
      </c>
      <c r="B22" s="23"/>
      <c r="C22" s="24"/>
      <c r="D22" s="24"/>
      <c r="E22" s="25"/>
      <c r="F22" s="23">
        <v>27.353472222222223</v>
      </c>
      <c r="G22" s="24">
        <v>57.463046296296305</v>
      </c>
      <c r="H22" s="24">
        <v>71.144749999999988</v>
      </c>
      <c r="I22" s="24">
        <v>64.651981481481485</v>
      </c>
      <c r="J22" s="24">
        <v>64.102947530864185</v>
      </c>
      <c r="K22" s="24">
        <v>69.690024691358019</v>
      </c>
      <c r="L22" s="25">
        <v>65.08493827160494</v>
      </c>
      <c r="M22" s="82">
        <v>34.271325925925929</v>
      </c>
      <c r="N22" s="24">
        <v>49.125235185185183</v>
      </c>
      <c r="O22" s="24">
        <v>47.743495679012348</v>
      </c>
      <c r="P22" s="24">
        <v>49.907666666666664</v>
      </c>
      <c r="Q22" s="24">
        <v>35.487701234567886</v>
      </c>
      <c r="R22" s="24">
        <v>32.80827407407407</v>
      </c>
      <c r="S22" s="23">
        <v>34.138987037037026</v>
      </c>
      <c r="T22" s="24">
        <v>62.483970370370365</v>
      </c>
      <c r="U22" s="24">
        <v>64.172759259259252</v>
      </c>
      <c r="V22" s="24">
        <v>44.110564814814808</v>
      </c>
      <c r="W22" s="24">
        <v>27.668199999999995</v>
      </c>
      <c r="X22" s="25">
        <v>16.966224074074077</v>
      </c>
      <c r="Y22" s="26">
        <f t="shared" si="0"/>
        <v>918.37556481481465</v>
      </c>
      <c r="AA22" s="2"/>
      <c r="AB22" s="20"/>
    </row>
    <row r="23" spans="1:30" ht="39.950000000000003" customHeight="1" x14ac:dyDescent="0.25">
      <c r="A23" s="95" t="s">
        <v>18</v>
      </c>
      <c r="B23" s="23">
        <v>25.9</v>
      </c>
      <c r="C23" s="24">
        <v>53.6</v>
      </c>
      <c r="D23" s="24">
        <v>53.2</v>
      </c>
      <c r="E23" s="25">
        <v>35.1</v>
      </c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167.79999999999998</v>
      </c>
      <c r="AA23" s="2"/>
      <c r="AB23" s="20"/>
    </row>
    <row r="24" spans="1:30" ht="39.950000000000003" customHeight="1" x14ac:dyDescent="0.25">
      <c r="A24" s="94" t="s">
        <v>19</v>
      </c>
      <c r="B24" s="23">
        <v>25.9</v>
      </c>
      <c r="C24" s="24">
        <v>53.6</v>
      </c>
      <c r="D24" s="24">
        <v>53.2</v>
      </c>
      <c r="E24" s="25">
        <v>35.1</v>
      </c>
      <c r="F24" s="23">
        <v>20.8</v>
      </c>
      <c r="G24" s="24">
        <v>81.400000000000006</v>
      </c>
      <c r="H24" s="24">
        <v>62</v>
      </c>
      <c r="I24" s="24">
        <v>82.6</v>
      </c>
      <c r="J24" s="24">
        <v>63.4</v>
      </c>
      <c r="K24" s="24">
        <v>66.599999999999994</v>
      </c>
      <c r="L24" s="25">
        <v>42.7</v>
      </c>
      <c r="M24" s="82">
        <v>30.1</v>
      </c>
      <c r="N24" s="24">
        <v>47.2</v>
      </c>
      <c r="O24" s="24">
        <v>49.7</v>
      </c>
      <c r="P24" s="24">
        <v>37.799999999999997</v>
      </c>
      <c r="Q24" s="24">
        <v>45.3</v>
      </c>
      <c r="R24" s="24">
        <v>39.200000000000003</v>
      </c>
      <c r="S24" s="23">
        <v>24.3</v>
      </c>
      <c r="T24" s="24">
        <v>38.5</v>
      </c>
      <c r="U24" s="24">
        <v>53</v>
      </c>
      <c r="V24" s="24">
        <v>39</v>
      </c>
      <c r="W24" s="24">
        <v>46.3</v>
      </c>
      <c r="X24" s="25">
        <v>48.4</v>
      </c>
      <c r="Y24" s="26">
        <f t="shared" si="0"/>
        <v>1086.1000000000001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130.35098148148148</v>
      </c>
      <c r="C25" s="28">
        <f t="shared" si="1"/>
        <v>249.71249999999998</v>
      </c>
      <c r="D25" s="28">
        <f t="shared" si="1"/>
        <v>280.15724691358025</v>
      </c>
      <c r="E25" s="29">
        <f>SUM(E18:E24)</f>
        <v>161.12740740740739</v>
      </c>
      <c r="F25" s="27">
        <f t="shared" ref="F25:H25" si="2">SUM(F18:F24)</f>
        <v>127.84652777777778</v>
      </c>
      <c r="G25" s="28">
        <f t="shared" si="2"/>
        <v>304.81195370370369</v>
      </c>
      <c r="H25" s="28">
        <f t="shared" si="2"/>
        <v>338.69925000000001</v>
      </c>
      <c r="I25" s="28">
        <f>SUM(I18:I24)</f>
        <v>335.14951851851856</v>
      </c>
      <c r="J25" s="28">
        <f t="shared" ref="J25:L25" si="3">SUM(J18:J24)</f>
        <v>312.28805246913578</v>
      </c>
      <c r="K25" s="28">
        <f t="shared" si="3"/>
        <v>338.02347530864199</v>
      </c>
      <c r="L25" s="29">
        <f t="shared" si="3"/>
        <v>294.15506172839508</v>
      </c>
      <c r="M25" s="84">
        <f>SUM(M18:M24)</f>
        <v>164.29067407407408</v>
      </c>
      <c r="N25" s="28">
        <f t="shared" ref="N25:R25" si="4">SUM(N18:N24)</f>
        <v>239.32976481481478</v>
      </c>
      <c r="O25" s="28">
        <f t="shared" si="4"/>
        <v>235.89650432098767</v>
      </c>
      <c r="P25" s="28">
        <f t="shared" si="4"/>
        <v>231.9613333333333</v>
      </c>
      <c r="Q25" s="28">
        <f t="shared" si="4"/>
        <v>183.68529876543209</v>
      </c>
      <c r="R25" s="28">
        <f t="shared" si="4"/>
        <v>167.9937259259259</v>
      </c>
      <c r="S25" s="27">
        <f>SUM(S18:S24)</f>
        <v>156.85901296296299</v>
      </c>
      <c r="T25" s="28">
        <f t="shared" ref="T25:X25" si="5">SUM(T18:T24)</f>
        <v>281.82852962962966</v>
      </c>
      <c r="U25" s="28">
        <f t="shared" si="5"/>
        <v>302.23124074074076</v>
      </c>
      <c r="V25" s="28">
        <f t="shared" si="5"/>
        <v>211.37843518518517</v>
      </c>
      <c r="W25" s="28">
        <f t="shared" si="5"/>
        <v>154.71180000000001</v>
      </c>
      <c r="X25" s="29">
        <f t="shared" si="5"/>
        <v>115.01377592592593</v>
      </c>
      <c r="Y25" s="26">
        <f t="shared" si="0"/>
        <v>5317.5020709876553</v>
      </c>
    </row>
    <row r="26" spans="1:30" s="2" customFormat="1" ht="36.75" customHeight="1" x14ac:dyDescent="0.25">
      <c r="A26" s="96" t="s">
        <v>20</v>
      </c>
      <c r="B26" s="30">
        <v>64.5</v>
      </c>
      <c r="C26" s="31">
        <v>64.5</v>
      </c>
      <c r="D26" s="31">
        <v>63</v>
      </c>
      <c r="E26" s="32">
        <v>61</v>
      </c>
      <c r="F26" s="30">
        <v>64</v>
      </c>
      <c r="G26" s="31">
        <v>62.5</v>
      </c>
      <c r="H26" s="31">
        <v>61.5</v>
      </c>
      <c r="I26" s="31">
        <v>60.5</v>
      </c>
      <c r="J26" s="31">
        <v>61</v>
      </c>
      <c r="K26" s="31">
        <v>59.5</v>
      </c>
      <c r="L26" s="32">
        <v>59.5</v>
      </c>
      <c r="M26" s="85">
        <v>63</v>
      </c>
      <c r="N26" s="31">
        <v>61</v>
      </c>
      <c r="O26" s="31">
        <v>60</v>
      </c>
      <c r="P26" s="31">
        <v>59.5</v>
      </c>
      <c r="Q26" s="31">
        <v>59</v>
      </c>
      <c r="R26" s="31">
        <v>59.5</v>
      </c>
      <c r="S26" s="30">
        <v>63</v>
      </c>
      <c r="T26" s="31">
        <v>62.5</v>
      </c>
      <c r="U26" s="31">
        <v>61.5</v>
      </c>
      <c r="V26" s="31">
        <v>61</v>
      </c>
      <c r="W26" s="31">
        <v>60</v>
      </c>
      <c r="X26" s="32">
        <v>60</v>
      </c>
      <c r="Y26" s="33">
        <f>+((Y25/Y27)/7)*1000</f>
        <v>61.385305292786789</v>
      </c>
    </row>
    <row r="27" spans="1:30" s="2" customFormat="1" ht="33" customHeight="1" x14ac:dyDescent="0.25">
      <c r="A27" s="97" t="s">
        <v>21</v>
      </c>
      <c r="B27" s="34">
        <v>282</v>
      </c>
      <c r="C27" s="35">
        <v>589</v>
      </c>
      <c r="D27" s="35">
        <v>585</v>
      </c>
      <c r="E27" s="36">
        <v>387</v>
      </c>
      <c r="F27" s="34">
        <v>238</v>
      </c>
      <c r="G27" s="35">
        <v>933</v>
      </c>
      <c r="H27" s="35">
        <v>710</v>
      </c>
      <c r="I27" s="35">
        <v>946</v>
      </c>
      <c r="J27" s="35">
        <v>726</v>
      </c>
      <c r="K27" s="35">
        <v>763</v>
      </c>
      <c r="L27" s="36">
        <v>490</v>
      </c>
      <c r="M27" s="86">
        <v>349</v>
      </c>
      <c r="N27" s="35">
        <v>549</v>
      </c>
      <c r="O27" s="35">
        <v>578</v>
      </c>
      <c r="P27" s="35">
        <v>439</v>
      </c>
      <c r="Q27" s="35">
        <v>527</v>
      </c>
      <c r="R27" s="35">
        <v>454</v>
      </c>
      <c r="S27" s="34">
        <v>275</v>
      </c>
      <c r="T27" s="35">
        <v>437</v>
      </c>
      <c r="U27" s="35">
        <v>602</v>
      </c>
      <c r="V27" s="35">
        <v>442</v>
      </c>
      <c r="W27" s="35">
        <v>525</v>
      </c>
      <c r="X27" s="36">
        <v>549</v>
      </c>
      <c r="Y27" s="37">
        <f>SUM(B27:X27)</f>
        <v>12375</v>
      </c>
      <c r="Z27" s="2">
        <f>((Y25*1000)/Y27)/7</f>
        <v>61.385305292786782</v>
      </c>
    </row>
    <row r="28" spans="1:30" s="2" customFormat="1" ht="33" customHeight="1" x14ac:dyDescent="0.25">
      <c r="A28" s="98" t="s">
        <v>22</v>
      </c>
      <c r="B28" s="38">
        <f>((B27*B26)*7/1000-B18-B19)/3</f>
        <v>25.364259259259253</v>
      </c>
      <c r="C28" s="39">
        <f t="shared" ref="C28:X28" si="6">((C27*C26)*7/1000-C18-C19)/3</f>
        <v>57.646999999999991</v>
      </c>
      <c r="D28" s="39">
        <f t="shared" si="6"/>
        <v>47.920376543209876</v>
      </c>
      <c r="E28" s="40">
        <f t="shared" si="6"/>
        <v>35.239296296296295</v>
      </c>
      <c r="F28" s="38">
        <f t="shared" si="6"/>
        <v>18.094805555555553</v>
      </c>
      <c r="G28" s="39">
        <f t="shared" si="6"/>
        <v>99.900546296296284</v>
      </c>
      <c r="H28" s="39">
        <f t="shared" si="6"/>
        <v>57.081749999999978</v>
      </c>
      <c r="I28" s="39">
        <f t="shared" si="6"/>
        <v>92.461814814814787</v>
      </c>
      <c r="J28" s="39">
        <f t="shared" si="6"/>
        <v>63.10661419753086</v>
      </c>
      <c r="K28" s="39">
        <f t="shared" si="6"/>
        <v>61.915358024691351</v>
      </c>
      <c r="L28" s="40">
        <f t="shared" si="6"/>
        <v>27.599938271604941</v>
      </c>
      <c r="M28" s="87">
        <f t="shared" si="6"/>
        <v>29.420325925925926</v>
      </c>
      <c r="N28" s="39">
        <f t="shared" si="6"/>
        <v>46.847901851851852</v>
      </c>
      <c r="O28" s="39">
        <f t="shared" si="6"/>
        <v>50.683495679012346</v>
      </c>
      <c r="P28" s="39">
        <f t="shared" si="6"/>
        <v>29.499166666666667</v>
      </c>
      <c r="Q28" s="39">
        <f t="shared" si="6"/>
        <v>50.08036790123456</v>
      </c>
      <c r="R28" s="39">
        <f t="shared" si="6"/>
        <v>41.971274074074074</v>
      </c>
      <c r="S28" s="38">
        <f t="shared" si="6"/>
        <v>18.997987037037028</v>
      </c>
      <c r="T28" s="39">
        <f t="shared" si="6"/>
        <v>24.275637037037029</v>
      </c>
      <c r="U28" s="39">
        <f t="shared" si="6"/>
        <v>46.091759259259256</v>
      </c>
      <c r="V28" s="39">
        <f t="shared" si="6"/>
        <v>34.858898148148143</v>
      </c>
      <c r="W28" s="39">
        <f t="shared" si="6"/>
        <v>55.808199999999999</v>
      </c>
      <c r="X28" s="40">
        <f t="shared" si="6"/>
        <v>65.966224074074077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127.32299999999999</v>
      </c>
      <c r="C29" s="43">
        <f t="shared" si="7"/>
        <v>265.93349999999998</v>
      </c>
      <c r="D29" s="43">
        <f t="shared" si="7"/>
        <v>257.98500000000001</v>
      </c>
      <c r="E29" s="90">
        <f>((E27*E26)*7)/1000</f>
        <v>165.249</v>
      </c>
      <c r="F29" s="42">
        <f>((F27*F26)*7)/1000</f>
        <v>106.624</v>
      </c>
      <c r="G29" s="43">
        <f t="shared" ref="G29:H29" si="8">((G27*G26)*7)/1000</f>
        <v>408.1875</v>
      </c>
      <c r="H29" s="43">
        <f t="shared" si="8"/>
        <v>305.65499999999997</v>
      </c>
      <c r="I29" s="43">
        <f>((I27*I26)*7)/1000</f>
        <v>400.63099999999997</v>
      </c>
      <c r="J29" s="43">
        <f>((J27*J26)*7)/1000</f>
        <v>310.00200000000001</v>
      </c>
      <c r="K29" s="43">
        <f t="shared" ref="K29:L29" si="9">((K27*K26)*7)/1000</f>
        <v>317.78949999999998</v>
      </c>
      <c r="L29" s="90">
        <f t="shared" si="9"/>
        <v>204.08500000000001</v>
      </c>
      <c r="M29" s="88">
        <f>((M27*M26)*7)/1000</f>
        <v>153.90899999999999</v>
      </c>
      <c r="N29" s="43">
        <f>((N27*N26)*7)/1000</f>
        <v>234.423</v>
      </c>
      <c r="O29" s="43">
        <f>((O27*O26)*7)/1000</f>
        <v>242.76</v>
      </c>
      <c r="P29" s="43">
        <f t="shared" ref="P29:X29" si="10">((P27*P26)*7)/1000</f>
        <v>182.84350000000001</v>
      </c>
      <c r="Q29" s="43">
        <f t="shared" si="10"/>
        <v>217.65100000000001</v>
      </c>
      <c r="R29" s="43">
        <f t="shared" si="10"/>
        <v>189.09100000000001</v>
      </c>
      <c r="S29" s="44">
        <f t="shared" si="10"/>
        <v>121.27500000000001</v>
      </c>
      <c r="T29" s="45">
        <f t="shared" si="10"/>
        <v>191.1875</v>
      </c>
      <c r="U29" s="45">
        <f t="shared" si="10"/>
        <v>259.161</v>
      </c>
      <c r="V29" s="45">
        <f t="shared" si="10"/>
        <v>188.73400000000001</v>
      </c>
      <c r="W29" s="45">
        <f t="shared" si="10"/>
        <v>220.5</v>
      </c>
      <c r="X29" s="46">
        <f t="shared" si="10"/>
        <v>230.58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66.033931854853847</v>
      </c>
      <c r="C30" s="49">
        <f t="shared" si="11"/>
        <v>60.565728838224587</v>
      </c>
      <c r="D30" s="49">
        <f t="shared" si="11"/>
        <v>68.414468110764417</v>
      </c>
      <c r="E30" s="50">
        <f>+(E25/E27)/7*1000</f>
        <v>59.47855570594588</v>
      </c>
      <c r="F30" s="48">
        <f t="shared" ref="F30:H30" si="12">+(F25/F27)/7*1000</f>
        <v>76.738612111511273</v>
      </c>
      <c r="G30" s="49">
        <f t="shared" si="12"/>
        <v>46.671559287046961</v>
      </c>
      <c r="H30" s="49">
        <f t="shared" si="12"/>
        <v>68.148742454728378</v>
      </c>
      <c r="I30" s="49">
        <f>+(I25/I27)/7*1000</f>
        <v>50.611524995245922</v>
      </c>
      <c r="J30" s="49">
        <f t="shared" ref="J30:L30" si="13">+(J25/J27)/7*1000</f>
        <v>61.449833228873629</v>
      </c>
      <c r="K30" s="49">
        <f t="shared" si="13"/>
        <v>63.288424510137055</v>
      </c>
      <c r="L30" s="50">
        <f t="shared" si="13"/>
        <v>85.75949321527554</v>
      </c>
      <c r="M30" s="89">
        <f>+(M25/M27)/7*1000</f>
        <v>67.249559588241539</v>
      </c>
      <c r="N30" s="49">
        <f t="shared" ref="N30:X30" si="14">+(N25/N27)/7*1000</f>
        <v>62.276805832634608</v>
      </c>
      <c r="O30" s="49">
        <f t="shared" si="14"/>
        <v>58.303634285958402</v>
      </c>
      <c r="P30" s="49">
        <f t="shared" si="14"/>
        <v>75.483675018982524</v>
      </c>
      <c r="Q30" s="49">
        <f t="shared" si="14"/>
        <v>49.792707716300377</v>
      </c>
      <c r="R30" s="49">
        <f t="shared" si="14"/>
        <v>52.86146190243106</v>
      </c>
      <c r="S30" s="48">
        <f t="shared" si="14"/>
        <v>81.485201539201555</v>
      </c>
      <c r="T30" s="49">
        <f t="shared" si="14"/>
        <v>92.130934824985175</v>
      </c>
      <c r="U30" s="49">
        <f t="shared" si="14"/>
        <v>71.720750057128782</v>
      </c>
      <c r="V30" s="49">
        <f t="shared" si="14"/>
        <v>68.318821973233725</v>
      </c>
      <c r="W30" s="49">
        <f t="shared" si="14"/>
        <v>42.098448979591844</v>
      </c>
      <c r="X30" s="50">
        <f t="shared" si="14"/>
        <v>29.928122801437922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89" t="s">
        <v>26</v>
      </c>
      <c r="C36" s="590"/>
      <c r="D36" s="590"/>
      <c r="E36" s="590"/>
      <c r="F36" s="590"/>
      <c r="G36" s="590"/>
      <c r="H36" s="587"/>
      <c r="I36" s="102"/>
      <c r="J36" s="55" t="s">
        <v>27</v>
      </c>
      <c r="K36" s="110"/>
      <c r="L36" s="590" t="s">
        <v>26</v>
      </c>
      <c r="M36" s="590"/>
      <c r="N36" s="590"/>
      <c r="O36" s="590"/>
      <c r="P36" s="587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26</v>
      </c>
      <c r="C39" s="82">
        <v>58.2</v>
      </c>
      <c r="D39" s="82">
        <v>66.900000000000006</v>
      </c>
      <c r="E39" s="82">
        <v>57.8</v>
      </c>
      <c r="F39" s="82">
        <v>66.7</v>
      </c>
      <c r="G39" s="82">
        <v>67.5</v>
      </c>
      <c r="H39" s="82"/>
      <c r="I39" s="104">
        <f t="shared" ref="I39:I46" si="15">SUM(B39:H39)</f>
        <v>343.1</v>
      </c>
      <c r="J39" s="2"/>
      <c r="K39" s="94" t="s">
        <v>13</v>
      </c>
      <c r="L39" s="82">
        <v>14.3</v>
      </c>
      <c r="M39" s="82">
        <v>20.399999999999999</v>
      </c>
      <c r="N39" s="82">
        <v>14.4</v>
      </c>
      <c r="O39" s="82"/>
      <c r="P39" s="82"/>
      <c r="Q39" s="104">
        <f t="shared" ref="Q39:Q46" si="16">SUM(L39:P39)</f>
        <v>49.1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26</v>
      </c>
      <c r="C40" s="82">
        <v>58.2</v>
      </c>
      <c r="D40" s="82">
        <v>66.900000000000006</v>
      </c>
      <c r="E40" s="82">
        <v>57.8</v>
      </c>
      <c r="F40" s="82">
        <v>66.7</v>
      </c>
      <c r="G40" s="82">
        <v>67.5</v>
      </c>
      <c r="H40" s="82"/>
      <c r="I40" s="104">
        <f t="shared" si="15"/>
        <v>343.1</v>
      </c>
      <c r="J40" s="2"/>
      <c r="K40" s="95" t="s">
        <v>14</v>
      </c>
      <c r="L40" s="82">
        <v>14.3</v>
      </c>
      <c r="M40" s="82">
        <v>20.399999999999999</v>
      </c>
      <c r="N40" s="82">
        <v>14.4</v>
      </c>
      <c r="O40" s="82"/>
      <c r="P40" s="82"/>
      <c r="Q40" s="104">
        <f t="shared" si="16"/>
        <v>49.1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28.889999999999997</v>
      </c>
      <c r="C42" s="82">
        <v>63.274000000000001</v>
      </c>
      <c r="D42" s="82">
        <v>70.060000000000016</v>
      </c>
      <c r="E42" s="82">
        <v>59.066499999999998</v>
      </c>
      <c r="F42" s="82">
        <v>68.184333333333328</v>
      </c>
      <c r="G42" s="82">
        <v>67.332499999999996</v>
      </c>
      <c r="H42" s="82"/>
      <c r="I42" s="104">
        <f t="shared" si="15"/>
        <v>356.8073333333333</v>
      </c>
      <c r="J42" s="2"/>
      <c r="K42" s="95" t="s">
        <v>16</v>
      </c>
      <c r="L42" s="82">
        <v>13</v>
      </c>
      <c r="M42" s="82">
        <v>15.9</v>
      </c>
      <c r="N42" s="82">
        <v>12.2</v>
      </c>
      <c r="O42" s="82">
        <v>9.9</v>
      </c>
      <c r="P42" s="82"/>
      <c r="Q42" s="104">
        <f t="shared" si="16"/>
        <v>50.999999999999993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28.889999999999997</v>
      </c>
      <c r="C43" s="82">
        <v>63.274000000000001</v>
      </c>
      <c r="D43" s="82">
        <v>70.060000000000016</v>
      </c>
      <c r="E43" s="82">
        <v>59.066499999999998</v>
      </c>
      <c r="F43" s="82">
        <v>68.184333333333328</v>
      </c>
      <c r="G43" s="82">
        <v>67.332499999999996</v>
      </c>
      <c r="H43" s="82"/>
      <c r="I43" s="104">
        <f t="shared" si="15"/>
        <v>356.8073333333333</v>
      </c>
      <c r="J43" s="2"/>
      <c r="K43" s="94" t="s">
        <v>17</v>
      </c>
      <c r="L43" s="82">
        <v>13</v>
      </c>
      <c r="M43" s="82">
        <v>15.9</v>
      </c>
      <c r="N43" s="82">
        <v>12.2</v>
      </c>
      <c r="O43" s="82">
        <v>9.6999999999999993</v>
      </c>
      <c r="P43" s="82"/>
      <c r="Q43" s="104">
        <f t="shared" si="16"/>
        <v>50.8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28.889999999999997</v>
      </c>
      <c r="C45" s="82">
        <v>63.274000000000001</v>
      </c>
      <c r="D45" s="82">
        <v>70.060000000000016</v>
      </c>
      <c r="E45" s="82">
        <v>59.066499999999998</v>
      </c>
      <c r="F45" s="82">
        <v>68.184333333333328</v>
      </c>
      <c r="G45" s="82">
        <v>67.332499999999996</v>
      </c>
      <c r="H45" s="82"/>
      <c r="I45" s="104">
        <f t="shared" si="15"/>
        <v>356.8073333333333</v>
      </c>
      <c r="J45" s="2"/>
      <c r="K45" s="94" t="s">
        <v>19</v>
      </c>
      <c r="L45" s="82">
        <v>13</v>
      </c>
      <c r="M45" s="82">
        <v>15.9</v>
      </c>
      <c r="N45" s="82">
        <v>12.2</v>
      </c>
      <c r="O45" s="82">
        <v>9.6</v>
      </c>
      <c r="P45" s="82"/>
      <c r="Q45" s="104">
        <f t="shared" si="16"/>
        <v>50.699999999999996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138.66999999999999</v>
      </c>
      <c r="C46" s="28">
        <f t="shared" si="17"/>
        <v>306.22199999999998</v>
      </c>
      <c r="D46" s="28">
        <f t="shared" si="17"/>
        <v>343.98</v>
      </c>
      <c r="E46" s="28">
        <f t="shared" si="17"/>
        <v>292.79949999999997</v>
      </c>
      <c r="F46" s="28">
        <f t="shared" si="17"/>
        <v>337.95299999999997</v>
      </c>
      <c r="G46" s="28">
        <f t="shared" si="17"/>
        <v>336.99749999999995</v>
      </c>
      <c r="H46" s="28">
        <f t="shared" si="17"/>
        <v>0</v>
      </c>
      <c r="I46" s="104">
        <f t="shared" si="15"/>
        <v>1756.6219999999998</v>
      </c>
      <c r="K46" s="80" t="s">
        <v>11</v>
      </c>
      <c r="L46" s="84">
        <f>SUM(L39:L45)</f>
        <v>67.599999999999994</v>
      </c>
      <c r="M46" s="28">
        <f>SUM(M39:M45)</f>
        <v>88.5</v>
      </c>
      <c r="N46" s="28">
        <f>SUM(N39:N45)</f>
        <v>65.400000000000006</v>
      </c>
      <c r="O46" s="28">
        <f>SUM(O39:O45)</f>
        <v>29.200000000000003</v>
      </c>
      <c r="P46" s="28">
        <f>SUM(P39:P45)</f>
        <v>0</v>
      </c>
      <c r="Q46" s="104">
        <f t="shared" si="16"/>
        <v>250.7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70</v>
      </c>
      <c r="C47" s="31">
        <v>69</v>
      </c>
      <c r="D47" s="31">
        <v>67.5</v>
      </c>
      <c r="E47" s="31">
        <v>66.5</v>
      </c>
      <c r="F47" s="31">
        <v>66.5</v>
      </c>
      <c r="G47" s="31">
        <v>65.5</v>
      </c>
      <c r="H47" s="31"/>
      <c r="I47" s="105">
        <f>+((I46/I48)/7)*1000</f>
        <v>67.187684069611777</v>
      </c>
      <c r="K47" s="113" t="s">
        <v>20</v>
      </c>
      <c r="L47" s="85">
        <v>74</v>
      </c>
      <c r="M47" s="31">
        <v>74</v>
      </c>
      <c r="N47" s="31">
        <v>74</v>
      </c>
      <c r="O47" s="31"/>
      <c r="P47" s="31"/>
      <c r="Q47" s="105">
        <f>+((Q46/Q48)/7)*1000</f>
        <v>73.996458087367188</v>
      </c>
      <c r="R47" s="65"/>
      <c r="S47" s="65"/>
    </row>
    <row r="48" spans="1:30" ht="33.75" customHeight="1" x14ac:dyDescent="0.25">
      <c r="A48" s="97" t="s">
        <v>21</v>
      </c>
      <c r="B48" s="86">
        <v>283</v>
      </c>
      <c r="C48" s="35">
        <v>634</v>
      </c>
      <c r="D48" s="35">
        <v>728</v>
      </c>
      <c r="E48" s="35">
        <v>629</v>
      </c>
      <c r="F48" s="35">
        <v>726</v>
      </c>
      <c r="G48" s="35">
        <v>735</v>
      </c>
      <c r="H48" s="35"/>
      <c r="I48" s="106">
        <f>SUM(B48:H48)</f>
        <v>3735</v>
      </c>
      <c r="J48" s="66"/>
      <c r="K48" s="97" t="s">
        <v>21</v>
      </c>
      <c r="L48" s="109">
        <v>124</v>
      </c>
      <c r="M48" s="67">
        <v>150</v>
      </c>
      <c r="N48" s="67">
        <v>116</v>
      </c>
      <c r="O48" s="67">
        <v>94</v>
      </c>
      <c r="P48" s="67"/>
      <c r="Q48" s="115">
        <f>SUM(L48:P48)</f>
        <v>484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28.889999999999997</v>
      </c>
      <c r="C49" s="39">
        <f t="shared" si="18"/>
        <v>63.274000000000001</v>
      </c>
      <c r="D49" s="39">
        <f t="shared" si="18"/>
        <v>70.060000000000016</v>
      </c>
      <c r="E49" s="39">
        <f t="shared" si="18"/>
        <v>59.066499999999998</v>
      </c>
      <c r="F49" s="39">
        <f t="shared" si="18"/>
        <v>68.184333333333328</v>
      </c>
      <c r="G49" s="39">
        <f t="shared" si="18"/>
        <v>67.332499999999996</v>
      </c>
      <c r="H49" s="39">
        <f t="shared" si="18"/>
        <v>0</v>
      </c>
      <c r="I49" s="107">
        <f>((I46*1000)/I48)/7</f>
        <v>67.187684069611777</v>
      </c>
      <c r="K49" s="98" t="s">
        <v>22</v>
      </c>
      <c r="L49" s="87">
        <f t="shared" ref="L49:P49" si="19">((L48*L47)*7/1000-L39-L40)/3</f>
        <v>11.877333333333334</v>
      </c>
      <c r="M49" s="39">
        <f t="shared" si="19"/>
        <v>12.300000000000002</v>
      </c>
      <c r="N49" s="39">
        <f t="shared" si="19"/>
        <v>10.429333333333334</v>
      </c>
      <c r="O49" s="39">
        <f t="shared" si="19"/>
        <v>0</v>
      </c>
      <c r="P49" s="39">
        <f t="shared" si="19"/>
        <v>0</v>
      </c>
      <c r="Q49" s="116">
        <f>((Q46*1000)/Q48)/7</f>
        <v>73.996458087367174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138.66999999999999</v>
      </c>
      <c r="C50" s="43">
        <f t="shared" si="20"/>
        <v>306.22199999999998</v>
      </c>
      <c r="D50" s="43">
        <f t="shared" si="20"/>
        <v>343.98</v>
      </c>
      <c r="E50" s="43">
        <f t="shared" si="20"/>
        <v>292.79950000000002</v>
      </c>
      <c r="F50" s="43">
        <f t="shared" si="20"/>
        <v>337.95299999999997</v>
      </c>
      <c r="G50" s="43">
        <f t="shared" si="20"/>
        <v>336.9975</v>
      </c>
      <c r="H50" s="43">
        <f t="shared" si="20"/>
        <v>0</v>
      </c>
      <c r="I50" s="90"/>
      <c r="K50" s="99" t="s">
        <v>23</v>
      </c>
      <c r="L50" s="88">
        <f>((L48*L47)*7)/1000</f>
        <v>64.231999999999999</v>
      </c>
      <c r="M50" s="43">
        <f>((M48*M47)*7)/1000</f>
        <v>77.7</v>
      </c>
      <c r="N50" s="43">
        <f>((N48*N47)*7)/1000</f>
        <v>60.088000000000001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69.999999999999986</v>
      </c>
      <c r="C51" s="49">
        <f t="shared" si="21"/>
        <v>68.999999999999986</v>
      </c>
      <c r="D51" s="49">
        <f t="shared" si="21"/>
        <v>67.5</v>
      </c>
      <c r="E51" s="49">
        <f t="shared" si="21"/>
        <v>66.499999999999986</v>
      </c>
      <c r="F51" s="49">
        <f t="shared" si="21"/>
        <v>66.499999999999986</v>
      </c>
      <c r="G51" s="49">
        <f t="shared" si="21"/>
        <v>65.499999999999986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77.880184331797238</v>
      </c>
      <c r="M51" s="49">
        <f>+(M46/M48)/7*1000</f>
        <v>84.285714285714278</v>
      </c>
      <c r="N51" s="49">
        <f>+(N46/N48)/7*1000</f>
        <v>80.541871921182263</v>
      </c>
      <c r="O51" s="49">
        <f>+(O46/O48)/7*1000</f>
        <v>44.376899696048632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91"/>
      <c r="K54" s="591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89" t="s">
        <v>8</v>
      </c>
      <c r="C55" s="590"/>
      <c r="D55" s="590"/>
      <c r="E55" s="590"/>
      <c r="F55" s="590"/>
      <c r="G55" s="587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17.100000000000001</v>
      </c>
      <c r="C58" s="82">
        <v>48.4</v>
      </c>
      <c r="D58" s="82">
        <v>36.9</v>
      </c>
      <c r="E58" s="82">
        <v>42.3</v>
      </c>
      <c r="F58" s="82">
        <v>36.200000000000003</v>
      </c>
      <c r="G58" s="82"/>
      <c r="H58" s="104">
        <f t="shared" ref="H58:H65" si="22">SUM(B58:G58)</f>
        <v>180.89999999999998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17.100000000000001</v>
      </c>
      <c r="C59" s="82">
        <v>48.4</v>
      </c>
      <c r="D59" s="82">
        <v>36.9</v>
      </c>
      <c r="E59" s="82">
        <v>42.3</v>
      </c>
      <c r="F59" s="82">
        <v>36.200000000000003</v>
      </c>
      <c r="G59" s="82"/>
      <c r="H59" s="104">
        <f t="shared" si="22"/>
        <v>180.89999999999998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17.7</v>
      </c>
      <c r="C61" s="82">
        <v>49.5</v>
      </c>
      <c r="D61" s="82">
        <v>37.6</v>
      </c>
      <c r="E61" s="82">
        <v>42.9</v>
      </c>
      <c r="F61" s="82">
        <v>36.9</v>
      </c>
      <c r="G61" s="82"/>
      <c r="H61" s="104">
        <f t="shared" si="22"/>
        <v>184.60000000000002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/>
      <c r="C62" s="82"/>
      <c r="D62" s="82"/>
      <c r="E62" s="82"/>
      <c r="F62" s="82"/>
      <c r="G62" s="82"/>
      <c r="H62" s="104">
        <f t="shared" si="22"/>
        <v>0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28.4</v>
      </c>
      <c r="C63" s="82">
        <v>36</v>
      </c>
      <c r="D63" s="82">
        <v>32.1</v>
      </c>
      <c r="E63" s="82">
        <v>28.6</v>
      </c>
      <c r="F63" s="82">
        <v>24.2</v>
      </c>
      <c r="G63" s="82">
        <v>35.299999999999997</v>
      </c>
      <c r="H63" s="104">
        <f t="shared" si="22"/>
        <v>184.59999999999997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28.4</v>
      </c>
      <c r="C64" s="82">
        <v>36</v>
      </c>
      <c r="D64" s="82">
        <v>32.1</v>
      </c>
      <c r="E64" s="82">
        <v>28.6</v>
      </c>
      <c r="F64" s="82">
        <v>24.2</v>
      </c>
      <c r="G64" s="82">
        <v>35.299999999999997</v>
      </c>
      <c r="H64" s="104">
        <f t="shared" si="22"/>
        <v>184.59999999999997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108.70000000000002</v>
      </c>
      <c r="C65" s="28">
        <f t="shared" si="23"/>
        <v>218.3</v>
      </c>
      <c r="D65" s="28">
        <f t="shared" si="23"/>
        <v>175.6</v>
      </c>
      <c r="E65" s="28">
        <f t="shared" si="23"/>
        <v>184.7</v>
      </c>
      <c r="F65" s="28">
        <f t="shared" si="23"/>
        <v>157.69999999999999</v>
      </c>
      <c r="G65" s="28">
        <f t="shared" si="23"/>
        <v>70.599999999999994</v>
      </c>
      <c r="H65" s="104">
        <f t="shared" si="22"/>
        <v>915.6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82</v>
      </c>
      <c r="C66" s="31">
        <v>81.5</v>
      </c>
      <c r="D66" s="31">
        <v>81</v>
      </c>
      <c r="E66" s="31">
        <v>81</v>
      </c>
      <c r="F66" s="31">
        <v>81</v>
      </c>
      <c r="G66" s="31"/>
      <c r="H66" s="105">
        <f>+((H65/H67)/7)*1000</f>
        <v>81.444582814445823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247</v>
      </c>
      <c r="C67" s="67">
        <v>313</v>
      </c>
      <c r="D67" s="67">
        <v>279</v>
      </c>
      <c r="E67" s="67">
        <v>249</v>
      </c>
      <c r="F67" s="67">
        <v>211</v>
      </c>
      <c r="G67" s="67">
        <v>307</v>
      </c>
      <c r="H67" s="115">
        <f>SUM(B67:G67)</f>
        <v>1606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((B67*B66)*7/1000-B58-B59)/3</f>
        <v>35.859333333333332</v>
      </c>
      <c r="C68" s="39">
        <f t="shared" si="24"/>
        <v>27.255499999999994</v>
      </c>
      <c r="D68" s="39">
        <f t="shared" si="24"/>
        <v>28.131</v>
      </c>
      <c r="E68" s="39">
        <f t="shared" si="24"/>
        <v>18.861000000000001</v>
      </c>
      <c r="F68" s="39">
        <f t="shared" si="24"/>
        <v>15.745666666666665</v>
      </c>
      <c r="G68" s="39">
        <f t="shared" si="24"/>
        <v>0</v>
      </c>
      <c r="H68" s="119">
        <f>((H65*1000)/H67)/7</f>
        <v>81.444582814445837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141.77799999999999</v>
      </c>
      <c r="C69" s="43">
        <f t="shared" si="25"/>
        <v>178.56649999999999</v>
      </c>
      <c r="D69" s="43">
        <f t="shared" si="25"/>
        <v>158.19300000000001</v>
      </c>
      <c r="E69" s="43">
        <f t="shared" si="25"/>
        <v>141.18299999999999</v>
      </c>
      <c r="F69" s="43">
        <f t="shared" si="25"/>
        <v>119.637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62.868710237131296</v>
      </c>
      <c r="C70" s="49">
        <f t="shared" si="26"/>
        <v>99.634869922409877</v>
      </c>
      <c r="D70" s="49">
        <f t="shared" si="26"/>
        <v>89.912954429083456</v>
      </c>
      <c r="E70" s="49">
        <f t="shared" si="26"/>
        <v>105.9667240390132</v>
      </c>
      <c r="F70" s="49">
        <f t="shared" si="26"/>
        <v>106.77048070412999</v>
      </c>
      <c r="G70" s="49">
        <f t="shared" si="26"/>
        <v>32.852489530013955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R9:S9"/>
    <mergeCell ref="K11:L11"/>
    <mergeCell ref="B15:E15"/>
    <mergeCell ref="F15:L15"/>
    <mergeCell ref="M15:R15"/>
    <mergeCell ref="S15:X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43" zoomScale="30" zoomScaleNormal="30" workbookViewId="0">
      <selection activeCell="B67" sqref="B67:F6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84" t="s">
        <v>0</v>
      </c>
      <c r="B3" s="584"/>
      <c r="C3" s="584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2"/>
      <c r="Z3" s="2"/>
      <c r="AA3" s="2"/>
      <c r="AB3" s="2"/>
      <c r="AC3" s="2"/>
      <c r="AD3" s="16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6" t="s">
        <v>1</v>
      </c>
      <c r="B9" s="166"/>
      <c r="C9" s="166"/>
      <c r="D9" s="1"/>
      <c r="E9" s="585" t="s">
        <v>2</v>
      </c>
      <c r="F9" s="585"/>
      <c r="G9" s="58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85"/>
      <c r="S9" s="58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6"/>
      <c r="B10" s="166"/>
      <c r="C10" s="16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6" t="s">
        <v>4</v>
      </c>
      <c r="B11" s="166"/>
      <c r="C11" s="166"/>
      <c r="D11" s="1"/>
      <c r="E11" s="167">
        <v>1</v>
      </c>
      <c r="F11" s="1"/>
      <c r="G11" s="1"/>
      <c r="H11" s="1"/>
      <c r="I11" s="1"/>
      <c r="J11" s="1"/>
      <c r="K11" s="586" t="s">
        <v>64</v>
      </c>
      <c r="L11" s="586"/>
      <c r="M11" s="168"/>
      <c r="N11" s="16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6"/>
      <c r="B12" s="166"/>
      <c r="C12" s="166"/>
      <c r="D12" s="1"/>
      <c r="E12" s="5"/>
      <c r="F12" s="1"/>
      <c r="G12" s="1"/>
      <c r="H12" s="1"/>
      <c r="I12" s="1"/>
      <c r="J12" s="1"/>
      <c r="K12" s="168"/>
      <c r="L12" s="168"/>
      <c r="M12" s="168"/>
      <c r="N12" s="16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6"/>
      <c r="B13" s="166"/>
      <c r="C13" s="166"/>
      <c r="D13" s="166"/>
      <c r="E13" s="166"/>
      <c r="F13" s="166"/>
      <c r="G13" s="166"/>
      <c r="H13" s="166"/>
      <c r="I13" s="166"/>
      <c r="J13" s="166"/>
      <c r="K13" s="166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68"/>
      <c r="W13" s="1"/>
      <c r="X13" s="1"/>
      <c r="Y13" s="1"/>
    </row>
    <row r="14" spans="1:30" s="3" customFormat="1" ht="27" thickBot="1" x14ac:dyDescent="0.3">
      <c r="A14" s="16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97" t="s">
        <v>8</v>
      </c>
      <c r="C15" s="598"/>
      <c r="D15" s="598"/>
      <c r="E15" s="599"/>
      <c r="F15" s="597" t="s">
        <v>53</v>
      </c>
      <c r="G15" s="598"/>
      <c r="H15" s="598"/>
      <c r="I15" s="598"/>
      <c r="J15" s="598"/>
      <c r="K15" s="598"/>
      <c r="L15" s="599"/>
      <c r="M15" s="592" t="s">
        <v>9</v>
      </c>
      <c r="N15" s="592"/>
      <c r="O15" s="592"/>
      <c r="P15" s="592"/>
      <c r="Q15" s="592"/>
      <c r="R15" s="593"/>
      <c r="S15" s="594" t="s">
        <v>30</v>
      </c>
      <c r="T15" s="595"/>
      <c r="U15" s="595"/>
      <c r="V15" s="595"/>
      <c r="W15" s="595"/>
      <c r="X15" s="596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25.9</v>
      </c>
      <c r="C18" s="24">
        <v>53.6</v>
      </c>
      <c r="D18" s="24">
        <v>53.2</v>
      </c>
      <c r="E18" s="25">
        <v>35.1</v>
      </c>
      <c r="F18" s="23">
        <v>20.8</v>
      </c>
      <c r="G18" s="24">
        <v>81.400000000000006</v>
      </c>
      <c r="H18" s="24">
        <v>62</v>
      </c>
      <c r="I18" s="24">
        <v>82.6</v>
      </c>
      <c r="J18" s="24">
        <v>63.4</v>
      </c>
      <c r="K18" s="24">
        <v>66.599999999999994</v>
      </c>
      <c r="L18" s="25">
        <v>42.7</v>
      </c>
      <c r="M18" s="82">
        <v>30.1</v>
      </c>
      <c r="N18" s="24">
        <v>47.2</v>
      </c>
      <c r="O18" s="24">
        <v>49.7</v>
      </c>
      <c r="P18" s="24">
        <v>37.799999999999997</v>
      </c>
      <c r="Q18" s="24">
        <v>45.3</v>
      </c>
      <c r="R18" s="24">
        <v>39.200000000000003</v>
      </c>
      <c r="S18" s="23">
        <v>24.3</v>
      </c>
      <c r="T18" s="24">
        <v>38.5</v>
      </c>
      <c r="U18" s="24">
        <v>53</v>
      </c>
      <c r="V18" s="24">
        <v>39</v>
      </c>
      <c r="W18" s="24">
        <v>46.3</v>
      </c>
      <c r="X18" s="25">
        <v>48.4</v>
      </c>
      <c r="Y18" s="26">
        <f t="shared" ref="Y18:Y25" si="0">SUM(B18:X18)</f>
        <v>1086.1000000000001</v>
      </c>
      <c r="AA18" s="2"/>
      <c r="AB18" s="20"/>
    </row>
    <row r="19" spans="1:30" ht="39.950000000000003" customHeight="1" x14ac:dyDescent="0.25">
      <c r="A19" s="95" t="s">
        <v>14</v>
      </c>
      <c r="B19" s="23">
        <v>25.9</v>
      </c>
      <c r="C19" s="24">
        <v>53.6</v>
      </c>
      <c r="D19" s="24">
        <v>53.2</v>
      </c>
      <c r="E19" s="25">
        <v>35.1</v>
      </c>
      <c r="F19" s="23">
        <v>20.8</v>
      </c>
      <c r="G19" s="24">
        <v>81.400000000000006</v>
      </c>
      <c r="H19" s="24">
        <v>62</v>
      </c>
      <c r="I19" s="24">
        <v>82.6</v>
      </c>
      <c r="J19" s="24">
        <v>63.4</v>
      </c>
      <c r="K19" s="24">
        <v>66.599999999999994</v>
      </c>
      <c r="L19" s="25">
        <v>42.7</v>
      </c>
      <c r="M19" s="82">
        <v>30.1</v>
      </c>
      <c r="N19" s="24">
        <v>47.2</v>
      </c>
      <c r="O19" s="24">
        <v>49.7</v>
      </c>
      <c r="P19" s="24">
        <v>37.799999999999997</v>
      </c>
      <c r="Q19" s="24">
        <v>45.3</v>
      </c>
      <c r="R19" s="24">
        <v>39.200000000000003</v>
      </c>
      <c r="S19" s="23">
        <v>24.3</v>
      </c>
      <c r="T19" s="24">
        <v>38.5</v>
      </c>
      <c r="U19" s="24">
        <v>53</v>
      </c>
      <c r="V19" s="24">
        <v>39</v>
      </c>
      <c r="W19" s="24">
        <v>46.3</v>
      </c>
      <c r="X19" s="25">
        <v>48.4</v>
      </c>
      <c r="Y19" s="26">
        <f t="shared" si="0"/>
        <v>1086.1000000000001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29.12233333333333</v>
      </c>
      <c r="C21" s="24">
        <v>59.782833333333336</v>
      </c>
      <c r="D21" s="24">
        <v>58.035833333333336</v>
      </c>
      <c r="E21" s="25">
        <v>37.100999999999999</v>
      </c>
      <c r="F21" s="23">
        <v>24.451333333333334</v>
      </c>
      <c r="G21" s="24">
        <v>93.61066666666666</v>
      </c>
      <c r="H21" s="24">
        <v>69.663333333333341</v>
      </c>
      <c r="I21" s="24">
        <v>91.721000000000004</v>
      </c>
      <c r="J21" s="24">
        <v>69.537333333333336</v>
      </c>
      <c r="K21" s="24">
        <v>71.321666666666687</v>
      </c>
      <c r="L21" s="25">
        <v>44.706666666666671</v>
      </c>
      <c r="M21" s="82">
        <v>34.900833333333338</v>
      </c>
      <c r="N21" s="24">
        <v>53.719833333333348</v>
      </c>
      <c r="O21" s="24">
        <v>55.204333333333331</v>
      </c>
      <c r="P21" s="24">
        <v>41.381666666666668</v>
      </c>
      <c r="Q21" s="24">
        <v>49.113499999999988</v>
      </c>
      <c r="R21" s="24">
        <v>41.664000000000001</v>
      </c>
      <c r="S21" s="23">
        <v>28.074999999999999</v>
      </c>
      <c r="T21" s="24">
        <v>43.670666666666669</v>
      </c>
      <c r="U21" s="24">
        <v>58.779333333333341</v>
      </c>
      <c r="V21" s="24">
        <v>42.068000000000005</v>
      </c>
      <c r="W21" s="24">
        <v>48.758333333333326</v>
      </c>
      <c r="X21" s="25">
        <v>50.357833333333332</v>
      </c>
      <c r="Y21" s="26">
        <f t="shared" si="0"/>
        <v>1196.7473333333335</v>
      </c>
      <c r="AA21" s="2"/>
      <c r="AB21" s="20"/>
    </row>
    <row r="22" spans="1:30" ht="39.950000000000003" customHeight="1" x14ac:dyDescent="0.25">
      <c r="A22" s="94" t="s">
        <v>17</v>
      </c>
      <c r="B22" s="23">
        <v>29.12233333333333</v>
      </c>
      <c r="C22" s="24">
        <v>59.782833333333336</v>
      </c>
      <c r="D22" s="24">
        <v>58.035833333333336</v>
      </c>
      <c r="E22" s="25">
        <v>37.100999999999999</v>
      </c>
      <c r="F22" s="23">
        <v>24.451333333333334</v>
      </c>
      <c r="G22" s="24">
        <v>93.61066666666666</v>
      </c>
      <c r="H22" s="24">
        <v>69.663333333333341</v>
      </c>
      <c r="I22" s="24">
        <v>91.721000000000004</v>
      </c>
      <c r="J22" s="24">
        <v>69.537333333333336</v>
      </c>
      <c r="K22" s="24">
        <v>71.321666666666687</v>
      </c>
      <c r="L22" s="25">
        <v>44.706666666666671</v>
      </c>
      <c r="M22" s="82">
        <v>34.900833333333338</v>
      </c>
      <c r="N22" s="24">
        <v>53.719833333333348</v>
      </c>
      <c r="O22" s="24">
        <v>55.204333333333331</v>
      </c>
      <c r="P22" s="24">
        <v>41.381666666666668</v>
      </c>
      <c r="Q22" s="24">
        <v>49.113499999999988</v>
      </c>
      <c r="R22" s="24">
        <v>41.664000000000001</v>
      </c>
      <c r="S22" s="23">
        <v>28.074999999999999</v>
      </c>
      <c r="T22" s="24">
        <v>43.670666666666669</v>
      </c>
      <c r="U22" s="24">
        <v>58.779333333333341</v>
      </c>
      <c r="V22" s="24">
        <v>42.068000000000005</v>
      </c>
      <c r="W22" s="24">
        <v>48.758333333333326</v>
      </c>
      <c r="X22" s="25">
        <v>50.357833333333332</v>
      </c>
      <c r="Y22" s="26">
        <f t="shared" si="0"/>
        <v>1196.7473333333335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29.12233333333333</v>
      </c>
      <c r="C24" s="24">
        <v>59.782833333333336</v>
      </c>
      <c r="D24" s="24">
        <v>58.035833333333336</v>
      </c>
      <c r="E24" s="25">
        <v>37.100999999999999</v>
      </c>
      <c r="F24" s="23">
        <v>24.451333333333334</v>
      </c>
      <c r="G24" s="24">
        <v>93.61066666666666</v>
      </c>
      <c r="H24" s="24">
        <v>69.663333333333341</v>
      </c>
      <c r="I24" s="24">
        <v>91.721000000000004</v>
      </c>
      <c r="J24" s="24">
        <v>69.537333333333336</v>
      </c>
      <c r="K24" s="24">
        <v>71.321666666666687</v>
      </c>
      <c r="L24" s="25">
        <v>44.706666666666671</v>
      </c>
      <c r="M24" s="82">
        <v>34.900833333333338</v>
      </c>
      <c r="N24" s="24">
        <v>53.719833333333348</v>
      </c>
      <c r="O24" s="24">
        <v>55.204333333333331</v>
      </c>
      <c r="P24" s="24">
        <v>41.381666666666668</v>
      </c>
      <c r="Q24" s="24">
        <v>49.113499999999988</v>
      </c>
      <c r="R24" s="24">
        <v>41.664000000000001</v>
      </c>
      <c r="S24" s="23">
        <v>28.074999999999999</v>
      </c>
      <c r="T24" s="24">
        <v>43.670666666666669</v>
      </c>
      <c r="U24" s="24">
        <v>58.779333333333341</v>
      </c>
      <c r="V24" s="24">
        <v>42.068000000000005</v>
      </c>
      <c r="W24" s="24">
        <v>48.758333333333326</v>
      </c>
      <c r="X24" s="25">
        <v>50.357833333333332</v>
      </c>
      <c r="Y24" s="26">
        <f t="shared" si="0"/>
        <v>1196.7473333333335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139.16699999999997</v>
      </c>
      <c r="C25" s="28">
        <f t="shared" si="1"/>
        <v>286.54849999999999</v>
      </c>
      <c r="D25" s="28">
        <f t="shared" si="1"/>
        <v>280.50749999999999</v>
      </c>
      <c r="E25" s="29">
        <f>SUM(E18:E24)</f>
        <v>181.50299999999999</v>
      </c>
      <c r="F25" s="27">
        <f t="shared" ref="F25:H25" si="2">SUM(F18:F24)</f>
        <v>114.95400000000001</v>
      </c>
      <c r="G25" s="28">
        <f t="shared" si="2"/>
        <v>443.63199999999995</v>
      </c>
      <c r="H25" s="28">
        <f t="shared" si="2"/>
        <v>332.99000000000007</v>
      </c>
      <c r="I25" s="28">
        <f>SUM(I18:I24)</f>
        <v>440.363</v>
      </c>
      <c r="J25" s="28">
        <f t="shared" ref="J25:L25" si="3">SUM(J18:J24)</f>
        <v>335.41199999999998</v>
      </c>
      <c r="K25" s="28">
        <f t="shared" si="3"/>
        <v>347.16500000000008</v>
      </c>
      <c r="L25" s="29">
        <f t="shared" si="3"/>
        <v>219.52000000000004</v>
      </c>
      <c r="M25" s="84">
        <f>SUM(M18:M24)</f>
        <v>164.9025</v>
      </c>
      <c r="N25" s="28">
        <f t="shared" ref="N25:R25" si="4">SUM(N18:N24)</f>
        <v>255.55950000000007</v>
      </c>
      <c r="O25" s="28">
        <f t="shared" si="4"/>
        <v>265.01299999999998</v>
      </c>
      <c r="P25" s="28">
        <f t="shared" si="4"/>
        <v>199.74499999999998</v>
      </c>
      <c r="Q25" s="28">
        <f t="shared" si="4"/>
        <v>237.94049999999996</v>
      </c>
      <c r="R25" s="28">
        <f t="shared" si="4"/>
        <v>203.392</v>
      </c>
      <c r="S25" s="27">
        <f>SUM(S18:S24)</f>
        <v>132.82499999999999</v>
      </c>
      <c r="T25" s="28">
        <f t="shared" ref="T25:X25" si="5">SUM(T18:T24)</f>
        <v>208.01200000000003</v>
      </c>
      <c r="U25" s="28">
        <f t="shared" si="5"/>
        <v>282.33800000000002</v>
      </c>
      <c r="V25" s="28">
        <f t="shared" si="5"/>
        <v>204.20400000000004</v>
      </c>
      <c r="W25" s="28">
        <f t="shared" si="5"/>
        <v>238.87499999999997</v>
      </c>
      <c r="X25" s="29">
        <f t="shared" si="5"/>
        <v>247.87349999999998</v>
      </c>
      <c r="Y25" s="26">
        <f t="shared" si="0"/>
        <v>5762.4419999999982</v>
      </c>
    </row>
    <row r="26" spans="1:30" s="2" customFormat="1" ht="36.75" customHeight="1" x14ac:dyDescent="0.25">
      <c r="A26" s="96" t="s">
        <v>20</v>
      </c>
      <c r="B26" s="30">
        <v>70.5</v>
      </c>
      <c r="C26" s="31">
        <v>69.5</v>
      </c>
      <c r="D26" s="31">
        <v>68.5</v>
      </c>
      <c r="E26" s="32">
        <v>67</v>
      </c>
      <c r="F26" s="30">
        <v>69</v>
      </c>
      <c r="G26" s="31">
        <v>68</v>
      </c>
      <c r="H26" s="31">
        <v>67</v>
      </c>
      <c r="I26" s="31">
        <v>66.5</v>
      </c>
      <c r="J26" s="31">
        <v>66</v>
      </c>
      <c r="K26" s="31">
        <v>65</v>
      </c>
      <c r="L26" s="32">
        <v>64</v>
      </c>
      <c r="M26" s="85">
        <v>67.5</v>
      </c>
      <c r="N26" s="31">
        <v>66.5</v>
      </c>
      <c r="O26" s="31">
        <v>65.5</v>
      </c>
      <c r="P26" s="31">
        <v>65</v>
      </c>
      <c r="Q26" s="31">
        <v>64.5</v>
      </c>
      <c r="R26" s="31">
        <v>64</v>
      </c>
      <c r="S26" s="30">
        <v>69</v>
      </c>
      <c r="T26" s="31">
        <v>68</v>
      </c>
      <c r="U26" s="31">
        <v>67</v>
      </c>
      <c r="V26" s="31">
        <v>66</v>
      </c>
      <c r="W26" s="31">
        <v>65</v>
      </c>
      <c r="X26" s="32">
        <v>64.5</v>
      </c>
      <c r="Y26" s="33">
        <f>+((Y25/Y27)/7)*1000</f>
        <v>66.527072894779351</v>
      </c>
    </row>
    <row r="27" spans="1:30" s="2" customFormat="1" ht="33" customHeight="1" x14ac:dyDescent="0.25">
      <c r="A27" s="97" t="s">
        <v>21</v>
      </c>
      <c r="B27" s="34">
        <v>282</v>
      </c>
      <c r="C27" s="35">
        <v>589</v>
      </c>
      <c r="D27" s="35">
        <v>585</v>
      </c>
      <c r="E27" s="36">
        <v>387</v>
      </c>
      <c r="F27" s="34">
        <v>238</v>
      </c>
      <c r="G27" s="35">
        <v>932</v>
      </c>
      <c r="H27" s="35">
        <v>710</v>
      </c>
      <c r="I27" s="35">
        <v>946</v>
      </c>
      <c r="J27" s="35">
        <v>726</v>
      </c>
      <c r="K27" s="35">
        <v>763</v>
      </c>
      <c r="L27" s="36">
        <v>490</v>
      </c>
      <c r="M27" s="86">
        <v>349</v>
      </c>
      <c r="N27" s="35">
        <v>549</v>
      </c>
      <c r="O27" s="35">
        <v>578</v>
      </c>
      <c r="P27" s="35">
        <v>439</v>
      </c>
      <c r="Q27" s="35">
        <v>527</v>
      </c>
      <c r="R27" s="35">
        <v>454</v>
      </c>
      <c r="S27" s="34">
        <v>275</v>
      </c>
      <c r="T27" s="35">
        <v>437</v>
      </c>
      <c r="U27" s="35">
        <v>602</v>
      </c>
      <c r="V27" s="35">
        <v>442</v>
      </c>
      <c r="W27" s="35">
        <v>525</v>
      </c>
      <c r="X27" s="36">
        <v>549</v>
      </c>
      <c r="Y27" s="37">
        <f>SUM(B27:X27)</f>
        <v>12374</v>
      </c>
      <c r="Z27" s="2">
        <f>((Y25*1000)/Y27)/7</f>
        <v>66.527072894779351</v>
      </c>
    </row>
    <row r="28" spans="1:30" s="2" customFormat="1" ht="33" customHeight="1" x14ac:dyDescent="0.25">
      <c r="A28" s="98" t="s">
        <v>22</v>
      </c>
      <c r="B28" s="38">
        <f>((B27*B26)*7/1000-B18-B19)/3</f>
        <v>29.12233333333333</v>
      </c>
      <c r="C28" s="39">
        <f t="shared" ref="C28:X28" si="6">((C27*C26)*7/1000-C18-C19)/3</f>
        <v>59.782833333333336</v>
      </c>
      <c r="D28" s="39">
        <f t="shared" si="6"/>
        <v>58.035833333333336</v>
      </c>
      <c r="E28" s="40">
        <f t="shared" si="6"/>
        <v>37.100999999999999</v>
      </c>
      <c r="F28" s="38">
        <f t="shared" si="6"/>
        <v>24.451333333333334</v>
      </c>
      <c r="G28" s="39">
        <f t="shared" si="6"/>
        <v>93.61066666666666</v>
      </c>
      <c r="H28" s="39">
        <f t="shared" si="6"/>
        <v>69.663333333333341</v>
      </c>
      <c r="I28" s="39">
        <f t="shared" si="6"/>
        <v>91.721000000000004</v>
      </c>
      <c r="J28" s="39">
        <f t="shared" si="6"/>
        <v>69.537333333333336</v>
      </c>
      <c r="K28" s="39">
        <f t="shared" si="6"/>
        <v>71.321666666666687</v>
      </c>
      <c r="L28" s="40">
        <f t="shared" si="6"/>
        <v>44.706666666666671</v>
      </c>
      <c r="M28" s="87">
        <f t="shared" si="6"/>
        <v>34.900833333333338</v>
      </c>
      <c r="N28" s="39">
        <f t="shared" si="6"/>
        <v>53.719833333333348</v>
      </c>
      <c r="O28" s="39">
        <f t="shared" si="6"/>
        <v>55.204333333333331</v>
      </c>
      <c r="P28" s="39">
        <f t="shared" si="6"/>
        <v>41.381666666666668</v>
      </c>
      <c r="Q28" s="39">
        <f t="shared" si="6"/>
        <v>49.113499999999988</v>
      </c>
      <c r="R28" s="39">
        <f t="shared" si="6"/>
        <v>41.664000000000001</v>
      </c>
      <c r="S28" s="38">
        <f t="shared" si="6"/>
        <v>28.074999999999999</v>
      </c>
      <c r="T28" s="39">
        <f t="shared" si="6"/>
        <v>43.670666666666669</v>
      </c>
      <c r="U28" s="39">
        <f t="shared" si="6"/>
        <v>58.779333333333341</v>
      </c>
      <c r="V28" s="39">
        <f t="shared" si="6"/>
        <v>42.068000000000005</v>
      </c>
      <c r="W28" s="39">
        <f t="shared" si="6"/>
        <v>48.758333333333326</v>
      </c>
      <c r="X28" s="40">
        <f t="shared" si="6"/>
        <v>50.357833333333332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139.167</v>
      </c>
      <c r="C29" s="43">
        <f t="shared" si="7"/>
        <v>286.54849999999999</v>
      </c>
      <c r="D29" s="43">
        <f t="shared" si="7"/>
        <v>280.50749999999999</v>
      </c>
      <c r="E29" s="90">
        <f>((E27*E26)*7)/1000</f>
        <v>181.50299999999999</v>
      </c>
      <c r="F29" s="42">
        <f>((F27*F26)*7)/1000</f>
        <v>114.95399999999999</v>
      </c>
      <c r="G29" s="43">
        <f t="shared" ref="G29:H29" si="8">((G27*G26)*7)/1000</f>
        <v>443.63200000000001</v>
      </c>
      <c r="H29" s="43">
        <f t="shared" si="8"/>
        <v>332.99</v>
      </c>
      <c r="I29" s="43">
        <f>((I27*I26)*7)/1000</f>
        <v>440.363</v>
      </c>
      <c r="J29" s="43">
        <f>((J27*J26)*7)/1000</f>
        <v>335.41199999999998</v>
      </c>
      <c r="K29" s="43">
        <f t="shared" ref="K29:L29" si="9">((K27*K26)*7)/1000</f>
        <v>347.16500000000002</v>
      </c>
      <c r="L29" s="90">
        <f t="shared" si="9"/>
        <v>219.52</v>
      </c>
      <c r="M29" s="88">
        <f>((M27*M26)*7)/1000</f>
        <v>164.9025</v>
      </c>
      <c r="N29" s="43">
        <f>((N27*N26)*7)/1000</f>
        <v>255.55950000000001</v>
      </c>
      <c r="O29" s="43">
        <f>((O27*O26)*7)/1000</f>
        <v>265.01299999999998</v>
      </c>
      <c r="P29" s="43">
        <f t="shared" ref="P29:X29" si="10">((P27*P26)*7)/1000</f>
        <v>199.745</v>
      </c>
      <c r="Q29" s="43">
        <f t="shared" si="10"/>
        <v>237.94049999999999</v>
      </c>
      <c r="R29" s="43">
        <f t="shared" si="10"/>
        <v>203.392</v>
      </c>
      <c r="S29" s="44">
        <f t="shared" si="10"/>
        <v>132.82499999999999</v>
      </c>
      <c r="T29" s="45">
        <f t="shared" si="10"/>
        <v>208.012</v>
      </c>
      <c r="U29" s="45">
        <f t="shared" si="10"/>
        <v>282.33800000000002</v>
      </c>
      <c r="V29" s="45">
        <f t="shared" si="10"/>
        <v>204.20400000000001</v>
      </c>
      <c r="W29" s="45">
        <f t="shared" si="10"/>
        <v>238.875</v>
      </c>
      <c r="X29" s="46">
        <f t="shared" si="10"/>
        <v>247.87350000000001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70.499999999999986</v>
      </c>
      <c r="C30" s="49">
        <f t="shared" si="11"/>
        <v>69.499999999999986</v>
      </c>
      <c r="D30" s="49">
        <f t="shared" si="11"/>
        <v>68.499999999999986</v>
      </c>
      <c r="E30" s="50">
        <f>+(E25/E27)/7*1000</f>
        <v>66.999999999999986</v>
      </c>
      <c r="F30" s="48">
        <f t="shared" ref="F30:H30" si="12">+(F25/F27)/7*1000</f>
        <v>69</v>
      </c>
      <c r="G30" s="49">
        <f t="shared" si="12"/>
        <v>67.999999999999986</v>
      </c>
      <c r="H30" s="49">
        <f t="shared" si="12"/>
        <v>67.000000000000014</v>
      </c>
      <c r="I30" s="49">
        <f>+(I25/I27)/7*1000</f>
        <v>66.5</v>
      </c>
      <c r="J30" s="49">
        <f t="shared" ref="J30:L30" si="13">+(J25/J27)/7*1000</f>
        <v>65.999999999999986</v>
      </c>
      <c r="K30" s="49">
        <f t="shared" si="13"/>
        <v>65.000000000000014</v>
      </c>
      <c r="L30" s="50">
        <f t="shared" si="13"/>
        <v>64.000000000000014</v>
      </c>
      <c r="M30" s="89">
        <f>+(M25/M27)/7*1000</f>
        <v>67.5</v>
      </c>
      <c r="N30" s="49">
        <f t="shared" ref="N30:X30" si="14">+(N25/N27)/7*1000</f>
        <v>66.500000000000014</v>
      </c>
      <c r="O30" s="49">
        <f t="shared" si="14"/>
        <v>65.499999999999986</v>
      </c>
      <c r="P30" s="49">
        <f t="shared" si="14"/>
        <v>64.999999999999986</v>
      </c>
      <c r="Q30" s="49">
        <f t="shared" si="14"/>
        <v>64.499999999999986</v>
      </c>
      <c r="R30" s="49">
        <f t="shared" si="14"/>
        <v>64</v>
      </c>
      <c r="S30" s="48">
        <f t="shared" si="14"/>
        <v>68.999999999999986</v>
      </c>
      <c r="T30" s="49">
        <f t="shared" si="14"/>
        <v>68.000000000000014</v>
      </c>
      <c r="U30" s="49">
        <f t="shared" si="14"/>
        <v>67</v>
      </c>
      <c r="V30" s="49">
        <f t="shared" si="14"/>
        <v>66.000000000000014</v>
      </c>
      <c r="W30" s="49">
        <f t="shared" si="14"/>
        <v>64.999999999999986</v>
      </c>
      <c r="X30" s="50">
        <f t="shared" si="14"/>
        <v>64.499999999999986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89" t="s">
        <v>26</v>
      </c>
      <c r="C36" s="590"/>
      <c r="D36" s="590"/>
      <c r="E36" s="590"/>
      <c r="F36" s="590"/>
      <c r="G36" s="590"/>
      <c r="H36" s="587"/>
      <c r="I36" s="102"/>
      <c r="J36" s="55" t="s">
        <v>27</v>
      </c>
      <c r="K36" s="110"/>
      <c r="L36" s="590" t="s">
        <v>26</v>
      </c>
      <c r="M36" s="590"/>
      <c r="N36" s="590"/>
      <c r="O36" s="590"/>
      <c r="P36" s="587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28.889999999999997</v>
      </c>
      <c r="C39" s="82">
        <v>63.274000000000001</v>
      </c>
      <c r="D39" s="82">
        <v>70.060000000000016</v>
      </c>
      <c r="E39" s="82">
        <v>59.066499999999998</v>
      </c>
      <c r="F39" s="82">
        <v>68.184333333333328</v>
      </c>
      <c r="G39" s="82">
        <v>67.332499999999996</v>
      </c>
      <c r="H39" s="82"/>
      <c r="I39" s="104">
        <f t="shared" ref="I39:I46" si="15">SUM(B39:H39)</f>
        <v>356.8073333333333</v>
      </c>
      <c r="J39" s="2"/>
      <c r="K39" s="94" t="s">
        <v>13</v>
      </c>
      <c r="L39" s="82">
        <v>13</v>
      </c>
      <c r="M39" s="82">
        <v>15.9</v>
      </c>
      <c r="N39" s="82">
        <v>12.2</v>
      </c>
      <c r="O39" s="82"/>
      <c r="P39" s="82"/>
      <c r="Q39" s="104">
        <f t="shared" ref="Q39:Q46" si="16">SUM(L39:P39)</f>
        <v>41.099999999999994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28.889999999999997</v>
      </c>
      <c r="C40" s="82">
        <v>63.274000000000001</v>
      </c>
      <c r="D40" s="82">
        <v>70.060000000000016</v>
      </c>
      <c r="E40" s="82">
        <v>59.066499999999998</v>
      </c>
      <c r="F40" s="82">
        <v>68.184333333333328</v>
      </c>
      <c r="G40" s="82">
        <v>67.332499999999996</v>
      </c>
      <c r="H40" s="82"/>
      <c r="I40" s="104">
        <f t="shared" si="15"/>
        <v>356.8073333333333</v>
      </c>
      <c r="J40" s="2"/>
      <c r="K40" s="95" t="s">
        <v>14</v>
      </c>
      <c r="L40" s="82">
        <v>13</v>
      </c>
      <c r="M40" s="82">
        <v>15.9</v>
      </c>
      <c r="N40" s="82">
        <v>12.2</v>
      </c>
      <c r="O40" s="82"/>
      <c r="P40" s="82"/>
      <c r="Q40" s="104">
        <f t="shared" si="16"/>
        <v>41.099999999999994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29.93483333333333</v>
      </c>
      <c r="C42" s="82">
        <v>66.548333333333332</v>
      </c>
      <c r="D42" s="82">
        <v>76.108333333333334</v>
      </c>
      <c r="E42" s="82">
        <v>65.560500000000005</v>
      </c>
      <c r="F42" s="82">
        <v>73.970777777777798</v>
      </c>
      <c r="G42" s="82">
        <v>74.304166666666674</v>
      </c>
      <c r="H42" s="82"/>
      <c r="I42" s="104">
        <f t="shared" si="15"/>
        <v>386.42694444444447</v>
      </c>
      <c r="J42" s="2"/>
      <c r="K42" s="95" t="s">
        <v>16</v>
      </c>
      <c r="L42" s="82">
        <v>13.7</v>
      </c>
      <c r="M42" s="82">
        <v>16.5</v>
      </c>
      <c r="N42" s="82">
        <v>12.8</v>
      </c>
      <c r="O42" s="82"/>
      <c r="P42" s="82"/>
      <c r="Q42" s="104">
        <f t="shared" si="16"/>
        <v>43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29.93483333333333</v>
      </c>
      <c r="C43" s="82">
        <v>66.548333333333332</v>
      </c>
      <c r="D43" s="82">
        <v>76.108333333333334</v>
      </c>
      <c r="E43" s="82">
        <v>65.560500000000005</v>
      </c>
      <c r="F43" s="82">
        <v>73.970777777777798</v>
      </c>
      <c r="G43" s="82">
        <v>74.304166666666674</v>
      </c>
      <c r="H43" s="82"/>
      <c r="I43" s="104">
        <f t="shared" si="15"/>
        <v>386.42694444444447</v>
      </c>
      <c r="J43" s="2"/>
      <c r="K43" s="94" t="s">
        <v>17</v>
      </c>
      <c r="L43" s="82">
        <v>13.8</v>
      </c>
      <c r="M43" s="82">
        <v>16.5</v>
      </c>
      <c r="N43" s="82">
        <v>12.8</v>
      </c>
      <c r="O43" s="82"/>
      <c r="P43" s="82"/>
      <c r="Q43" s="104">
        <f t="shared" si="16"/>
        <v>43.1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29.93483333333333</v>
      </c>
      <c r="C45" s="82">
        <v>66.548333333333332</v>
      </c>
      <c r="D45" s="82">
        <v>76.108333333333334</v>
      </c>
      <c r="E45" s="82">
        <v>65.560500000000005</v>
      </c>
      <c r="F45" s="82">
        <v>73.970777777777798</v>
      </c>
      <c r="G45" s="82">
        <v>74.304166666666674</v>
      </c>
      <c r="H45" s="82"/>
      <c r="I45" s="104">
        <f t="shared" si="15"/>
        <v>386.42694444444447</v>
      </c>
      <c r="J45" s="2"/>
      <c r="K45" s="94" t="s">
        <v>19</v>
      </c>
      <c r="L45" s="82">
        <v>13.8</v>
      </c>
      <c r="M45" s="82">
        <v>16.600000000000001</v>
      </c>
      <c r="N45" s="82">
        <v>12.9</v>
      </c>
      <c r="O45" s="82"/>
      <c r="P45" s="82"/>
      <c r="Q45" s="104">
        <f t="shared" si="16"/>
        <v>43.300000000000004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147.58449999999999</v>
      </c>
      <c r="C46" s="28">
        <f t="shared" si="17"/>
        <v>326.19300000000004</v>
      </c>
      <c r="D46" s="28">
        <f t="shared" si="17"/>
        <v>368.44500000000005</v>
      </c>
      <c r="E46" s="28">
        <f t="shared" si="17"/>
        <v>314.81450000000001</v>
      </c>
      <c r="F46" s="28">
        <f t="shared" si="17"/>
        <v>358.28100000000006</v>
      </c>
      <c r="G46" s="28">
        <f t="shared" si="17"/>
        <v>357.57749999999999</v>
      </c>
      <c r="H46" s="28">
        <f t="shared" si="17"/>
        <v>0</v>
      </c>
      <c r="I46" s="104">
        <f t="shared" si="15"/>
        <v>1872.8955000000001</v>
      </c>
      <c r="K46" s="80" t="s">
        <v>11</v>
      </c>
      <c r="L46" s="84">
        <f>SUM(L39:L45)</f>
        <v>67.3</v>
      </c>
      <c r="M46" s="28">
        <f>SUM(M39:M45)</f>
        <v>81.400000000000006</v>
      </c>
      <c r="N46" s="28">
        <f>SUM(N39:N45)</f>
        <v>62.9</v>
      </c>
      <c r="O46" s="28">
        <f>SUM(O39:O45)</f>
        <v>0</v>
      </c>
      <c r="P46" s="28">
        <f>SUM(P39:P45)</f>
        <v>0</v>
      </c>
      <c r="Q46" s="104">
        <f t="shared" si="16"/>
        <v>211.6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74.5</v>
      </c>
      <c r="C47" s="31">
        <v>73.5</v>
      </c>
      <c r="D47" s="31">
        <v>72.5</v>
      </c>
      <c r="E47" s="31">
        <v>71.5</v>
      </c>
      <c r="F47" s="31">
        <v>70.5</v>
      </c>
      <c r="G47" s="31">
        <v>69.5</v>
      </c>
      <c r="H47" s="31"/>
      <c r="I47" s="105">
        <f>+((I46/I48)/7)*1000</f>
        <v>71.673319046343423</v>
      </c>
      <c r="K47" s="113" t="s">
        <v>20</v>
      </c>
      <c r="L47" s="85">
        <v>77.5</v>
      </c>
      <c r="M47" s="31">
        <v>77.5</v>
      </c>
      <c r="N47" s="31">
        <v>77.5</v>
      </c>
      <c r="O47" s="31"/>
      <c r="P47" s="31"/>
      <c r="Q47" s="105">
        <f>+((Q46/Q48)/7)*1000</f>
        <v>77.509157509157518</v>
      </c>
      <c r="R47" s="65"/>
      <c r="S47" s="65"/>
    </row>
    <row r="48" spans="1:30" ht="33.75" customHeight="1" x14ac:dyDescent="0.25">
      <c r="A48" s="97" t="s">
        <v>21</v>
      </c>
      <c r="B48" s="86">
        <v>283</v>
      </c>
      <c r="C48" s="35">
        <v>634</v>
      </c>
      <c r="D48" s="35">
        <v>726</v>
      </c>
      <c r="E48" s="35">
        <v>629</v>
      </c>
      <c r="F48" s="35">
        <v>726</v>
      </c>
      <c r="G48" s="35">
        <v>735</v>
      </c>
      <c r="H48" s="35"/>
      <c r="I48" s="106">
        <f>SUM(B48:H48)</f>
        <v>3733</v>
      </c>
      <c r="J48" s="66"/>
      <c r="K48" s="97" t="s">
        <v>21</v>
      </c>
      <c r="L48" s="109">
        <v>124</v>
      </c>
      <c r="M48" s="67">
        <v>150</v>
      </c>
      <c r="N48" s="67">
        <v>116</v>
      </c>
      <c r="O48" s="67"/>
      <c r="P48" s="67"/>
      <c r="Q48" s="115">
        <f>SUM(L48:P48)</f>
        <v>390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29.93483333333333</v>
      </c>
      <c r="C49" s="39">
        <f t="shared" si="18"/>
        <v>66.548333333333332</v>
      </c>
      <c r="D49" s="39">
        <f t="shared" si="18"/>
        <v>76.108333333333334</v>
      </c>
      <c r="E49" s="39">
        <f t="shared" si="18"/>
        <v>65.560500000000005</v>
      </c>
      <c r="F49" s="39">
        <f t="shared" si="18"/>
        <v>73.970777777777798</v>
      </c>
      <c r="G49" s="39">
        <f t="shared" si="18"/>
        <v>74.304166666666674</v>
      </c>
      <c r="H49" s="39">
        <f t="shared" si="18"/>
        <v>0</v>
      </c>
      <c r="I49" s="107">
        <f>((I46*1000)/I48)/7</f>
        <v>71.673319046343423</v>
      </c>
      <c r="K49" s="98" t="s">
        <v>22</v>
      </c>
      <c r="L49" s="87">
        <f t="shared" ref="L49:P49" si="19">((L48*L47)*7/1000-L39-L40)/3</f>
        <v>13.756666666666666</v>
      </c>
      <c r="M49" s="39">
        <f t="shared" si="19"/>
        <v>16.524999999999999</v>
      </c>
      <c r="N49" s="39">
        <f t="shared" si="19"/>
        <v>12.843333333333334</v>
      </c>
      <c r="O49" s="39">
        <f t="shared" si="19"/>
        <v>0</v>
      </c>
      <c r="P49" s="39">
        <f t="shared" si="19"/>
        <v>0</v>
      </c>
      <c r="Q49" s="116">
        <f>((Q46*1000)/Q48)/7</f>
        <v>77.509157509157504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147.58449999999999</v>
      </c>
      <c r="C50" s="43">
        <f t="shared" si="20"/>
        <v>326.19299999999998</v>
      </c>
      <c r="D50" s="43">
        <f t="shared" si="20"/>
        <v>368.44499999999999</v>
      </c>
      <c r="E50" s="43">
        <f t="shared" si="20"/>
        <v>314.81450000000001</v>
      </c>
      <c r="F50" s="43">
        <f t="shared" si="20"/>
        <v>358.28100000000001</v>
      </c>
      <c r="G50" s="43">
        <f t="shared" si="20"/>
        <v>357.57749999999999</v>
      </c>
      <c r="H50" s="43">
        <f t="shared" si="20"/>
        <v>0</v>
      </c>
      <c r="I50" s="90"/>
      <c r="K50" s="99" t="s">
        <v>23</v>
      </c>
      <c r="L50" s="88">
        <f>((L48*L47)*7)/1000</f>
        <v>67.27</v>
      </c>
      <c r="M50" s="43">
        <f>((M48*M47)*7)/1000</f>
        <v>81.375</v>
      </c>
      <c r="N50" s="43">
        <f>((N48*N47)*7)/1000</f>
        <v>62.93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74.5</v>
      </c>
      <c r="C51" s="49">
        <f t="shared" si="21"/>
        <v>73.500000000000014</v>
      </c>
      <c r="D51" s="49">
        <f t="shared" si="21"/>
        <v>72.500000000000014</v>
      </c>
      <c r="E51" s="49">
        <f t="shared" si="21"/>
        <v>71.500000000000014</v>
      </c>
      <c r="F51" s="49">
        <f t="shared" si="21"/>
        <v>70.500000000000014</v>
      </c>
      <c r="G51" s="49">
        <f t="shared" si="21"/>
        <v>69.499999999999986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77.534562211981552</v>
      </c>
      <c r="M51" s="49">
        <f>+(M46/M48)/7*1000</f>
        <v>77.523809523809533</v>
      </c>
      <c r="N51" s="49">
        <f>+(N46/N48)/7*1000</f>
        <v>77.463054187192114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91"/>
      <c r="K54" s="591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89" t="s">
        <v>8</v>
      </c>
      <c r="C55" s="590"/>
      <c r="D55" s="590"/>
      <c r="E55" s="590"/>
      <c r="F55" s="590"/>
      <c r="G55" s="587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28.4</v>
      </c>
      <c r="C58" s="82">
        <v>36</v>
      </c>
      <c r="D58" s="82">
        <v>32.1</v>
      </c>
      <c r="E58" s="82">
        <v>28.6</v>
      </c>
      <c r="F58" s="82">
        <v>24.2</v>
      </c>
      <c r="G58" s="82"/>
      <c r="H58" s="104">
        <f t="shared" ref="H58:H65" si="22">SUM(B58:G58)</f>
        <v>149.29999999999998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28.4</v>
      </c>
      <c r="C59" s="82">
        <v>36</v>
      </c>
      <c r="D59" s="82">
        <v>32.1</v>
      </c>
      <c r="E59" s="82">
        <v>28.6</v>
      </c>
      <c r="F59" s="82">
        <v>24.2</v>
      </c>
      <c r="G59" s="82"/>
      <c r="H59" s="104">
        <f t="shared" si="22"/>
        <v>149.29999999999998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30</v>
      </c>
      <c r="C61" s="82">
        <v>37.5</v>
      </c>
      <c r="D61" s="82">
        <v>33.299999999999997</v>
      </c>
      <c r="E61" s="82">
        <v>29.5</v>
      </c>
      <c r="F61" s="82">
        <v>25.2</v>
      </c>
      <c r="G61" s="82"/>
      <c r="H61" s="104">
        <f t="shared" si="22"/>
        <v>155.5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30.1</v>
      </c>
      <c r="C62" s="82">
        <v>37.5</v>
      </c>
      <c r="D62" s="82">
        <v>33.299999999999997</v>
      </c>
      <c r="E62" s="82">
        <v>29.5</v>
      </c>
      <c r="F62" s="82">
        <v>25.2</v>
      </c>
      <c r="G62" s="82"/>
      <c r="H62" s="104">
        <f t="shared" si="22"/>
        <v>155.59999999999997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2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30.1</v>
      </c>
      <c r="C64" s="82">
        <v>37.5</v>
      </c>
      <c r="D64" s="82">
        <v>33.299999999999997</v>
      </c>
      <c r="E64" s="82">
        <v>29.6</v>
      </c>
      <c r="F64" s="82">
        <v>25.2</v>
      </c>
      <c r="G64" s="82"/>
      <c r="H64" s="104">
        <f t="shared" si="22"/>
        <v>155.69999999999999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147</v>
      </c>
      <c r="C65" s="28">
        <f t="shared" si="23"/>
        <v>184.5</v>
      </c>
      <c r="D65" s="28">
        <f t="shared" si="23"/>
        <v>164.10000000000002</v>
      </c>
      <c r="E65" s="28">
        <f t="shared" si="23"/>
        <v>145.80000000000001</v>
      </c>
      <c r="F65" s="28">
        <f t="shared" si="23"/>
        <v>124</v>
      </c>
      <c r="G65" s="28">
        <f t="shared" si="23"/>
        <v>0</v>
      </c>
      <c r="H65" s="104">
        <f t="shared" si="22"/>
        <v>765.40000000000009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85</v>
      </c>
      <c r="C66" s="31">
        <v>84.5</v>
      </c>
      <c r="D66" s="31">
        <v>84</v>
      </c>
      <c r="E66" s="31">
        <v>84</v>
      </c>
      <c r="F66" s="31">
        <v>84</v>
      </c>
      <c r="G66" s="31"/>
      <c r="H66" s="105">
        <f>+((H65/H67)/7)*1000</f>
        <v>84.304438814847458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247</v>
      </c>
      <c r="C67" s="67">
        <v>312</v>
      </c>
      <c r="D67" s="67">
        <v>279</v>
      </c>
      <c r="E67" s="67">
        <v>248</v>
      </c>
      <c r="F67" s="67">
        <v>211</v>
      </c>
      <c r="G67" s="67"/>
      <c r="H67" s="115">
        <f>SUM(B67:G67)</f>
        <v>1297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((B67*B66)*7/1000-B58-B59)/3</f>
        <v>30.054999999999996</v>
      </c>
      <c r="C68" s="39">
        <f t="shared" si="24"/>
        <v>37.515999999999998</v>
      </c>
      <c r="D68" s="39">
        <f t="shared" si="24"/>
        <v>33.283999999999999</v>
      </c>
      <c r="E68" s="39">
        <f t="shared" si="24"/>
        <v>29.541333333333341</v>
      </c>
      <c r="F68" s="39">
        <f t="shared" si="24"/>
        <v>25.222666666666665</v>
      </c>
      <c r="G68" s="39">
        <f t="shared" si="24"/>
        <v>0</v>
      </c>
      <c r="H68" s="119">
        <f>((H65*1000)/H67)/7</f>
        <v>84.304438814847458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146.965</v>
      </c>
      <c r="C69" s="43">
        <f t="shared" si="25"/>
        <v>184.548</v>
      </c>
      <c r="D69" s="43">
        <f t="shared" si="25"/>
        <v>164.05199999999999</v>
      </c>
      <c r="E69" s="43">
        <f t="shared" si="25"/>
        <v>145.82400000000001</v>
      </c>
      <c r="F69" s="43">
        <f t="shared" si="25"/>
        <v>124.068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85.020242914979761</v>
      </c>
      <c r="C70" s="49">
        <f t="shared" si="26"/>
        <v>84.478021978021985</v>
      </c>
      <c r="D70" s="49">
        <f t="shared" si="26"/>
        <v>84.024577572964674</v>
      </c>
      <c r="E70" s="49">
        <f t="shared" si="26"/>
        <v>83.986175115207388</v>
      </c>
      <c r="F70" s="49">
        <f t="shared" si="26"/>
        <v>83.953960731211907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R9:S9"/>
    <mergeCell ref="K11:L11"/>
    <mergeCell ref="B15:E15"/>
    <mergeCell ref="F15:L15"/>
    <mergeCell ref="M15:R15"/>
    <mergeCell ref="S15:X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43" zoomScale="30" zoomScaleNormal="30" workbookViewId="0">
      <selection activeCell="B67" sqref="B67:F6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84" t="s">
        <v>0</v>
      </c>
      <c r="B3" s="584"/>
      <c r="C3" s="584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2"/>
      <c r="Z3" s="2"/>
      <c r="AA3" s="2"/>
      <c r="AB3" s="2"/>
      <c r="AC3" s="2"/>
      <c r="AD3" s="16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9" t="s">
        <v>1</v>
      </c>
      <c r="B9" s="169"/>
      <c r="C9" s="169"/>
      <c r="D9" s="1"/>
      <c r="E9" s="585" t="s">
        <v>2</v>
      </c>
      <c r="F9" s="585"/>
      <c r="G9" s="58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85"/>
      <c r="S9" s="58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9"/>
      <c r="B10" s="169"/>
      <c r="C10" s="16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9" t="s">
        <v>4</v>
      </c>
      <c r="B11" s="169"/>
      <c r="C11" s="169"/>
      <c r="D11" s="1"/>
      <c r="E11" s="170">
        <v>1</v>
      </c>
      <c r="F11" s="1"/>
      <c r="G11" s="1"/>
      <c r="H11" s="1"/>
      <c r="I11" s="1"/>
      <c r="J11" s="1"/>
      <c r="K11" s="586" t="s">
        <v>65</v>
      </c>
      <c r="L11" s="586"/>
      <c r="M11" s="171"/>
      <c r="N11" s="17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9"/>
      <c r="B12" s="169"/>
      <c r="C12" s="169"/>
      <c r="D12" s="1"/>
      <c r="E12" s="5"/>
      <c r="F12" s="1"/>
      <c r="G12" s="1"/>
      <c r="H12" s="1"/>
      <c r="I12" s="1"/>
      <c r="J12" s="1"/>
      <c r="K12" s="171"/>
      <c r="L12" s="171"/>
      <c r="M12" s="171"/>
      <c r="N12" s="17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9"/>
      <c r="B13" s="169"/>
      <c r="C13" s="169"/>
      <c r="D13" s="169"/>
      <c r="E13" s="169"/>
      <c r="F13" s="169"/>
      <c r="G13" s="169"/>
      <c r="H13" s="169"/>
      <c r="I13" s="169"/>
      <c r="J13" s="169"/>
      <c r="K13" s="169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"/>
      <c r="X13" s="1"/>
      <c r="Y13" s="1"/>
    </row>
    <row r="14" spans="1:30" s="3" customFormat="1" ht="27" thickBot="1" x14ac:dyDescent="0.3">
      <c r="A14" s="16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97" t="s">
        <v>8</v>
      </c>
      <c r="C15" s="598"/>
      <c r="D15" s="598"/>
      <c r="E15" s="599"/>
      <c r="F15" s="597" t="s">
        <v>53</v>
      </c>
      <c r="G15" s="598"/>
      <c r="H15" s="598"/>
      <c r="I15" s="598"/>
      <c r="J15" s="598"/>
      <c r="K15" s="598"/>
      <c r="L15" s="599"/>
      <c r="M15" s="592" t="s">
        <v>9</v>
      </c>
      <c r="N15" s="592"/>
      <c r="O15" s="592"/>
      <c r="P15" s="592"/>
      <c r="Q15" s="592"/>
      <c r="R15" s="593"/>
      <c r="S15" s="594" t="s">
        <v>30</v>
      </c>
      <c r="T15" s="595"/>
      <c r="U15" s="595"/>
      <c r="V15" s="595"/>
      <c r="W15" s="595"/>
      <c r="X15" s="596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29.12233333333333</v>
      </c>
      <c r="C18" s="24">
        <v>59.782833333333336</v>
      </c>
      <c r="D18" s="24">
        <v>58.035833333333336</v>
      </c>
      <c r="E18" s="25">
        <v>37.100999999999999</v>
      </c>
      <c r="F18" s="23">
        <v>24.451333333333334</v>
      </c>
      <c r="G18" s="24">
        <v>93.61066666666666</v>
      </c>
      <c r="H18" s="24">
        <v>69.663333333333341</v>
      </c>
      <c r="I18" s="24">
        <v>91.721000000000004</v>
      </c>
      <c r="J18" s="24">
        <v>69.537333333333336</v>
      </c>
      <c r="K18" s="24">
        <v>71.321666666666687</v>
      </c>
      <c r="L18" s="25">
        <v>44.706666666666671</v>
      </c>
      <c r="M18" s="82">
        <v>34.900833333333338</v>
      </c>
      <c r="N18" s="24">
        <v>53.719833333333348</v>
      </c>
      <c r="O18" s="24">
        <v>55.204333333333331</v>
      </c>
      <c r="P18" s="24">
        <v>41.381666666666668</v>
      </c>
      <c r="Q18" s="24">
        <v>49.113499999999988</v>
      </c>
      <c r="R18" s="24">
        <v>41.664000000000001</v>
      </c>
      <c r="S18" s="23">
        <v>28.074999999999999</v>
      </c>
      <c r="T18" s="24">
        <v>43.670666666666669</v>
      </c>
      <c r="U18" s="24">
        <v>58.779333333333341</v>
      </c>
      <c r="V18" s="24">
        <v>42.068000000000005</v>
      </c>
      <c r="W18" s="24">
        <v>48.758333333333326</v>
      </c>
      <c r="X18" s="25">
        <v>50.357833333333332</v>
      </c>
      <c r="Y18" s="26">
        <f t="shared" ref="Y18:Y25" si="0">SUM(B18:X18)</f>
        <v>1196.7473333333335</v>
      </c>
      <c r="AA18" s="2"/>
      <c r="AB18" s="20"/>
    </row>
    <row r="19" spans="1:30" ht="39.950000000000003" customHeight="1" x14ac:dyDescent="0.25">
      <c r="A19" s="95" t="s">
        <v>14</v>
      </c>
      <c r="B19" s="23">
        <v>29.12233333333333</v>
      </c>
      <c r="C19" s="24">
        <v>59.782833333333336</v>
      </c>
      <c r="D19" s="24">
        <v>58.035833333333336</v>
      </c>
      <c r="E19" s="25">
        <v>37.100999999999999</v>
      </c>
      <c r="F19" s="23">
        <v>24.451333333333334</v>
      </c>
      <c r="G19" s="24">
        <v>93.61066666666666</v>
      </c>
      <c r="H19" s="24">
        <v>69.663333333333341</v>
      </c>
      <c r="I19" s="24">
        <v>91.721000000000004</v>
      </c>
      <c r="J19" s="24">
        <v>69.537333333333336</v>
      </c>
      <c r="K19" s="24">
        <v>71.321666666666687</v>
      </c>
      <c r="L19" s="25">
        <v>44.706666666666671</v>
      </c>
      <c r="M19" s="82">
        <v>34.900833333333338</v>
      </c>
      <c r="N19" s="24">
        <v>53.719833333333348</v>
      </c>
      <c r="O19" s="24">
        <v>55.204333333333331</v>
      </c>
      <c r="P19" s="24">
        <v>41.381666666666668</v>
      </c>
      <c r="Q19" s="24">
        <v>49.113499999999988</v>
      </c>
      <c r="R19" s="24">
        <v>41.664000000000001</v>
      </c>
      <c r="S19" s="23">
        <v>28.074999999999999</v>
      </c>
      <c r="T19" s="24">
        <v>43.670666666666669</v>
      </c>
      <c r="U19" s="24">
        <v>58.779333333333341</v>
      </c>
      <c r="V19" s="24">
        <v>42.068000000000005</v>
      </c>
      <c r="W19" s="24">
        <v>48.758333333333326</v>
      </c>
      <c r="X19" s="25">
        <v>50.357833333333332</v>
      </c>
      <c r="Y19" s="26">
        <f t="shared" si="0"/>
        <v>1196.7473333333335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30.922111111111111</v>
      </c>
      <c r="C21" s="24">
        <v>63.044777777777767</v>
      </c>
      <c r="D21" s="24">
        <v>62.319444444444436</v>
      </c>
      <c r="E21" s="25">
        <v>40.733499999999999</v>
      </c>
      <c r="F21" s="23">
        <v>25.071444444444442</v>
      </c>
      <c r="G21" s="24">
        <v>97.430888888888902</v>
      </c>
      <c r="H21" s="24">
        <v>73.666111111111093</v>
      </c>
      <c r="I21" s="24">
        <v>97.780666666666662</v>
      </c>
      <c r="J21" s="24">
        <v>73.915777777777791</v>
      </c>
      <c r="K21" s="24">
        <v>77.965722222222226</v>
      </c>
      <c r="L21" s="25">
        <v>49.657222222222209</v>
      </c>
      <c r="M21" s="82">
        <v>36.179111111111105</v>
      </c>
      <c r="N21" s="24">
        <v>56.720944444444434</v>
      </c>
      <c r="O21" s="24">
        <v>59.626777777777782</v>
      </c>
      <c r="P21" s="24">
        <v>44.974222222222231</v>
      </c>
      <c r="Q21" s="24">
        <v>53.784666666666681</v>
      </c>
      <c r="R21" s="24">
        <v>45.847666666666669</v>
      </c>
      <c r="S21" s="23">
        <v>29.087499999999995</v>
      </c>
      <c r="T21" s="24">
        <v>45.488722222222215</v>
      </c>
      <c r="U21" s="24">
        <v>62.652111111111104</v>
      </c>
      <c r="V21" s="24">
        <v>45.694999999999993</v>
      </c>
      <c r="W21" s="24">
        <v>53.856944444444444</v>
      </c>
      <c r="X21" s="25">
        <v>56.098111111111109</v>
      </c>
      <c r="Y21" s="26">
        <f t="shared" si="0"/>
        <v>1282.5194444444442</v>
      </c>
      <c r="AA21" s="2"/>
      <c r="AB21" s="20"/>
    </row>
    <row r="22" spans="1:30" ht="39.950000000000003" customHeight="1" x14ac:dyDescent="0.25">
      <c r="A22" s="94" t="s">
        <v>17</v>
      </c>
      <c r="B22" s="23">
        <v>30.922111111111111</v>
      </c>
      <c r="C22" s="24">
        <v>63.044777777777767</v>
      </c>
      <c r="D22" s="24">
        <v>62.319444444444436</v>
      </c>
      <c r="E22" s="25">
        <v>40.733499999999999</v>
      </c>
      <c r="F22" s="23">
        <v>25.071444444444442</v>
      </c>
      <c r="G22" s="24">
        <v>97.430888888888902</v>
      </c>
      <c r="H22" s="24">
        <v>73.666111111111093</v>
      </c>
      <c r="I22" s="24">
        <v>97.780666666666662</v>
      </c>
      <c r="J22" s="24">
        <v>73.915777777777791</v>
      </c>
      <c r="K22" s="24">
        <v>77.965722222222226</v>
      </c>
      <c r="L22" s="25">
        <v>49.657222222222209</v>
      </c>
      <c r="M22" s="82">
        <v>36.179111111111105</v>
      </c>
      <c r="N22" s="24">
        <v>56.720944444444434</v>
      </c>
      <c r="O22" s="24">
        <v>59.626777777777782</v>
      </c>
      <c r="P22" s="24">
        <v>44.974222222222231</v>
      </c>
      <c r="Q22" s="24">
        <v>53.784666666666681</v>
      </c>
      <c r="R22" s="24">
        <v>45.847666666666669</v>
      </c>
      <c r="S22" s="23">
        <v>29.087499999999995</v>
      </c>
      <c r="T22" s="24">
        <v>45.488722222222215</v>
      </c>
      <c r="U22" s="24">
        <v>62.652111111111104</v>
      </c>
      <c r="V22" s="24">
        <v>45.694999999999993</v>
      </c>
      <c r="W22" s="24">
        <v>53.856944444444444</v>
      </c>
      <c r="X22" s="25">
        <v>56.098111111111109</v>
      </c>
      <c r="Y22" s="26">
        <f t="shared" si="0"/>
        <v>1282.5194444444442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30.922111111111111</v>
      </c>
      <c r="C24" s="24">
        <v>63.044777777777767</v>
      </c>
      <c r="D24" s="24">
        <v>62.319444444444436</v>
      </c>
      <c r="E24" s="25">
        <v>40.733499999999999</v>
      </c>
      <c r="F24" s="23">
        <v>25.071444444444442</v>
      </c>
      <c r="G24" s="24">
        <v>97.430888888888902</v>
      </c>
      <c r="H24" s="24">
        <v>73.666111111111093</v>
      </c>
      <c r="I24" s="24">
        <v>97.780666666666662</v>
      </c>
      <c r="J24" s="24">
        <v>73.915777777777791</v>
      </c>
      <c r="K24" s="24">
        <v>77.965722222222226</v>
      </c>
      <c r="L24" s="25">
        <v>49.657222222222209</v>
      </c>
      <c r="M24" s="82">
        <v>36.179111111111105</v>
      </c>
      <c r="N24" s="24">
        <v>56.720944444444434</v>
      </c>
      <c r="O24" s="24">
        <v>59.626777777777782</v>
      </c>
      <c r="P24" s="24">
        <v>44.974222222222231</v>
      </c>
      <c r="Q24" s="24">
        <v>53.784666666666681</v>
      </c>
      <c r="R24" s="24">
        <v>45.847666666666669</v>
      </c>
      <c r="S24" s="23">
        <v>29.087499999999995</v>
      </c>
      <c r="T24" s="24">
        <v>45.488722222222215</v>
      </c>
      <c r="U24" s="24">
        <v>62.652111111111104</v>
      </c>
      <c r="V24" s="24">
        <v>45.694999999999993</v>
      </c>
      <c r="W24" s="24">
        <v>53.856944444444444</v>
      </c>
      <c r="X24" s="25">
        <v>56.098111111111109</v>
      </c>
      <c r="Y24" s="26">
        <f t="shared" si="0"/>
        <v>1282.5194444444442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151.011</v>
      </c>
      <c r="C25" s="28">
        <f t="shared" si="1"/>
        <v>308.7</v>
      </c>
      <c r="D25" s="28">
        <f t="shared" si="1"/>
        <v>303.02999999999997</v>
      </c>
      <c r="E25" s="29">
        <f>SUM(E18:E24)</f>
        <v>196.40249999999997</v>
      </c>
      <c r="F25" s="27">
        <f t="shared" ref="F25:H25" si="2">SUM(F18:F24)</f>
        <v>124.11699999999999</v>
      </c>
      <c r="G25" s="28">
        <f t="shared" si="2"/>
        <v>479.51400000000001</v>
      </c>
      <c r="H25" s="28">
        <f t="shared" si="2"/>
        <v>360.32499999999999</v>
      </c>
      <c r="I25" s="28">
        <f>SUM(I18:I24)</f>
        <v>476.78399999999999</v>
      </c>
      <c r="J25" s="28">
        <f t="shared" ref="J25:L25" si="3">SUM(J18:J24)</f>
        <v>360.82200000000006</v>
      </c>
      <c r="K25" s="28">
        <f t="shared" si="3"/>
        <v>376.54050000000001</v>
      </c>
      <c r="L25" s="29">
        <f t="shared" si="3"/>
        <v>238.38499999999996</v>
      </c>
      <c r="M25" s="84">
        <f>SUM(M18:M24)</f>
        <v>178.33899999999997</v>
      </c>
      <c r="N25" s="28">
        <f t="shared" ref="N25:R25" si="4">SUM(N18:N24)</f>
        <v>277.60250000000002</v>
      </c>
      <c r="O25" s="28">
        <f t="shared" si="4"/>
        <v>289.28899999999999</v>
      </c>
      <c r="P25" s="28">
        <f t="shared" si="4"/>
        <v>217.68600000000004</v>
      </c>
      <c r="Q25" s="28">
        <f t="shared" si="4"/>
        <v>259.58100000000002</v>
      </c>
      <c r="R25" s="28">
        <f t="shared" si="4"/>
        <v>220.87100000000001</v>
      </c>
      <c r="S25" s="27">
        <f>SUM(S18:S24)</f>
        <v>143.41249999999999</v>
      </c>
      <c r="T25" s="28">
        <f t="shared" ref="T25:X25" si="5">SUM(T18:T24)</f>
        <v>223.80749999999998</v>
      </c>
      <c r="U25" s="28">
        <f t="shared" si="5"/>
        <v>305.51499999999999</v>
      </c>
      <c r="V25" s="28">
        <f t="shared" si="5"/>
        <v>221.221</v>
      </c>
      <c r="W25" s="28">
        <f t="shared" si="5"/>
        <v>259.08749999999998</v>
      </c>
      <c r="X25" s="29">
        <f t="shared" si="5"/>
        <v>269.01</v>
      </c>
      <c r="Y25" s="26">
        <f t="shared" si="0"/>
        <v>6241.0529999999999</v>
      </c>
    </row>
    <row r="26" spans="1:30" s="2" customFormat="1" ht="36.75" customHeight="1" x14ac:dyDescent="0.25">
      <c r="A26" s="96" t="s">
        <v>20</v>
      </c>
      <c r="B26" s="30">
        <v>76.5</v>
      </c>
      <c r="C26" s="31">
        <v>75</v>
      </c>
      <c r="D26" s="31">
        <v>74</v>
      </c>
      <c r="E26" s="32">
        <v>72.5</v>
      </c>
      <c r="F26" s="30">
        <v>74.5</v>
      </c>
      <c r="G26" s="31">
        <v>73.5</v>
      </c>
      <c r="H26" s="31">
        <v>72.5</v>
      </c>
      <c r="I26" s="31">
        <v>72</v>
      </c>
      <c r="J26" s="31">
        <v>71</v>
      </c>
      <c r="K26" s="31">
        <v>70.5</v>
      </c>
      <c r="L26" s="32">
        <v>69.5</v>
      </c>
      <c r="M26" s="85">
        <v>73</v>
      </c>
      <c r="N26" s="31">
        <v>72.5</v>
      </c>
      <c r="O26" s="31">
        <v>71.5</v>
      </c>
      <c r="P26" s="31">
        <v>71</v>
      </c>
      <c r="Q26" s="31">
        <v>70.5</v>
      </c>
      <c r="R26" s="31">
        <v>69.5</v>
      </c>
      <c r="S26" s="30">
        <v>74.5</v>
      </c>
      <c r="T26" s="31">
        <v>73.5</v>
      </c>
      <c r="U26" s="31">
        <v>72.5</v>
      </c>
      <c r="V26" s="31">
        <v>71.5</v>
      </c>
      <c r="W26" s="31">
        <v>70.5</v>
      </c>
      <c r="X26" s="32">
        <v>70</v>
      </c>
      <c r="Y26" s="33">
        <f>+((Y25/Y27)/7)*1000</f>
        <v>72.093393709064443</v>
      </c>
    </row>
    <row r="27" spans="1:30" s="2" customFormat="1" ht="33" customHeight="1" x14ac:dyDescent="0.25">
      <c r="A27" s="97" t="s">
        <v>21</v>
      </c>
      <c r="B27" s="34">
        <v>282</v>
      </c>
      <c r="C27" s="35">
        <v>588</v>
      </c>
      <c r="D27" s="35">
        <v>585</v>
      </c>
      <c r="E27" s="36">
        <v>387</v>
      </c>
      <c r="F27" s="34">
        <v>238</v>
      </c>
      <c r="G27" s="35">
        <v>932</v>
      </c>
      <c r="H27" s="35">
        <v>710</v>
      </c>
      <c r="I27" s="35">
        <v>946</v>
      </c>
      <c r="J27" s="35">
        <v>726</v>
      </c>
      <c r="K27" s="35">
        <v>763</v>
      </c>
      <c r="L27" s="36">
        <v>490</v>
      </c>
      <c r="M27" s="86">
        <v>349</v>
      </c>
      <c r="N27" s="35">
        <v>547</v>
      </c>
      <c r="O27" s="35">
        <v>578</v>
      </c>
      <c r="P27" s="35">
        <v>438</v>
      </c>
      <c r="Q27" s="35">
        <v>526</v>
      </c>
      <c r="R27" s="35">
        <v>454</v>
      </c>
      <c r="S27" s="34">
        <v>275</v>
      </c>
      <c r="T27" s="35">
        <v>435</v>
      </c>
      <c r="U27" s="35">
        <v>602</v>
      </c>
      <c r="V27" s="35">
        <v>442</v>
      </c>
      <c r="W27" s="35">
        <v>525</v>
      </c>
      <c r="X27" s="36">
        <v>549</v>
      </c>
      <c r="Y27" s="37">
        <f>SUM(B27:X27)</f>
        <v>12367</v>
      </c>
      <c r="Z27" s="2">
        <f>((Y25*1000)/Y27)/7</f>
        <v>72.093393709064443</v>
      </c>
    </row>
    <row r="28" spans="1:30" s="2" customFormat="1" ht="33" customHeight="1" x14ac:dyDescent="0.25">
      <c r="A28" s="98" t="s">
        <v>22</v>
      </c>
      <c r="B28" s="38">
        <f>((B27*B26)*7/1000-B18-B19)/3</f>
        <v>30.922111111111111</v>
      </c>
      <c r="C28" s="39">
        <f t="shared" ref="C28:X28" si="6">((C27*C26)*7/1000-C18-C19)/3</f>
        <v>63.044777777777767</v>
      </c>
      <c r="D28" s="39">
        <f t="shared" si="6"/>
        <v>62.319444444444436</v>
      </c>
      <c r="E28" s="40">
        <f t="shared" si="6"/>
        <v>40.733499999999999</v>
      </c>
      <c r="F28" s="38">
        <f t="shared" si="6"/>
        <v>25.071444444444442</v>
      </c>
      <c r="G28" s="39">
        <f t="shared" si="6"/>
        <v>97.430888888888902</v>
      </c>
      <c r="H28" s="39">
        <f t="shared" si="6"/>
        <v>73.666111111111093</v>
      </c>
      <c r="I28" s="39">
        <f t="shared" si="6"/>
        <v>97.780666666666662</v>
      </c>
      <c r="J28" s="39">
        <f t="shared" si="6"/>
        <v>73.915777777777791</v>
      </c>
      <c r="K28" s="39">
        <f t="shared" si="6"/>
        <v>77.965722222222226</v>
      </c>
      <c r="L28" s="40">
        <f t="shared" si="6"/>
        <v>49.657222222222209</v>
      </c>
      <c r="M28" s="87">
        <f t="shared" si="6"/>
        <v>36.179111111111105</v>
      </c>
      <c r="N28" s="39">
        <f t="shared" si="6"/>
        <v>56.720944444444434</v>
      </c>
      <c r="O28" s="39">
        <f t="shared" si="6"/>
        <v>59.626777777777782</v>
      </c>
      <c r="P28" s="39">
        <f t="shared" si="6"/>
        <v>44.974222222222231</v>
      </c>
      <c r="Q28" s="39">
        <f t="shared" si="6"/>
        <v>53.784666666666681</v>
      </c>
      <c r="R28" s="39">
        <f t="shared" si="6"/>
        <v>45.847666666666669</v>
      </c>
      <c r="S28" s="38">
        <f t="shared" si="6"/>
        <v>29.087499999999995</v>
      </c>
      <c r="T28" s="39">
        <f t="shared" si="6"/>
        <v>45.488722222222215</v>
      </c>
      <c r="U28" s="39">
        <f t="shared" si="6"/>
        <v>62.652111111111104</v>
      </c>
      <c r="V28" s="39">
        <f t="shared" si="6"/>
        <v>45.694999999999993</v>
      </c>
      <c r="W28" s="39">
        <f t="shared" si="6"/>
        <v>53.856944444444444</v>
      </c>
      <c r="X28" s="40">
        <f t="shared" si="6"/>
        <v>56.098111111111109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151.011</v>
      </c>
      <c r="C29" s="43">
        <f t="shared" si="7"/>
        <v>308.7</v>
      </c>
      <c r="D29" s="43">
        <f t="shared" si="7"/>
        <v>303.02999999999997</v>
      </c>
      <c r="E29" s="90">
        <f>((E27*E26)*7)/1000</f>
        <v>196.4025</v>
      </c>
      <c r="F29" s="42">
        <f>((F27*F26)*7)/1000</f>
        <v>124.117</v>
      </c>
      <c r="G29" s="43">
        <f t="shared" ref="G29:H29" si="8">((G27*G26)*7)/1000</f>
        <v>479.51400000000001</v>
      </c>
      <c r="H29" s="43">
        <f t="shared" si="8"/>
        <v>360.32499999999999</v>
      </c>
      <c r="I29" s="43">
        <f>((I27*I26)*7)/1000</f>
        <v>476.78399999999999</v>
      </c>
      <c r="J29" s="43">
        <f>((J27*J26)*7)/1000</f>
        <v>360.822</v>
      </c>
      <c r="K29" s="43">
        <f t="shared" ref="K29:L29" si="9">((K27*K26)*7)/1000</f>
        <v>376.54050000000001</v>
      </c>
      <c r="L29" s="90">
        <f t="shared" si="9"/>
        <v>238.38499999999999</v>
      </c>
      <c r="M29" s="88">
        <f>((M27*M26)*7)/1000</f>
        <v>178.339</v>
      </c>
      <c r="N29" s="43">
        <f>((N27*N26)*7)/1000</f>
        <v>277.60250000000002</v>
      </c>
      <c r="O29" s="43">
        <f>((O27*O26)*7)/1000</f>
        <v>289.28899999999999</v>
      </c>
      <c r="P29" s="43">
        <f t="shared" ref="P29:X29" si="10">((P27*P26)*7)/1000</f>
        <v>217.68600000000001</v>
      </c>
      <c r="Q29" s="43">
        <f t="shared" si="10"/>
        <v>259.58100000000002</v>
      </c>
      <c r="R29" s="43">
        <f t="shared" si="10"/>
        <v>220.87100000000001</v>
      </c>
      <c r="S29" s="44">
        <f t="shared" si="10"/>
        <v>143.41249999999999</v>
      </c>
      <c r="T29" s="45">
        <f t="shared" si="10"/>
        <v>223.8075</v>
      </c>
      <c r="U29" s="45">
        <f t="shared" si="10"/>
        <v>305.51499999999999</v>
      </c>
      <c r="V29" s="45">
        <f t="shared" si="10"/>
        <v>221.221</v>
      </c>
      <c r="W29" s="45">
        <f t="shared" si="10"/>
        <v>259.08749999999998</v>
      </c>
      <c r="X29" s="46">
        <f t="shared" si="10"/>
        <v>269.01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76.5</v>
      </c>
      <c r="C30" s="49">
        <f t="shared" si="11"/>
        <v>75</v>
      </c>
      <c r="D30" s="49">
        <f t="shared" si="11"/>
        <v>73.999999999999986</v>
      </c>
      <c r="E30" s="50">
        <f>+(E25/E27)/7*1000</f>
        <v>72.5</v>
      </c>
      <c r="F30" s="48">
        <f t="shared" ref="F30:H30" si="12">+(F25/F27)/7*1000</f>
        <v>74.5</v>
      </c>
      <c r="G30" s="49">
        <f t="shared" si="12"/>
        <v>73.5</v>
      </c>
      <c r="H30" s="49">
        <f t="shared" si="12"/>
        <v>72.5</v>
      </c>
      <c r="I30" s="49">
        <f>+(I25/I27)/7*1000</f>
        <v>72</v>
      </c>
      <c r="J30" s="49">
        <f t="shared" ref="J30:L30" si="13">+(J25/J27)/7*1000</f>
        <v>71.000000000000028</v>
      </c>
      <c r="K30" s="49">
        <f t="shared" si="13"/>
        <v>70.5</v>
      </c>
      <c r="L30" s="50">
        <f t="shared" si="13"/>
        <v>69.499999999999986</v>
      </c>
      <c r="M30" s="89">
        <f>+(M25/M27)/7*1000</f>
        <v>72.999999999999986</v>
      </c>
      <c r="N30" s="49">
        <f t="shared" ref="N30:X30" si="14">+(N25/N27)/7*1000</f>
        <v>72.500000000000014</v>
      </c>
      <c r="O30" s="49">
        <f t="shared" si="14"/>
        <v>71.5</v>
      </c>
      <c r="P30" s="49">
        <f t="shared" si="14"/>
        <v>71.000000000000028</v>
      </c>
      <c r="Q30" s="49">
        <f t="shared" si="14"/>
        <v>70.5</v>
      </c>
      <c r="R30" s="49">
        <f t="shared" si="14"/>
        <v>69.5</v>
      </c>
      <c r="S30" s="48">
        <f t="shared" si="14"/>
        <v>74.5</v>
      </c>
      <c r="T30" s="49">
        <f t="shared" si="14"/>
        <v>73.5</v>
      </c>
      <c r="U30" s="49">
        <f t="shared" si="14"/>
        <v>72.5</v>
      </c>
      <c r="V30" s="49">
        <f t="shared" si="14"/>
        <v>71.500000000000014</v>
      </c>
      <c r="W30" s="49">
        <f t="shared" si="14"/>
        <v>70.5</v>
      </c>
      <c r="X30" s="50">
        <f t="shared" si="14"/>
        <v>69.999999999999986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89" t="s">
        <v>26</v>
      </c>
      <c r="C36" s="590"/>
      <c r="D36" s="590"/>
      <c r="E36" s="590"/>
      <c r="F36" s="590"/>
      <c r="G36" s="590"/>
      <c r="H36" s="587"/>
      <c r="I36" s="102"/>
      <c r="J36" s="55" t="s">
        <v>27</v>
      </c>
      <c r="K36" s="110"/>
      <c r="L36" s="590" t="s">
        <v>26</v>
      </c>
      <c r="M36" s="590"/>
      <c r="N36" s="590"/>
      <c r="O36" s="590"/>
      <c r="P36" s="587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29.93483333333333</v>
      </c>
      <c r="C39" s="82">
        <v>66.548333333333332</v>
      </c>
      <c r="D39" s="82">
        <v>76.108333333333334</v>
      </c>
      <c r="E39" s="82">
        <v>65.560500000000005</v>
      </c>
      <c r="F39" s="82">
        <v>73.970777777777798</v>
      </c>
      <c r="G39" s="82">
        <v>74.304166666666674</v>
      </c>
      <c r="H39" s="82"/>
      <c r="I39" s="104">
        <f t="shared" ref="I39:I46" si="15">SUM(B39:H39)</f>
        <v>386.42694444444447</v>
      </c>
      <c r="J39" s="2"/>
      <c r="K39" s="94" t="s">
        <v>13</v>
      </c>
      <c r="L39" s="82">
        <v>13.8</v>
      </c>
      <c r="M39" s="82">
        <v>16.600000000000001</v>
      </c>
      <c r="N39" s="82">
        <v>12.9</v>
      </c>
      <c r="O39" s="82"/>
      <c r="P39" s="82"/>
      <c r="Q39" s="104">
        <f t="shared" ref="Q39:Q46" si="16">SUM(L39:P39)</f>
        <v>43.300000000000004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29.93483333333333</v>
      </c>
      <c r="C40" s="82">
        <v>66.548333333333332</v>
      </c>
      <c r="D40" s="82">
        <v>76.108333333333334</v>
      </c>
      <c r="E40" s="82">
        <v>65.560500000000005</v>
      </c>
      <c r="F40" s="82">
        <v>73.970777777777798</v>
      </c>
      <c r="G40" s="82">
        <v>74.304166666666674</v>
      </c>
      <c r="H40" s="82"/>
      <c r="I40" s="104">
        <f t="shared" si="15"/>
        <v>386.42694444444447</v>
      </c>
      <c r="J40" s="2"/>
      <c r="K40" s="95" t="s">
        <v>14</v>
      </c>
      <c r="L40" s="82">
        <v>13.8</v>
      </c>
      <c r="M40" s="82">
        <v>16.600000000000001</v>
      </c>
      <c r="N40" s="82">
        <v>12.9</v>
      </c>
      <c r="O40" s="82"/>
      <c r="P40" s="82"/>
      <c r="Q40" s="104">
        <f t="shared" si="16"/>
        <v>43.300000000000004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32.539944444444444</v>
      </c>
      <c r="C42" s="82">
        <v>71.762111111111096</v>
      </c>
      <c r="D42" s="82">
        <v>80.546111111111102</v>
      </c>
      <c r="E42" s="82">
        <v>68.569500000000005</v>
      </c>
      <c r="F42" s="82">
        <v>78.406981481481466</v>
      </c>
      <c r="G42" s="82">
        <v>78.231388888888887</v>
      </c>
      <c r="H42" s="82"/>
      <c r="I42" s="104">
        <f t="shared" si="15"/>
        <v>410.05603703703702</v>
      </c>
      <c r="J42" s="2"/>
      <c r="K42" s="95" t="s">
        <v>16</v>
      </c>
      <c r="L42" s="82">
        <v>14.3</v>
      </c>
      <c r="M42" s="82">
        <v>17.399999999999999</v>
      </c>
      <c r="N42" s="82">
        <v>13.4</v>
      </c>
      <c r="O42" s="82"/>
      <c r="P42" s="82"/>
      <c r="Q42" s="104">
        <f t="shared" si="16"/>
        <v>45.1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32.539944444444444</v>
      </c>
      <c r="C43" s="82">
        <v>71.762111111111096</v>
      </c>
      <c r="D43" s="82">
        <v>80.546111111111102</v>
      </c>
      <c r="E43" s="82">
        <v>68.569500000000005</v>
      </c>
      <c r="F43" s="82">
        <v>78.406981481481466</v>
      </c>
      <c r="G43" s="82">
        <v>78.231388888888887</v>
      </c>
      <c r="H43" s="82"/>
      <c r="I43" s="104">
        <f t="shared" si="15"/>
        <v>410.05603703703702</v>
      </c>
      <c r="J43" s="2"/>
      <c r="K43" s="94" t="s">
        <v>17</v>
      </c>
      <c r="L43" s="82">
        <v>14.4</v>
      </c>
      <c r="M43" s="82">
        <v>17.5</v>
      </c>
      <c r="N43" s="82">
        <v>13.5</v>
      </c>
      <c r="O43" s="82"/>
      <c r="P43" s="82"/>
      <c r="Q43" s="104">
        <f t="shared" si="16"/>
        <v>45.4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32.539944444444444</v>
      </c>
      <c r="C45" s="82">
        <v>71.762111111111096</v>
      </c>
      <c r="D45" s="82">
        <v>80.546111111111102</v>
      </c>
      <c r="E45" s="82">
        <v>68.569500000000005</v>
      </c>
      <c r="F45" s="82">
        <v>78.406981481481466</v>
      </c>
      <c r="G45" s="82">
        <v>78.231388888888887</v>
      </c>
      <c r="H45" s="82"/>
      <c r="I45" s="104">
        <f t="shared" si="15"/>
        <v>410.05603703703702</v>
      </c>
      <c r="J45" s="2"/>
      <c r="K45" s="94" t="s">
        <v>19</v>
      </c>
      <c r="L45" s="82">
        <v>14.4</v>
      </c>
      <c r="M45" s="82">
        <v>17.5</v>
      </c>
      <c r="N45" s="82">
        <v>13.5</v>
      </c>
      <c r="O45" s="82"/>
      <c r="P45" s="82"/>
      <c r="Q45" s="104">
        <f t="shared" si="16"/>
        <v>45.4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157.48949999999999</v>
      </c>
      <c r="C46" s="28">
        <f t="shared" si="17"/>
        <v>348.38299999999998</v>
      </c>
      <c r="D46" s="28">
        <f t="shared" si="17"/>
        <v>393.85499999999996</v>
      </c>
      <c r="E46" s="28">
        <f t="shared" si="17"/>
        <v>336.8295</v>
      </c>
      <c r="F46" s="28">
        <f t="shared" si="17"/>
        <v>383.16250000000002</v>
      </c>
      <c r="G46" s="28">
        <f t="shared" si="17"/>
        <v>383.30250000000001</v>
      </c>
      <c r="H46" s="28">
        <f t="shared" si="17"/>
        <v>0</v>
      </c>
      <c r="I46" s="104">
        <f t="shared" si="15"/>
        <v>2003.0220000000002</v>
      </c>
      <c r="K46" s="80" t="s">
        <v>11</v>
      </c>
      <c r="L46" s="84">
        <f>SUM(L39:L45)</f>
        <v>70.7</v>
      </c>
      <c r="M46" s="28">
        <f>SUM(M39:M45)</f>
        <v>85.6</v>
      </c>
      <c r="N46" s="28">
        <f>SUM(N39:N45)</f>
        <v>66.2</v>
      </c>
      <c r="O46" s="28">
        <f>SUM(O39:O45)</f>
        <v>0</v>
      </c>
      <c r="P46" s="28">
        <f>SUM(P39:P45)</f>
        <v>0</v>
      </c>
      <c r="Q46" s="104">
        <f t="shared" si="16"/>
        <v>222.5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79.5</v>
      </c>
      <c r="C47" s="31">
        <v>78.5</v>
      </c>
      <c r="D47" s="31">
        <v>77.5</v>
      </c>
      <c r="E47" s="31">
        <v>76.5</v>
      </c>
      <c r="F47" s="31">
        <v>75.5</v>
      </c>
      <c r="G47" s="31">
        <v>74.5</v>
      </c>
      <c r="H47" s="31"/>
      <c r="I47" s="105">
        <f>+((I46/I48)/7)*1000</f>
        <v>76.673633440514479</v>
      </c>
      <c r="K47" s="113" t="s">
        <v>20</v>
      </c>
      <c r="L47" s="85">
        <v>81.5</v>
      </c>
      <c r="M47" s="31">
        <v>81.5</v>
      </c>
      <c r="N47" s="31">
        <v>81.5</v>
      </c>
      <c r="O47" s="31"/>
      <c r="P47" s="31"/>
      <c r="Q47" s="105">
        <f>+((Q46/Q48)/7)*1000</f>
        <v>81.501831501831504</v>
      </c>
      <c r="R47" s="65"/>
      <c r="S47" s="65"/>
    </row>
    <row r="48" spans="1:30" ht="33.75" customHeight="1" x14ac:dyDescent="0.25">
      <c r="A48" s="97" t="s">
        <v>21</v>
      </c>
      <c r="B48" s="86">
        <v>283</v>
      </c>
      <c r="C48" s="35">
        <v>634</v>
      </c>
      <c r="D48" s="35">
        <v>726</v>
      </c>
      <c r="E48" s="35">
        <v>629</v>
      </c>
      <c r="F48" s="35">
        <v>725</v>
      </c>
      <c r="G48" s="35">
        <v>735</v>
      </c>
      <c r="H48" s="35"/>
      <c r="I48" s="106">
        <f>SUM(B48:H48)</f>
        <v>3732</v>
      </c>
      <c r="J48" s="66"/>
      <c r="K48" s="97" t="s">
        <v>21</v>
      </c>
      <c r="L48" s="109">
        <v>124</v>
      </c>
      <c r="M48" s="67">
        <v>150</v>
      </c>
      <c r="N48" s="67">
        <v>116</v>
      </c>
      <c r="O48" s="67"/>
      <c r="P48" s="67"/>
      <c r="Q48" s="115">
        <f>SUM(L48:P48)</f>
        <v>390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32.539944444444444</v>
      </c>
      <c r="C49" s="39">
        <f t="shared" si="18"/>
        <v>71.762111111111096</v>
      </c>
      <c r="D49" s="39">
        <f t="shared" si="18"/>
        <v>80.546111111111102</v>
      </c>
      <c r="E49" s="39">
        <f t="shared" si="18"/>
        <v>68.569500000000005</v>
      </c>
      <c r="F49" s="39">
        <f t="shared" si="18"/>
        <v>78.406981481481466</v>
      </c>
      <c r="G49" s="39">
        <f t="shared" si="18"/>
        <v>78.231388888888887</v>
      </c>
      <c r="H49" s="39">
        <f t="shared" si="18"/>
        <v>0</v>
      </c>
      <c r="I49" s="107">
        <f>((I46*1000)/I48)/7</f>
        <v>76.673633440514479</v>
      </c>
      <c r="K49" s="98" t="s">
        <v>22</v>
      </c>
      <c r="L49" s="87">
        <f t="shared" ref="L49:P49" si="19">((L48*L47)*7/1000-L39-L40)/3</f>
        <v>14.38066666666667</v>
      </c>
      <c r="M49" s="39">
        <f t="shared" si="19"/>
        <v>17.458333333333332</v>
      </c>
      <c r="N49" s="39">
        <f t="shared" si="19"/>
        <v>13.459333333333333</v>
      </c>
      <c r="O49" s="39">
        <f t="shared" si="19"/>
        <v>0</v>
      </c>
      <c r="P49" s="39">
        <f t="shared" si="19"/>
        <v>0</v>
      </c>
      <c r="Q49" s="116">
        <f>((Q46*1000)/Q48)/7</f>
        <v>81.501831501831504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157.48949999999999</v>
      </c>
      <c r="C50" s="43">
        <f t="shared" si="20"/>
        <v>348.38299999999998</v>
      </c>
      <c r="D50" s="43">
        <f t="shared" si="20"/>
        <v>393.85500000000002</v>
      </c>
      <c r="E50" s="43">
        <f t="shared" si="20"/>
        <v>336.8295</v>
      </c>
      <c r="F50" s="43">
        <f t="shared" si="20"/>
        <v>383.16250000000002</v>
      </c>
      <c r="G50" s="43">
        <f t="shared" si="20"/>
        <v>383.30250000000001</v>
      </c>
      <c r="H50" s="43">
        <f t="shared" si="20"/>
        <v>0</v>
      </c>
      <c r="I50" s="90"/>
      <c r="K50" s="99" t="s">
        <v>23</v>
      </c>
      <c r="L50" s="88">
        <f>((L48*L47)*7)/1000</f>
        <v>70.742000000000004</v>
      </c>
      <c r="M50" s="43">
        <f>((M48*M47)*7)/1000</f>
        <v>85.575000000000003</v>
      </c>
      <c r="N50" s="43">
        <f>((N48*N47)*7)/1000</f>
        <v>66.177999999999997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79.5</v>
      </c>
      <c r="C51" s="49">
        <f t="shared" si="21"/>
        <v>78.5</v>
      </c>
      <c r="D51" s="49">
        <f t="shared" si="21"/>
        <v>77.5</v>
      </c>
      <c r="E51" s="49">
        <f t="shared" si="21"/>
        <v>76.5</v>
      </c>
      <c r="F51" s="49">
        <f t="shared" si="21"/>
        <v>75.500000000000014</v>
      </c>
      <c r="G51" s="49">
        <f t="shared" si="21"/>
        <v>74.5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81.451612903225808</v>
      </c>
      <c r="M51" s="49">
        <f>+(M46/M48)/7*1000</f>
        <v>81.523809523809533</v>
      </c>
      <c r="N51" s="49">
        <f>+(N46/N48)/7*1000</f>
        <v>81.527093596059117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91"/>
      <c r="K54" s="591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89" t="s">
        <v>8</v>
      </c>
      <c r="C55" s="590"/>
      <c r="D55" s="590"/>
      <c r="E55" s="590"/>
      <c r="F55" s="590"/>
      <c r="G55" s="587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30.1</v>
      </c>
      <c r="C58" s="82">
        <v>37.5</v>
      </c>
      <c r="D58" s="82">
        <v>33.299999999999997</v>
      </c>
      <c r="E58" s="82">
        <v>29.6</v>
      </c>
      <c r="F58" s="82">
        <v>25.2</v>
      </c>
      <c r="G58" s="82"/>
      <c r="H58" s="104">
        <f t="shared" ref="H58:H65" si="22">SUM(B58:G58)</f>
        <v>155.69999999999999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30.1</v>
      </c>
      <c r="C59" s="82">
        <v>37.5</v>
      </c>
      <c r="D59" s="82">
        <v>33.299999999999997</v>
      </c>
      <c r="E59" s="82">
        <v>29.6</v>
      </c>
      <c r="F59" s="82">
        <v>25.2</v>
      </c>
      <c r="G59" s="82"/>
      <c r="H59" s="104">
        <f t="shared" si="22"/>
        <v>155.69999999999999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31.2</v>
      </c>
      <c r="C61" s="82">
        <v>39.4</v>
      </c>
      <c r="D61" s="82">
        <v>35.1</v>
      </c>
      <c r="E61" s="82">
        <v>31</v>
      </c>
      <c r="F61" s="82">
        <v>26.5</v>
      </c>
      <c r="G61" s="82"/>
      <c r="H61" s="104">
        <f t="shared" si="22"/>
        <v>163.19999999999999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31.2</v>
      </c>
      <c r="C62" s="82">
        <v>39.4</v>
      </c>
      <c r="D62" s="82">
        <v>35.1</v>
      </c>
      <c r="E62" s="82">
        <v>31</v>
      </c>
      <c r="F62" s="82">
        <v>26.5</v>
      </c>
      <c r="G62" s="82"/>
      <c r="H62" s="104">
        <f t="shared" si="22"/>
        <v>163.19999999999999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2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31.2</v>
      </c>
      <c r="C64" s="82">
        <v>39.4</v>
      </c>
      <c r="D64" s="82">
        <v>35.1</v>
      </c>
      <c r="E64" s="82">
        <v>31</v>
      </c>
      <c r="F64" s="82">
        <v>26.6</v>
      </c>
      <c r="G64" s="82"/>
      <c r="H64" s="104">
        <f t="shared" si="22"/>
        <v>163.29999999999998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153.80000000000001</v>
      </c>
      <c r="C65" s="28">
        <f t="shared" si="23"/>
        <v>193.20000000000002</v>
      </c>
      <c r="D65" s="28">
        <f t="shared" si="23"/>
        <v>171.89999999999998</v>
      </c>
      <c r="E65" s="28">
        <f t="shared" si="23"/>
        <v>152.19999999999999</v>
      </c>
      <c r="F65" s="28">
        <f t="shared" si="23"/>
        <v>130</v>
      </c>
      <c r="G65" s="28">
        <f t="shared" si="23"/>
        <v>0</v>
      </c>
      <c r="H65" s="104">
        <f t="shared" si="22"/>
        <v>801.09999999999991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89</v>
      </c>
      <c r="C66" s="31">
        <v>88.5</v>
      </c>
      <c r="D66" s="31">
        <v>88</v>
      </c>
      <c r="E66" s="31">
        <v>88</v>
      </c>
      <c r="F66" s="31">
        <v>88</v>
      </c>
      <c r="G66" s="31"/>
      <c r="H66" s="105">
        <f>+((H65/H67)/7)*1000</f>
        <v>88.304673721340393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247</v>
      </c>
      <c r="C67" s="67">
        <v>312</v>
      </c>
      <c r="D67" s="67">
        <v>279</v>
      </c>
      <c r="E67" s="67">
        <v>247</v>
      </c>
      <c r="F67" s="67">
        <v>211</v>
      </c>
      <c r="G67" s="67"/>
      <c r="H67" s="115">
        <f>SUM(B67:G67)</f>
        <v>1296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((B67*B66)*7/1000-B58-B59)/3</f>
        <v>31.227000000000004</v>
      </c>
      <c r="C68" s="39">
        <f t="shared" si="24"/>
        <v>39.427999999999997</v>
      </c>
      <c r="D68" s="39">
        <f t="shared" si="24"/>
        <v>35.088000000000008</v>
      </c>
      <c r="E68" s="39">
        <f t="shared" si="24"/>
        <v>30.983999999999998</v>
      </c>
      <c r="F68" s="39">
        <f t="shared" si="24"/>
        <v>26.525333333333332</v>
      </c>
      <c r="G68" s="39">
        <f t="shared" si="24"/>
        <v>0</v>
      </c>
      <c r="H68" s="119">
        <f>((H65*1000)/H67)/7</f>
        <v>88.304673721340379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153.881</v>
      </c>
      <c r="C69" s="43">
        <f t="shared" si="25"/>
        <v>193.28399999999999</v>
      </c>
      <c r="D69" s="43">
        <f t="shared" si="25"/>
        <v>171.864</v>
      </c>
      <c r="E69" s="43">
        <f t="shared" si="25"/>
        <v>152.15199999999999</v>
      </c>
      <c r="F69" s="43">
        <f t="shared" si="25"/>
        <v>129.976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88.953152111046847</v>
      </c>
      <c r="C70" s="49">
        <f t="shared" si="26"/>
        <v>88.461538461538467</v>
      </c>
      <c r="D70" s="49">
        <f t="shared" si="26"/>
        <v>88.018433179723488</v>
      </c>
      <c r="E70" s="49">
        <f t="shared" si="26"/>
        <v>88.027761711972232</v>
      </c>
      <c r="F70" s="49">
        <f t="shared" si="26"/>
        <v>88.016249153689913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R9:S9"/>
    <mergeCell ref="K11:L11"/>
    <mergeCell ref="B15:E15"/>
    <mergeCell ref="F15:L15"/>
    <mergeCell ref="M15:R15"/>
    <mergeCell ref="S15:X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25" zoomScale="30" zoomScaleNormal="30" workbookViewId="0">
      <selection activeCell="B47" sqref="B47:G4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84" t="s">
        <v>0</v>
      </c>
      <c r="B3" s="584"/>
      <c r="C3" s="584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2"/>
      <c r="Z3" s="2"/>
      <c r="AA3" s="2"/>
      <c r="AB3" s="2"/>
      <c r="AC3" s="2"/>
      <c r="AD3" s="17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2" t="s">
        <v>1</v>
      </c>
      <c r="B9" s="172"/>
      <c r="C9" s="172"/>
      <c r="D9" s="1"/>
      <c r="E9" s="585" t="s">
        <v>2</v>
      </c>
      <c r="F9" s="585"/>
      <c r="G9" s="58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85"/>
      <c r="S9" s="58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2"/>
      <c r="B10" s="172"/>
      <c r="C10" s="17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2" t="s">
        <v>4</v>
      </c>
      <c r="B11" s="172"/>
      <c r="C11" s="172"/>
      <c r="D11" s="1"/>
      <c r="E11" s="173">
        <v>1</v>
      </c>
      <c r="F11" s="1"/>
      <c r="G11" s="1"/>
      <c r="H11" s="1"/>
      <c r="I11" s="1"/>
      <c r="J11" s="1"/>
      <c r="K11" s="586" t="s">
        <v>66</v>
      </c>
      <c r="L11" s="586"/>
      <c r="M11" s="174"/>
      <c r="N11" s="17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2"/>
      <c r="B12" s="172"/>
      <c r="C12" s="172"/>
      <c r="D12" s="1"/>
      <c r="E12" s="5"/>
      <c r="F12" s="1"/>
      <c r="G12" s="1"/>
      <c r="H12" s="1"/>
      <c r="I12" s="1"/>
      <c r="J12" s="1"/>
      <c r="K12" s="174"/>
      <c r="L12" s="174"/>
      <c r="M12" s="174"/>
      <c r="N12" s="17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2"/>
      <c r="B13" s="172"/>
      <c r="C13" s="172"/>
      <c r="D13" s="172"/>
      <c r="E13" s="172"/>
      <c r="F13" s="172"/>
      <c r="G13" s="172"/>
      <c r="H13" s="172"/>
      <c r="I13" s="172"/>
      <c r="J13" s="172"/>
      <c r="K13" s="172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"/>
      <c r="X13" s="1"/>
      <c r="Y13" s="1"/>
    </row>
    <row r="14" spans="1:30" s="3" customFormat="1" ht="27" thickBot="1" x14ac:dyDescent="0.3">
      <c r="A14" s="17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97" t="s">
        <v>8</v>
      </c>
      <c r="C15" s="598"/>
      <c r="D15" s="598"/>
      <c r="E15" s="599"/>
      <c r="F15" s="597" t="s">
        <v>53</v>
      </c>
      <c r="G15" s="598"/>
      <c r="H15" s="598"/>
      <c r="I15" s="598"/>
      <c r="J15" s="598"/>
      <c r="K15" s="598"/>
      <c r="L15" s="599"/>
      <c r="M15" s="592" t="s">
        <v>9</v>
      </c>
      <c r="N15" s="592"/>
      <c r="O15" s="592"/>
      <c r="P15" s="592"/>
      <c r="Q15" s="592"/>
      <c r="R15" s="593"/>
      <c r="S15" s="594" t="s">
        <v>30</v>
      </c>
      <c r="T15" s="595"/>
      <c r="U15" s="595"/>
      <c r="V15" s="595"/>
      <c r="W15" s="595"/>
      <c r="X15" s="596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30.922111111111111</v>
      </c>
      <c r="C18" s="24">
        <v>63.044777777777767</v>
      </c>
      <c r="D18" s="24">
        <v>62.319444444444436</v>
      </c>
      <c r="E18" s="25">
        <v>40.733499999999999</v>
      </c>
      <c r="F18" s="23">
        <v>25.071444444444442</v>
      </c>
      <c r="G18" s="24">
        <v>97.430888888888902</v>
      </c>
      <c r="H18" s="24">
        <v>73.666111111111093</v>
      </c>
      <c r="I18" s="24">
        <v>97.780666666666662</v>
      </c>
      <c r="J18" s="24">
        <v>73.915777777777791</v>
      </c>
      <c r="K18" s="24">
        <v>77.965722222222226</v>
      </c>
      <c r="L18" s="25">
        <v>49.657222222222209</v>
      </c>
      <c r="M18" s="82">
        <v>36.179111111111105</v>
      </c>
      <c r="N18" s="24">
        <v>56.720944444444434</v>
      </c>
      <c r="O18" s="24">
        <v>59.626777777777782</v>
      </c>
      <c r="P18" s="24">
        <v>44.974222222222231</v>
      </c>
      <c r="Q18" s="24">
        <v>53.784666666666681</v>
      </c>
      <c r="R18" s="24">
        <v>45.847666666666669</v>
      </c>
      <c r="S18" s="23">
        <v>29.087499999999995</v>
      </c>
      <c r="T18" s="24">
        <v>45.488722222222215</v>
      </c>
      <c r="U18" s="24">
        <v>62.652111111111104</v>
      </c>
      <c r="V18" s="24">
        <v>45.694999999999993</v>
      </c>
      <c r="W18" s="24">
        <v>53.856944444444444</v>
      </c>
      <c r="X18" s="25">
        <v>56.098111111111109</v>
      </c>
      <c r="Y18" s="26">
        <f t="shared" ref="Y18:Y25" si="0">SUM(B18:X18)</f>
        <v>1282.5194444444442</v>
      </c>
      <c r="AA18" s="2"/>
      <c r="AB18" s="20"/>
    </row>
    <row r="19" spans="1:30" ht="39.950000000000003" customHeight="1" x14ac:dyDescent="0.25">
      <c r="A19" s="95" t="s">
        <v>14</v>
      </c>
      <c r="B19" s="23">
        <v>26.467777777777776</v>
      </c>
      <c r="C19" s="24">
        <v>54.070244444444448</v>
      </c>
      <c r="D19" s="24">
        <v>52.944111111111113</v>
      </c>
      <c r="E19" s="25">
        <v>34.384599999999999</v>
      </c>
      <c r="F19" s="23">
        <v>21.86151111111111</v>
      </c>
      <c r="G19" s="24">
        <v>84.785822222222222</v>
      </c>
      <c r="H19" s="24">
        <v>63.792777777777779</v>
      </c>
      <c r="I19" s="24">
        <v>83.747066666666655</v>
      </c>
      <c r="J19" s="24">
        <v>63.479644444444446</v>
      </c>
      <c r="K19" s="24">
        <v>66.124155555555561</v>
      </c>
      <c r="L19" s="25">
        <v>41.861555555555555</v>
      </c>
      <c r="M19" s="82">
        <v>31.60787777777778</v>
      </c>
      <c r="N19" s="24">
        <v>48.932811111111114</v>
      </c>
      <c r="O19" s="24">
        <v>51.192244444444448</v>
      </c>
      <c r="P19" s="24">
        <v>38.221555555555554</v>
      </c>
      <c r="Q19" s="24">
        <v>45.577666666666666</v>
      </c>
      <c r="R19" s="24">
        <v>38.818266666666666</v>
      </c>
      <c r="S19" s="23">
        <v>25.367500000000003</v>
      </c>
      <c r="T19" s="24">
        <v>39.622255555555554</v>
      </c>
      <c r="U19" s="24">
        <v>53.629377777777776</v>
      </c>
      <c r="V19" s="24">
        <v>38.817999999999998</v>
      </c>
      <c r="W19" s="24">
        <v>45.456111111111106</v>
      </c>
      <c r="X19" s="25">
        <v>47.193977777777775</v>
      </c>
      <c r="Y19" s="26">
        <f t="shared" si="0"/>
        <v>1097.9569111111109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26.221902777777778</v>
      </c>
      <c r="C21" s="24">
        <v>54.070244444444448</v>
      </c>
      <c r="D21" s="24">
        <v>52.944111111111113</v>
      </c>
      <c r="E21" s="25">
        <v>34.384599999999999</v>
      </c>
      <c r="F21" s="23">
        <v>21.654136111111111</v>
      </c>
      <c r="G21" s="24">
        <v>84.785822222222222</v>
      </c>
      <c r="H21" s="24">
        <v>63.792777777777779</v>
      </c>
      <c r="I21" s="24">
        <v>83.747066666666655</v>
      </c>
      <c r="J21" s="24">
        <v>64.114894444444445</v>
      </c>
      <c r="K21" s="24">
        <v>66.124155555555561</v>
      </c>
      <c r="L21" s="25">
        <v>41.861555555555555</v>
      </c>
      <c r="M21" s="82">
        <v>31.60787777777778</v>
      </c>
      <c r="N21" s="24">
        <v>48.932811111111114</v>
      </c>
      <c r="O21" s="24">
        <v>51.192244444444448</v>
      </c>
      <c r="P21" s="24">
        <v>38.221555555555554</v>
      </c>
      <c r="Q21" s="24">
        <v>45.577666666666666</v>
      </c>
      <c r="R21" s="24">
        <v>38.818266666666666</v>
      </c>
      <c r="S21" s="23">
        <v>25.126875000000002</v>
      </c>
      <c r="T21" s="24">
        <v>39.24163055555556</v>
      </c>
      <c r="U21" s="24">
        <v>53.629377777777776</v>
      </c>
      <c r="V21" s="24">
        <v>38.817999999999998</v>
      </c>
      <c r="W21" s="24">
        <v>45.915486111111115</v>
      </c>
      <c r="X21" s="25">
        <v>47.193977777777775</v>
      </c>
      <c r="Y21" s="26">
        <f t="shared" si="0"/>
        <v>1097.9770361111111</v>
      </c>
      <c r="AA21" s="2"/>
      <c r="AB21" s="20"/>
    </row>
    <row r="22" spans="1:30" ht="39.950000000000003" customHeight="1" x14ac:dyDescent="0.25">
      <c r="A22" s="94" t="s">
        <v>17</v>
      </c>
      <c r="B22" s="23">
        <v>26.221902777777778</v>
      </c>
      <c r="C22" s="24">
        <v>54.070244444444448</v>
      </c>
      <c r="D22" s="24">
        <v>52.944111111111113</v>
      </c>
      <c r="E22" s="25">
        <v>34.384599999999999</v>
      </c>
      <c r="F22" s="23">
        <v>21.654136111111111</v>
      </c>
      <c r="G22" s="24">
        <v>84.785822222222222</v>
      </c>
      <c r="H22" s="24">
        <v>63.792777777777779</v>
      </c>
      <c r="I22" s="24">
        <v>83.747066666666655</v>
      </c>
      <c r="J22" s="24">
        <v>64.114894444444445</v>
      </c>
      <c r="K22" s="24">
        <v>66.124155555555561</v>
      </c>
      <c r="L22" s="25">
        <v>41.861555555555555</v>
      </c>
      <c r="M22" s="82">
        <v>31.60787777777778</v>
      </c>
      <c r="N22" s="24">
        <v>48.932811111111114</v>
      </c>
      <c r="O22" s="24">
        <v>51.192244444444448</v>
      </c>
      <c r="P22" s="24">
        <v>38.221555555555554</v>
      </c>
      <c r="Q22" s="24">
        <v>45.577666666666666</v>
      </c>
      <c r="R22" s="24">
        <v>38.818266666666666</v>
      </c>
      <c r="S22" s="23">
        <v>25.126875000000002</v>
      </c>
      <c r="T22" s="24">
        <v>39.24163055555556</v>
      </c>
      <c r="U22" s="24">
        <v>53.629377777777776</v>
      </c>
      <c r="V22" s="24">
        <v>38.817999999999998</v>
      </c>
      <c r="W22" s="24">
        <v>45.915486111111115</v>
      </c>
      <c r="X22" s="25">
        <v>47.193977777777775</v>
      </c>
      <c r="Y22" s="26">
        <f t="shared" si="0"/>
        <v>1097.9770361111111</v>
      </c>
      <c r="AA22" s="2"/>
      <c r="AB22" s="20"/>
    </row>
    <row r="23" spans="1:30" ht="39.950000000000003" customHeight="1" x14ac:dyDescent="0.25">
      <c r="A23" s="95" t="s">
        <v>18</v>
      </c>
      <c r="B23" s="23">
        <v>26.221902777777778</v>
      </c>
      <c r="C23" s="24">
        <v>54.070244444444448</v>
      </c>
      <c r="D23" s="24">
        <v>52.944111111111113</v>
      </c>
      <c r="E23" s="25">
        <v>34.384599999999999</v>
      </c>
      <c r="F23" s="23">
        <v>21.654136111111111</v>
      </c>
      <c r="G23" s="24">
        <v>84.785822222222222</v>
      </c>
      <c r="H23" s="24">
        <v>63.792777777777779</v>
      </c>
      <c r="I23" s="24">
        <v>83.747066666666655</v>
      </c>
      <c r="J23" s="24">
        <v>64.114894444444445</v>
      </c>
      <c r="K23" s="24">
        <v>66.124155555555561</v>
      </c>
      <c r="L23" s="25">
        <v>41.861555555555555</v>
      </c>
      <c r="M23" s="82">
        <v>31.60787777777778</v>
      </c>
      <c r="N23" s="24">
        <v>48.932811111111114</v>
      </c>
      <c r="O23" s="24">
        <v>51.192244444444448</v>
      </c>
      <c r="P23" s="24">
        <v>38.221555555555554</v>
      </c>
      <c r="Q23" s="24">
        <v>45.577666666666666</v>
      </c>
      <c r="R23" s="24">
        <v>38.818266666666666</v>
      </c>
      <c r="S23" s="23">
        <v>25.126875000000002</v>
      </c>
      <c r="T23" s="24">
        <v>39.24163055555556</v>
      </c>
      <c r="U23" s="24">
        <v>53.629377777777776</v>
      </c>
      <c r="V23" s="24">
        <v>38.817999999999998</v>
      </c>
      <c r="W23" s="24">
        <v>45.915486111111115</v>
      </c>
      <c r="X23" s="25">
        <v>47.193977777777775</v>
      </c>
      <c r="Y23" s="26">
        <f t="shared" si="0"/>
        <v>1097.9770361111111</v>
      </c>
      <c r="AA23" s="2"/>
      <c r="AB23" s="20"/>
    </row>
    <row r="24" spans="1:30" ht="39.950000000000003" customHeight="1" x14ac:dyDescent="0.25">
      <c r="A24" s="94" t="s">
        <v>19</v>
      </c>
      <c r="B24" s="23">
        <v>26.221902777777778</v>
      </c>
      <c r="C24" s="24">
        <v>54.070244444444448</v>
      </c>
      <c r="D24" s="24">
        <v>52.944111111111113</v>
      </c>
      <c r="E24" s="25">
        <v>34.384599999999999</v>
      </c>
      <c r="F24" s="23">
        <v>21.654136111111111</v>
      </c>
      <c r="G24" s="24">
        <v>84.785822222222222</v>
      </c>
      <c r="H24" s="24">
        <v>63.792777777777779</v>
      </c>
      <c r="I24" s="24">
        <v>83.747066666666655</v>
      </c>
      <c r="J24" s="24">
        <v>64.114894444444445</v>
      </c>
      <c r="K24" s="24">
        <v>66.124155555555561</v>
      </c>
      <c r="L24" s="25">
        <v>41.861555555555555</v>
      </c>
      <c r="M24" s="82">
        <v>31.60787777777778</v>
      </c>
      <c r="N24" s="24">
        <v>48.932811111111114</v>
      </c>
      <c r="O24" s="24">
        <v>51.192244444444448</v>
      </c>
      <c r="P24" s="24">
        <v>38.221555555555554</v>
      </c>
      <c r="Q24" s="24">
        <v>45.577666666666666</v>
      </c>
      <c r="R24" s="24">
        <v>38.818266666666666</v>
      </c>
      <c r="S24" s="23">
        <v>25.126875000000002</v>
      </c>
      <c r="T24" s="24">
        <v>39.24163055555556</v>
      </c>
      <c r="U24" s="24">
        <v>53.629377777777776</v>
      </c>
      <c r="V24" s="24">
        <v>38.817999999999998</v>
      </c>
      <c r="W24" s="24">
        <v>45.915486111111115</v>
      </c>
      <c r="X24" s="25">
        <v>47.193977777777775</v>
      </c>
      <c r="Y24" s="26">
        <f t="shared" si="0"/>
        <v>1097.9770361111111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162.27750000000003</v>
      </c>
      <c r="C25" s="28">
        <f t="shared" si="1"/>
        <v>333.39600000000002</v>
      </c>
      <c r="D25" s="28">
        <f t="shared" si="1"/>
        <v>327.04000000000002</v>
      </c>
      <c r="E25" s="29">
        <f>SUM(E18:E24)</f>
        <v>212.65650000000002</v>
      </c>
      <c r="F25" s="27">
        <f t="shared" ref="F25:H25" si="2">SUM(F18:F24)</f>
        <v>133.54949999999999</v>
      </c>
      <c r="G25" s="28">
        <f t="shared" si="2"/>
        <v>521.36</v>
      </c>
      <c r="H25" s="28">
        <f t="shared" si="2"/>
        <v>392.62999999999994</v>
      </c>
      <c r="I25" s="28">
        <f>SUM(I18:I24)</f>
        <v>516.51599999999996</v>
      </c>
      <c r="J25" s="28">
        <f t="shared" ref="J25:L25" si="3">SUM(J18:J24)</f>
        <v>393.85500000000002</v>
      </c>
      <c r="K25" s="28">
        <f t="shared" si="3"/>
        <v>408.5865</v>
      </c>
      <c r="L25" s="29">
        <f t="shared" si="3"/>
        <v>258.96499999999997</v>
      </c>
      <c r="M25" s="84">
        <f>SUM(M18:M24)</f>
        <v>194.21850000000003</v>
      </c>
      <c r="N25" s="28">
        <f t="shared" ref="N25:R25" si="4">SUM(N18:N24)</f>
        <v>301.38499999999999</v>
      </c>
      <c r="O25" s="28">
        <f t="shared" si="4"/>
        <v>315.58800000000002</v>
      </c>
      <c r="P25" s="28">
        <f t="shared" si="4"/>
        <v>236.08199999999999</v>
      </c>
      <c r="Q25" s="28">
        <f t="shared" si="4"/>
        <v>281.673</v>
      </c>
      <c r="R25" s="28">
        <f t="shared" si="4"/>
        <v>239.93899999999996</v>
      </c>
      <c r="S25" s="27">
        <f>SUM(S18:S24)</f>
        <v>154.96250000000001</v>
      </c>
      <c r="T25" s="28">
        <f t="shared" ref="T25:X25" si="5">SUM(T18:T24)</f>
        <v>242.07750000000001</v>
      </c>
      <c r="U25" s="28">
        <f t="shared" si="5"/>
        <v>330.79900000000004</v>
      </c>
      <c r="V25" s="28">
        <f t="shared" si="5"/>
        <v>239.78499999999997</v>
      </c>
      <c r="W25" s="28">
        <f t="shared" si="5"/>
        <v>282.97500000000002</v>
      </c>
      <c r="X25" s="29">
        <f t="shared" si="5"/>
        <v>292.06799999999998</v>
      </c>
      <c r="Y25" s="26">
        <f t="shared" si="0"/>
        <v>6772.384500000001</v>
      </c>
    </row>
    <row r="26" spans="1:30" s="2" customFormat="1" ht="36.75" customHeight="1" x14ac:dyDescent="0.25">
      <c r="A26" s="96" t="s">
        <v>20</v>
      </c>
      <c r="B26" s="30">
        <v>82.5</v>
      </c>
      <c r="C26" s="31">
        <v>81</v>
      </c>
      <c r="D26" s="31">
        <v>80</v>
      </c>
      <c r="E26" s="32">
        <v>78.5</v>
      </c>
      <c r="F26" s="30">
        <v>80.5</v>
      </c>
      <c r="G26" s="31">
        <v>80</v>
      </c>
      <c r="H26" s="31">
        <v>79</v>
      </c>
      <c r="I26" s="31">
        <v>78</v>
      </c>
      <c r="J26" s="31">
        <v>77.5</v>
      </c>
      <c r="K26" s="31">
        <v>76.5</v>
      </c>
      <c r="L26" s="32">
        <v>75.5</v>
      </c>
      <c r="M26" s="85">
        <v>79.5</v>
      </c>
      <c r="N26" s="31">
        <v>79</v>
      </c>
      <c r="O26" s="31">
        <v>78</v>
      </c>
      <c r="P26" s="31">
        <v>77</v>
      </c>
      <c r="Q26" s="31">
        <v>76.5</v>
      </c>
      <c r="R26" s="31">
        <v>75.5</v>
      </c>
      <c r="S26" s="30">
        <v>80.5</v>
      </c>
      <c r="T26" s="31">
        <v>79.5</v>
      </c>
      <c r="U26" s="31">
        <v>78.5</v>
      </c>
      <c r="V26" s="31">
        <v>77.5</v>
      </c>
      <c r="W26" s="31">
        <v>77</v>
      </c>
      <c r="X26" s="32">
        <v>76</v>
      </c>
      <c r="Y26" s="33">
        <f>+((Y25/Y27)/7)*1000</f>
        <v>78.269031631745023</v>
      </c>
    </row>
    <row r="27" spans="1:30" s="2" customFormat="1" ht="33" customHeight="1" x14ac:dyDescent="0.25">
      <c r="A27" s="97" t="s">
        <v>21</v>
      </c>
      <c r="B27" s="34">
        <v>281</v>
      </c>
      <c r="C27" s="35">
        <v>588</v>
      </c>
      <c r="D27" s="35">
        <v>584</v>
      </c>
      <c r="E27" s="36">
        <v>387</v>
      </c>
      <c r="F27" s="34">
        <v>237</v>
      </c>
      <c r="G27" s="35">
        <v>931</v>
      </c>
      <c r="H27" s="35">
        <v>710</v>
      </c>
      <c r="I27" s="35">
        <v>946</v>
      </c>
      <c r="J27" s="35">
        <v>726</v>
      </c>
      <c r="K27" s="35">
        <v>763</v>
      </c>
      <c r="L27" s="36">
        <v>490</v>
      </c>
      <c r="M27" s="86">
        <v>349</v>
      </c>
      <c r="N27" s="35">
        <v>545</v>
      </c>
      <c r="O27" s="35">
        <v>578</v>
      </c>
      <c r="P27" s="35">
        <v>438</v>
      </c>
      <c r="Q27" s="35">
        <v>526</v>
      </c>
      <c r="R27" s="35">
        <v>454</v>
      </c>
      <c r="S27" s="34">
        <v>275</v>
      </c>
      <c r="T27" s="35">
        <v>435</v>
      </c>
      <c r="U27" s="35">
        <v>602</v>
      </c>
      <c r="V27" s="35">
        <v>442</v>
      </c>
      <c r="W27" s="35">
        <v>525</v>
      </c>
      <c r="X27" s="36">
        <v>549</v>
      </c>
      <c r="Y27" s="37">
        <f>SUM(B27:X27)</f>
        <v>12361</v>
      </c>
      <c r="Z27" s="2">
        <f>((Y25*1000)/Y27)/7</f>
        <v>78.269031631745023</v>
      </c>
    </row>
    <row r="28" spans="1:30" s="2" customFormat="1" ht="33" customHeight="1" x14ac:dyDescent="0.25">
      <c r="A28" s="98" t="s">
        <v>22</v>
      </c>
      <c r="B28" s="38">
        <f>((B27*B26)*7/1000-B18-B19)/4</f>
        <v>26.221902777777778</v>
      </c>
      <c r="C28" s="39">
        <f t="shared" ref="C28:X28" si="6">((C27*C26)*7/1000-C18-C19)/4</f>
        <v>54.070244444444448</v>
      </c>
      <c r="D28" s="39">
        <f t="shared" si="6"/>
        <v>52.944111111111113</v>
      </c>
      <c r="E28" s="40">
        <f t="shared" si="6"/>
        <v>34.384599999999999</v>
      </c>
      <c r="F28" s="38">
        <f t="shared" si="6"/>
        <v>21.654136111111111</v>
      </c>
      <c r="G28" s="39">
        <f t="shared" si="6"/>
        <v>84.785822222222222</v>
      </c>
      <c r="H28" s="39">
        <f t="shared" si="6"/>
        <v>63.792777777777779</v>
      </c>
      <c r="I28" s="39">
        <f t="shared" si="6"/>
        <v>83.747066666666655</v>
      </c>
      <c r="J28" s="39">
        <f t="shared" si="6"/>
        <v>64.114894444444445</v>
      </c>
      <c r="K28" s="39">
        <f t="shared" si="6"/>
        <v>66.124155555555561</v>
      </c>
      <c r="L28" s="40">
        <f t="shared" si="6"/>
        <v>41.861555555555555</v>
      </c>
      <c r="M28" s="87">
        <f t="shared" si="6"/>
        <v>31.60787777777778</v>
      </c>
      <c r="N28" s="39">
        <f t="shared" si="6"/>
        <v>48.932811111111114</v>
      </c>
      <c r="O28" s="39">
        <f t="shared" si="6"/>
        <v>51.192244444444448</v>
      </c>
      <c r="P28" s="39">
        <f t="shared" si="6"/>
        <v>38.221555555555554</v>
      </c>
      <c r="Q28" s="39">
        <f t="shared" si="6"/>
        <v>45.577666666666666</v>
      </c>
      <c r="R28" s="39">
        <f t="shared" si="6"/>
        <v>38.818266666666666</v>
      </c>
      <c r="S28" s="38">
        <f t="shared" si="6"/>
        <v>25.126875000000002</v>
      </c>
      <c r="T28" s="39">
        <f t="shared" si="6"/>
        <v>39.24163055555556</v>
      </c>
      <c r="U28" s="39">
        <f t="shared" si="6"/>
        <v>53.629377777777776</v>
      </c>
      <c r="V28" s="39">
        <f t="shared" si="6"/>
        <v>38.817999999999998</v>
      </c>
      <c r="W28" s="39">
        <f t="shared" si="6"/>
        <v>45.915486111111115</v>
      </c>
      <c r="X28" s="40">
        <f t="shared" si="6"/>
        <v>47.193977777777775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162.2775</v>
      </c>
      <c r="C29" s="43">
        <f t="shared" si="7"/>
        <v>333.39600000000002</v>
      </c>
      <c r="D29" s="43">
        <f t="shared" si="7"/>
        <v>327.04000000000002</v>
      </c>
      <c r="E29" s="90">
        <f>((E27*E26)*7)/1000</f>
        <v>212.65649999999999</v>
      </c>
      <c r="F29" s="42">
        <f>((F27*F26)*7)/1000</f>
        <v>133.54949999999999</v>
      </c>
      <c r="G29" s="43">
        <f t="shared" ref="G29:H29" si="8">((G27*G26)*7)/1000</f>
        <v>521.36</v>
      </c>
      <c r="H29" s="43">
        <f t="shared" si="8"/>
        <v>392.63</v>
      </c>
      <c r="I29" s="43">
        <f>((I27*I26)*7)/1000</f>
        <v>516.51599999999996</v>
      </c>
      <c r="J29" s="43">
        <f>((J27*J26)*7)/1000</f>
        <v>393.85500000000002</v>
      </c>
      <c r="K29" s="43">
        <f t="shared" ref="K29:L29" si="9">((K27*K26)*7)/1000</f>
        <v>408.5865</v>
      </c>
      <c r="L29" s="90">
        <f t="shared" si="9"/>
        <v>258.96499999999997</v>
      </c>
      <c r="M29" s="88">
        <f>((M27*M26)*7)/1000</f>
        <v>194.21850000000001</v>
      </c>
      <c r="N29" s="43">
        <f>((N27*N26)*7)/1000</f>
        <v>301.38499999999999</v>
      </c>
      <c r="O29" s="43">
        <f>((O27*O26)*7)/1000</f>
        <v>315.58800000000002</v>
      </c>
      <c r="P29" s="43">
        <f t="shared" ref="P29:X29" si="10">((P27*P26)*7)/1000</f>
        <v>236.08199999999999</v>
      </c>
      <c r="Q29" s="43">
        <f t="shared" si="10"/>
        <v>281.673</v>
      </c>
      <c r="R29" s="43">
        <f t="shared" si="10"/>
        <v>239.93899999999999</v>
      </c>
      <c r="S29" s="44">
        <f t="shared" si="10"/>
        <v>154.96250000000001</v>
      </c>
      <c r="T29" s="45">
        <f t="shared" si="10"/>
        <v>242.07749999999999</v>
      </c>
      <c r="U29" s="45">
        <f t="shared" si="10"/>
        <v>330.79899999999998</v>
      </c>
      <c r="V29" s="45">
        <f t="shared" si="10"/>
        <v>239.785</v>
      </c>
      <c r="W29" s="45">
        <f t="shared" si="10"/>
        <v>282.97500000000002</v>
      </c>
      <c r="X29" s="46">
        <f t="shared" si="10"/>
        <v>292.06799999999998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82.500000000000014</v>
      </c>
      <c r="C30" s="49">
        <f t="shared" si="11"/>
        <v>81</v>
      </c>
      <c r="D30" s="49">
        <f t="shared" si="11"/>
        <v>80</v>
      </c>
      <c r="E30" s="50">
        <f>+(E25/E27)/7*1000</f>
        <v>78.500000000000014</v>
      </c>
      <c r="F30" s="48">
        <f t="shared" ref="F30:H30" si="12">+(F25/F27)/7*1000</f>
        <v>80.5</v>
      </c>
      <c r="G30" s="49">
        <f t="shared" si="12"/>
        <v>80</v>
      </c>
      <c r="H30" s="49">
        <f t="shared" si="12"/>
        <v>78.999999999999986</v>
      </c>
      <c r="I30" s="49">
        <f>+(I25/I27)/7*1000</f>
        <v>77.999999999999986</v>
      </c>
      <c r="J30" s="49">
        <f t="shared" ref="J30:L30" si="13">+(J25/J27)/7*1000</f>
        <v>77.5</v>
      </c>
      <c r="K30" s="49">
        <f t="shared" si="13"/>
        <v>76.5</v>
      </c>
      <c r="L30" s="50">
        <f t="shared" si="13"/>
        <v>75.5</v>
      </c>
      <c r="M30" s="89">
        <f>+(M25/M27)/7*1000</f>
        <v>79.500000000000014</v>
      </c>
      <c r="N30" s="49">
        <f t="shared" ref="N30:X30" si="14">+(N25/N27)/7*1000</f>
        <v>78.999999999999986</v>
      </c>
      <c r="O30" s="49">
        <f t="shared" si="14"/>
        <v>78</v>
      </c>
      <c r="P30" s="49">
        <f t="shared" si="14"/>
        <v>77</v>
      </c>
      <c r="Q30" s="49">
        <f t="shared" si="14"/>
        <v>76.5</v>
      </c>
      <c r="R30" s="49">
        <f t="shared" si="14"/>
        <v>75.5</v>
      </c>
      <c r="S30" s="48">
        <f t="shared" si="14"/>
        <v>80.5</v>
      </c>
      <c r="T30" s="49">
        <f t="shared" si="14"/>
        <v>79.5</v>
      </c>
      <c r="U30" s="49">
        <f t="shared" si="14"/>
        <v>78.500000000000014</v>
      </c>
      <c r="V30" s="49">
        <f t="shared" si="14"/>
        <v>77.5</v>
      </c>
      <c r="W30" s="49">
        <f t="shared" si="14"/>
        <v>77</v>
      </c>
      <c r="X30" s="50">
        <f t="shared" si="14"/>
        <v>75.999999999999986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89" t="s">
        <v>26</v>
      </c>
      <c r="C36" s="590"/>
      <c r="D36" s="590"/>
      <c r="E36" s="590"/>
      <c r="F36" s="590"/>
      <c r="G36" s="590"/>
      <c r="H36" s="587"/>
      <c r="I36" s="102"/>
      <c r="J36" s="55" t="s">
        <v>27</v>
      </c>
      <c r="K36" s="110"/>
      <c r="L36" s="590" t="s">
        <v>26</v>
      </c>
      <c r="M36" s="590"/>
      <c r="N36" s="590"/>
      <c r="O36" s="590"/>
      <c r="P36" s="587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32.539944444444444</v>
      </c>
      <c r="C39" s="82">
        <v>71.762111111111096</v>
      </c>
      <c r="D39" s="82">
        <v>80.546111111111102</v>
      </c>
      <c r="E39" s="82">
        <v>68.569500000000005</v>
      </c>
      <c r="F39" s="82">
        <v>78.406981481481466</v>
      </c>
      <c r="G39" s="82">
        <v>78.231388888888887</v>
      </c>
      <c r="H39" s="82"/>
      <c r="I39" s="104">
        <f t="shared" ref="I39:I46" si="15">SUM(B39:H39)</f>
        <v>410.05603703703702</v>
      </c>
      <c r="J39" s="2"/>
      <c r="K39" s="94" t="s">
        <v>13</v>
      </c>
      <c r="L39" s="82">
        <v>14.4</v>
      </c>
      <c r="M39" s="82">
        <v>17.5</v>
      </c>
      <c r="N39" s="82">
        <v>13.5</v>
      </c>
      <c r="O39" s="82"/>
      <c r="P39" s="82"/>
      <c r="Q39" s="104">
        <f t="shared" ref="Q39:Q46" si="16">SUM(L39:P39)</f>
        <v>45.4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27.367111111111107</v>
      </c>
      <c r="C40" s="82">
        <v>60.649777777777786</v>
      </c>
      <c r="D40" s="82">
        <v>68.760177777777784</v>
      </c>
      <c r="E40" s="82">
        <v>58.935600000000001</v>
      </c>
      <c r="F40" s="82">
        <v>67.041103703703712</v>
      </c>
      <c r="G40" s="82">
        <v>66.56172222222223</v>
      </c>
      <c r="H40" s="82"/>
      <c r="I40" s="104">
        <f t="shared" si="15"/>
        <v>349.31549259259259</v>
      </c>
      <c r="J40" s="2"/>
      <c r="K40" s="95" t="s">
        <v>14</v>
      </c>
      <c r="L40" s="82">
        <v>12.1</v>
      </c>
      <c r="M40" s="82">
        <v>14.5</v>
      </c>
      <c r="N40" s="82">
        <v>11.1</v>
      </c>
      <c r="O40" s="82"/>
      <c r="P40" s="82"/>
      <c r="Q40" s="104">
        <f t="shared" si="16"/>
        <v>37.700000000000003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27.367111111111107</v>
      </c>
      <c r="C42" s="82">
        <v>60.649777777777786</v>
      </c>
      <c r="D42" s="82">
        <v>68.760177777777784</v>
      </c>
      <c r="E42" s="82">
        <v>58.935600000000001</v>
      </c>
      <c r="F42" s="82">
        <v>67.041103703703712</v>
      </c>
      <c r="G42" s="82">
        <v>66.56172222222223</v>
      </c>
      <c r="H42" s="82"/>
      <c r="I42" s="104">
        <f t="shared" si="15"/>
        <v>349.31549259259259</v>
      </c>
      <c r="J42" s="2"/>
      <c r="K42" s="95" t="s">
        <v>16</v>
      </c>
      <c r="L42" s="82">
        <v>12.1</v>
      </c>
      <c r="M42" s="82">
        <v>14.5</v>
      </c>
      <c r="N42" s="82">
        <v>11.1</v>
      </c>
      <c r="O42" s="82"/>
      <c r="P42" s="82"/>
      <c r="Q42" s="104">
        <f t="shared" si="16"/>
        <v>37.700000000000003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27.367111111111107</v>
      </c>
      <c r="C43" s="82">
        <v>60.649777777777786</v>
      </c>
      <c r="D43" s="82">
        <v>68.760177777777784</v>
      </c>
      <c r="E43" s="82">
        <v>58.935600000000001</v>
      </c>
      <c r="F43" s="82">
        <v>67.041103703703712</v>
      </c>
      <c r="G43" s="82">
        <v>66.56172222222223</v>
      </c>
      <c r="H43" s="82"/>
      <c r="I43" s="104">
        <f t="shared" si="15"/>
        <v>349.31549259259259</v>
      </c>
      <c r="J43" s="2"/>
      <c r="K43" s="94" t="s">
        <v>17</v>
      </c>
      <c r="L43" s="82">
        <v>12.1</v>
      </c>
      <c r="M43" s="82">
        <v>14.6</v>
      </c>
      <c r="N43" s="82">
        <v>11.1</v>
      </c>
      <c r="O43" s="82"/>
      <c r="P43" s="82"/>
      <c r="Q43" s="104">
        <f t="shared" si="16"/>
        <v>37.799999999999997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27.367111111111107</v>
      </c>
      <c r="C44" s="82">
        <v>60.649777777777786</v>
      </c>
      <c r="D44" s="82">
        <v>68.760177777777784</v>
      </c>
      <c r="E44" s="82">
        <v>58.935600000000001</v>
      </c>
      <c r="F44" s="82">
        <v>67.041103703703712</v>
      </c>
      <c r="G44" s="82">
        <v>66.56172222222223</v>
      </c>
      <c r="H44" s="82"/>
      <c r="I44" s="104">
        <f t="shared" si="15"/>
        <v>349.31549259259259</v>
      </c>
      <c r="J44" s="2"/>
      <c r="K44" s="95" t="s">
        <v>18</v>
      </c>
      <c r="L44" s="82">
        <v>12.2</v>
      </c>
      <c r="M44" s="82">
        <v>14.6</v>
      </c>
      <c r="N44" s="82">
        <v>11.2</v>
      </c>
      <c r="O44" s="82"/>
      <c r="P44" s="82"/>
      <c r="Q44" s="104">
        <f t="shared" si="16"/>
        <v>38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27.367111111111107</v>
      </c>
      <c r="C45" s="82">
        <v>60.649777777777786</v>
      </c>
      <c r="D45" s="82">
        <v>68.760177777777784</v>
      </c>
      <c r="E45" s="82">
        <v>58.935600000000001</v>
      </c>
      <c r="F45" s="82">
        <v>67.041103703703712</v>
      </c>
      <c r="G45" s="82">
        <v>66.56172222222223</v>
      </c>
      <c r="H45" s="82"/>
      <c r="I45" s="104">
        <f t="shared" si="15"/>
        <v>349.31549259259259</v>
      </c>
      <c r="J45" s="2"/>
      <c r="K45" s="94" t="s">
        <v>19</v>
      </c>
      <c r="L45" s="82">
        <v>12.2</v>
      </c>
      <c r="M45" s="82">
        <v>14.6</v>
      </c>
      <c r="N45" s="82">
        <v>11.2</v>
      </c>
      <c r="O45" s="82"/>
      <c r="P45" s="82"/>
      <c r="Q45" s="104">
        <f t="shared" si="16"/>
        <v>38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169.37549999999999</v>
      </c>
      <c r="C46" s="28">
        <f t="shared" si="17"/>
        <v>375.01100000000002</v>
      </c>
      <c r="D46" s="28">
        <f t="shared" si="17"/>
        <v>424.34700000000009</v>
      </c>
      <c r="E46" s="28">
        <f t="shared" si="17"/>
        <v>363.2475</v>
      </c>
      <c r="F46" s="28">
        <f t="shared" si="17"/>
        <v>413.61249999999995</v>
      </c>
      <c r="G46" s="28">
        <f t="shared" si="17"/>
        <v>411.03999999999996</v>
      </c>
      <c r="H46" s="28">
        <f t="shared" si="17"/>
        <v>0</v>
      </c>
      <c r="I46" s="104">
        <f t="shared" si="15"/>
        <v>2156.6334999999999</v>
      </c>
      <c r="K46" s="80" t="s">
        <v>11</v>
      </c>
      <c r="L46" s="84">
        <f>SUM(L39:L45)</f>
        <v>75.100000000000009</v>
      </c>
      <c r="M46" s="28">
        <f>SUM(M39:M45)</f>
        <v>90.3</v>
      </c>
      <c r="N46" s="28">
        <f>SUM(N39:N45)</f>
        <v>69.2</v>
      </c>
      <c r="O46" s="28">
        <f>SUM(O39:O45)</f>
        <v>0</v>
      </c>
      <c r="P46" s="28">
        <f>SUM(P39:P45)</f>
        <v>0</v>
      </c>
      <c r="Q46" s="104">
        <f t="shared" si="16"/>
        <v>234.60000000000002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85.5</v>
      </c>
      <c r="C47" s="31">
        <v>84.5</v>
      </c>
      <c r="D47" s="31">
        <v>83.5</v>
      </c>
      <c r="E47" s="31">
        <v>82.5</v>
      </c>
      <c r="F47" s="31">
        <v>81.5</v>
      </c>
      <c r="G47" s="31">
        <v>80</v>
      </c>
      <c r="H47" s="31"/>
      <c r="I47" s="105">
        <f>+((I46/I48)/7)*1000</f>
        <v>82.575850978289992</v>
      </c>
      <c r="K47" s="113" t="s">
        <v>20</v>
      </c>
      <c r="L47" s="85">
        <v>86.5</v>
      </c>
      <c r="M47" s="31">
        <v>86</v>
      </c>
      <c r="N47" s="31">
        <v>86</v>
      </c>
      <c r="O47" s="31"/>
      <c r="P47" s="31"/>
      <c r="Q47" s="105">
        <f>+((Q46/Q48)/7)*1000</f>
        <v>86.154976129269187</v>
      </c>
      <c r="R47" s="65"/>
      <c r="S47" s="65"/>
    </row>
    <row r="48" spans="1:30" ht="33.75" customHeight="1" x14ac:dyDescent="0.25">
      <c r="A48" s="97" t="s">
        <v>21</v>
      </c>
      <c r="B48" s="86">
        <v>283</v>
      </c>
      <c r="C48" s="35">
        <v>634</v>
      </c>
      <c r="D48" s="35">
        <v>726</v>
      </c>
      <c r="E48" s="35">
        <v>629</v>
      </c>
      <c r="F48" s="35">
        <v>725</v>
      </c>
      <c r="G48" s="35">
        <v>734</v>
      </c>
      <c r="H48" s="35"/>
      <c r="I48" s="106">
        <f>SUM(B48:H48)</f>
        <v>3731</v>
      </c>
      <c r="J48" s="66"/>
      <c r="K48" s="97" t="s">
        <v>21</v>
      </c>
      <c r="L48" s="109">
        <v>124</v>
      </c>
      <c r="M48" s="67">
        <v>150</v>
      </c>
      <c r="N48" s="67">
        <v>115</v>
      </c>
      <c r="O48" s="67"/>
      <c r="P48" s="67"/>
      <c r="Q48" s="115">
        <f>SUM(L48:P48)</f>
        <v>389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((B48*B47)*7/1000-B39)/5</f>
        <v>27.367111111111107</v>
      </c>
      <c r="C49" s="39">
        <f t="shared" si="18"/>
        <v>60.649777777777786</v>
      </c>
      <c r="D49" s="39">
        <f t="shared" si="18"/>
        <v>68.760177777777784</v>
      </c>
      <c r="E49" s="39">
        <f t="shared" si="18"/>
        <v>58.935600000000001</v>
      </c>
      <c r="F49" s="39">
        <f t="shared" si="18"/>
        <v>67.041103703703712</v>
      </c>
      <c r="G49" s="39">
        <f t="shared" si="18"/>
        <v>66.56172222222223</v>
      </c>
      <c r="H49" s="39">
        <f t="shared" si="18"/>
        <v>0</v>
      </c>
      <c r="I49" s="107">
        <f>((I46*1000)/I48)/7</f>
        <v>82.575850978289992</v>
      </c>
      <c r="K49" s="98" t="s">
        <v>22</v>
      </c>
      <c r="L49" s="87">
        <f t="shared" ref="L49:P49" si="19">((L48*L47)*7/1000-L39)/5</f>
        <v>12.136399999999998</v>
      </c>
      <c r="M49" s="39">
        <f t="shared" si="19"/>
        <v>14.559999999999999</v>
      </c>
      <c r="N49" s="39">
        <f t="shared" si="19"/>
        <v>11.146000000000001</v>
      </c>
      <c r="O49" s="39">
        <f t="shared" si="19"/>
        <v>0</v>
      </c>
      <c r="P49" s="39">
        <f t="shared" si="19"/>
        <v>0</v>
      </c>
      <c r="Q49" s="116">
        <f>((Q46*1000)/Q48)/7</f>
        <v>86.154976129269201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169.37549999999999</v>
      </c>
      <c r="C50" s="43">
        <f t="shared" si="20"/>
        <v>375.01100000000002</v>
      </c>
      <c r="D50" s="43">
        <f t="shared" si="20"/>
        <v>424.34699999999998</v>
      </c>
      <c r="E50" s="43">
        <f t="shared" si="20"/>
        <v>363.2475</v>
      </c>
      <c r="F50" s="43">
        <f t="shared" si="20"/>
        <v>413.61250000000001</v>
      </c>
      <c r="G50" s="43">
        <f t="shared" si="20"/>
        <v>411.04</v>
      </c>
      <c r="H50" s="43">
        <f t="shared" si="20"/>
        <v>0</v>
      </c>
      <c r="I50" s="90"/>
      <c r="K50" s="99" t="s">
        <v>23</v>
      </c>
      <c r="L50" s="88">
        <f>((L48*L47)*7)/1000</f>
        <v>75.081999999999994</v>
      </c>
      <c r="M50" s="43">
        <f>((M48*M47)*7)/1000</f>
        <v>90.3</v>
      </c>
      <c r="N50" s="43">
        <f>((N48*N47)*7)/1000</f>
        <v>69.23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85.499999999999986</v>
      </c>
      <c r="C51" s="49">
        <f t="shared" si="21"/>
        <v>84.5</v>
      </c>
      <c r="D51" s="49">
        <f t="shared" si="21"/>
        <v>83.500000000000014</v>
      </c>
      <c r="E51" s="49">
        <f t="shared" si="21"/>
        <v>82.5</v>
      </c>
      <c r="F51" s="49">
        <f t="shared" si="21"/>
        <v>81.499999999999986</v>
      </c>
      <c r="G51" s="49">
        <f t="shared" si="21"/>
        <v>79.999999999999986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86.52073732718894</v>
      </c>
      <c r="M51" s="49">
        <f>+(M46/M48)/7*1000</f>
        <v>86</v>
      </c>
      <c r="N51" s="49">
        <f>+(N46/N48)/7*1000</f>
        <v>85.962732919254677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91"/>
      <c r="K54" s="591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89" t="s">
        <v>8</v>
      </c>
      <c r="C55" s="590"/>
      <c r="D55" s="590"/>
      <c r="E55" s="590"/>
      <c r="F55" s="590"/>
      <c r="G55" s="587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31.2</v>
      </c>
      <c r="C58" s="82">
        <v>39.4</v>
      </c>
      <c r="D58" s="82">
        <v>35.1</v>
      </c>
      <c r="E58" s="82">
        <v>31</v>
      </c>
      <c r="F58" s="82">
        <v>26.6</v>
      </c>
      <c r="G58" s="82"/>
      <c r="H58" s="104">
        <f t="shared" ref="H58:H65" si="22">SUM(B58:G58)</f>
        <v>163.29999999999998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26.2</v>
      </c>
      <c r="C59" s="82">
        <v>32.700000000000003</v>
      </c>
      <c r="D59" s="82">
        <v>28.9</v>
      </c>
      <c r="E59" s="82">
        <v>25.6</v>
      </c>
      <c r="F59" s="82">
        <v>21.7</v>
      </c>
      <c r="G59" s="82"/>
      <c r="H59" s="104">
        <f t="shared" si="22"/>
        <v>135.1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26</v>
      </c>
      <c r="C61" s="82">
        <v>32.700000000000003</v>
      </c>
      <c r="D61" s="82">
        <v>28.9</v>
      </c>
      <c r="E61" s="82">
        <v>25.6</v>
      </c>
      <c r="F61" s="82">
        <v>21.7</v>
      </c>
      <c r="G61" s="82"/>
      <c r="H61" s="104">
        <f t="shared" si="22"/>
        <v>134.89999999999998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26.1</v>
      </c>
      <c r="C62" s="82">
        <v>32.700000000000003</v>
      </c>
      <c r="D62" s="82">
        <v>28.9</v>
      </c>
      <c r="E62" s="82">
        <v>25.6</v>
      </c>
      <c r="F62" s="82">
        <v>21.7</v>
      </c>
      <c r="G62" s="82"/>
      <c r="H62" s="104">
        <f t="shared" si="22"/>
        <v>135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26.1</v>
      </c>
      <c r="C63" s="82">
        <v>32.700000000000003</v>
      </c>
      <c r="D63" s="82">
        <v>28.9</v>
      </c>
      <c r="E63" s="82">
        <v>25.6</v>
      </c>
      <c r="F63" s="82">
        <v>21.7</v>
      </c>
      <c r="G63" s="82"/>
      <c r="H63" s="104">
        <f t="shared" si="22"/>
        <v>135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26.1</v>
      </c>
      <c r="C64" s="82">
        <v>32.799999999999997</v>
      </c>
      <c r="D64" s="82">
        <v>28.9</v>
      </c>
      <c r="E64" s="82">
        <v>25.6</v>
      </c>
      <c r="F64" s="82">
        <v>21.8</v>
      </c>
      <c r="G64" s="82"/>
      <c r="H64" s="104">
        <f t="shared" si="22"/>
        <v>135.20000000000002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161.69999999999999</v>
      </c>
      <c r="C65" s="28">
        <f t="shared" si="23"/>
        <v>203</v>
      </c>
      <c r="D65" s="28">
        <f t="shared" si="23"/>
        <v>179.60000000000002</v>
      </c>
      <c r="E65" s="28">
        <f t="shared" si="23"/>
        <v>159</v>
      </c>
      <c r="F65" s="28">
        <f t="shared" si="23"/>
        <v>135.20000000000002</v>
      </c>
      <c r="G65" s="28">
        <f t="shared" si="23"/>
        <v>0</v>
      </c>
      <c r="H65" s="104">
        <f t="shared" si="22"/>
        <v>838.5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93.5</v>
      </c>
      <c r="C66" s="31">
        <v>93</v>
      </c>
      <c r="D66" s="31">
        <v>92</v>
      </c>
      <c r="E66" s="31">
        <v>92</v>
      </c>
      <c r="F66" s="31">
        <v>92</v>
      </c>
      <c r="G66" s="31"/>
      <c r="H66" s="105">
        <f>+((H65/H67)/7)*1000</f>
        <v>92.498621070049651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247</v>
      </c>
      <c r="C67" s="67">
        <v>312</v>
      </c>
      <c r="D67" s="67">
        <v>279</v>
      </c>
      <c r="E67" s="67">
        <v>247</v>
      </c>
      <c r="F67" s="67">
        <v>210</v>
      </c>
      <c r="G67" s="67"/>
      <c r="H67" s="115">
        <f>SUM(B67:G67)</f>
        <v>1295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((B67*B66)*7/1000-B58-B59)/4</f>
        <v>26.065375</v>
      </c>
      <c r="C68" s="39">
        <f t="shared" si="24"/>
        <v>32.753</v>
      </c>
      <c r="D68" s="39">
        <f t="shared" si="24"/>
        <v>28.918999999999997</v>
      </c>
      <c r="E68" s="39">
        <f t="shared" si="24"/>
        <v>25.617000000000004</v>
      </c>
      <c r="F68" s="39">
        <f t="shared" si="24"/>
        <v>21.735000000000003</v>
      </c>
      <c r="G68" s="39">
        <f t="shared" si="24"/>
        <v>0</v>
      </c>
      <c r="H68" s="119">
        <f>((H65*1000)/H67)/7</f>
        <v>92.498621070049651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161.66149999999999</v>
      </c>
      <c r="C69" s="43">
        <f t="shared" si="25"/>
        <v>203.11199999999999</v>
      </c>
      <c r="D69" s="43">
        <f t="shared" si="25"/>
        <v>179.67599999999999</v>
      </c>
      <c r="E69" s="43">
        <f t="shared" si="25"/>
        <v>159.06800000000001</v>
      </c>
      <c r="F69" s="43">
        <f t="shared" si="25"/>
        <v>135.24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93.522267206477736</v>
      </c>
      <c r="C70" s="49">
        <f t="shared" si="26"/>
        <v>92.948717948717956</v>
      </c>
      <c r="D70" s="49">
        <f t="shared" si="26"/>
        <v>91.961085509472611</v>
      </c>
      <c r="E70" s="49">
        <f t="shared" si="26"/>
        <v>91.960670908039319</v>
      </c>
      <c r="F70" s="49">
        <f t="shared" si="26"/>
        <v>91.972789115646279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R15"/>
    <mergeCell ref="S15:X1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43" zoomScale="30" zoomScaleNormal="30" workbookViewId="0">
      <selection activeCell="Q46" activeCellId="1" sqref="H65 Q4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84" t="s">
        <v>0</v>
      </c>
      <c r="B3" s="584"/>
      <c r="C3" s="584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2"/>
      <c r="Z3" s="2"/>
      <c r="AA3" s="2"/>
      <c r="AB3" s="2"/>
      <c r="AC3" s="2"/>
      <c r="AD3" s="17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8" t="s">
        <v>1</v>
      </c>
      <c r="B9" s="178"/>
      <c r="C9" s="178"/>
      <c r="D9" s="1"/>
      <c r="E9" s="585" t="s">
        <v>2</v>
      </c>
      <c r="F9" s="585"/>
      <c r="G9" s="58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85"/>
      <c r="S9" s="58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8"/>
      <c r="B10" s="178"/>
      <c r="C10" s="17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8" t="s">
        <v>4</v>
      </c>
      <c r="B11" s="178"/>
      <c r="C11" s="178"/>
      <c r="D11" s="1"/>
      <c r="E11" s="179">
        <v>1</v>
      </c>
      <c r="F11" s="1"/>
      <c r="G11" s="1"/>
      <c r="H11" s="1"/>
      <c r="I11" s="1"/>
      <c r="J11" s="1"/>
      <c r="K11" s="586" t="s">
        <v>67</v>
      </c>
      <c r="L11" s="586"/>
      <c r="M11" s="180"/>
      <c r="N11" s="18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8"/>
      <c r="B12" s="178"/>
      <c r="C12" s="178"/>
      <c r="D12" s="1"/>
      <c r="E12" s="5"/>
      <c r="F12" s="1"/>
      <c r="G12" s="1"/>
      <c r="H12" s="1"/>
      <c r="I12" s="1"/>
      <c r="J12" s="1"/>
      <c r="K12" s="180"/>
      <c r="L12" s="180"/>
      <c r="M12" s="180"/>
      <c r="N12" s="18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8"/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  <c r="W13" s="1"/>
      <c r="X13" s="1"/>
      <c r="Y13" s="1"/>
    </row>
    <row r="14" spans="1:30" s="3" customFormat="1" ht="27" thickBot="1" x14ac:dyDescent="0.3">
      <c r="A14" s="17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97" t="s">
        <v>8</v>
      </c>
      <c r="C15" s="598"/>
      <c r="D15" s="598"/>
      <c r="E15" s="599"/>
      <c r="F15" s="597" t="s">
        <v>53</v>
      </c>
      <c r="G15" s="598"/>
      <c r="H15" s="598"/>
      <c r="I15" s="598"/>
      <c r="J15" s="598"/>
      <c r="K15" s="598"/>
      <c r="L15" s="599"/>
      <c r="M15" s="592" t="s">
        <v>9</v>
      </c>
      <c r="N15" s="592"/>
      <c r="O15" s="592"/>
      <c r="P15" s="592"/>
      <c r="Q15" s="592"/>
      <c r="R15" s="593"/>
      <c r="S15" s="594" t="s">
        <v>30</v>
      </c>
      <c r="T15" s="595"/>
      <c r="U15" s="595"/>
      <c r="V15" s="595"/>
      <c r="W15" s="595"/>
      <c r="X15" s="596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26.221902777777778</v>
      </c>
      <c r="C18" s="24">
        <v>54.070244444444448</v>
      </c>
      <c r="D18" s="24">
        <v>52.944111111111113</v>
      </c>
      <c r="E18" s="25">
        <v>34.384599999999999</v>
      </c>
      <c r="F18" s="23">
        <v>39.5</v>
      </c>
      <c r="G18" s="24">
        <v>44.2</v>
      </c>
      <c r="H18" s="24">
        <v>44.2</v>
      </c>
      <c r="I18" s="24">
        <v>83.7</v>
      </c>
      <c r="J18" s="24">
        <v>70.8</v>
      </c>
      <c r="K18" s="24">
        <v>80.599999999999994</v>
      </c>
      <c r="L18" s="25">
        <v>46.8</v>
      </c>
      <c r="M18" s="82">
        <v>31.60787777777778</v>
      </c>
      <c r="N18" s="24">
        <v>48.932811111111114</v>
      </c>
      <c r="O18" s="24">
        <v>51.192244444444448</v>
      </c>
      <c r="P18" s="24">
        <v>38.221555555555554</v>
      </c>
      <c r="Q18" s="24">
        <v>45.577666666666666</v>
      </c>
      <c r="R18" s="24">
        <v>38.818266666666666</v>
      </c>
      <c r="S18" s="23">
        <v>25.126875000000002</v>
      </c>
      <c r="T18" s="24">
        <v>39.24163055555556</v>
      </c>
      <c r="U18" s="24">
        <v>53.629377777777776</v>
      </c>
      <c r="V18" s="24">
        <v>38.817999999999998</v>
      </c>
      <c r="W18" s="24">
        <v>45.915486111111115</v>
      </c>
      <c r="X18" s="25">
        <v>47.193977777777775</v>
      </c>
      <c r="Y18" s="26">
        <f t="shared" ref="Y18:Y25" si="0">SUM(B18:X18)</f>
        <v>1081.6966277777776</v>
      </c>
      <c r="AA18" s="2"/>
      <c r="AB18" s="20"/>
    </row>
    <row r="19" spans="1:30" ht="39.950000000000003" customHeight="1" x14ac:dyDescent="0.25">
      <c r="A19" s="95" t="s">
        <v>14</v>
      </c>
      <c r="B19" s="23">
        <v>24.657516203703704</v>
      </c>
      <c r="C19" s="24">
        <v>51.356292592592602</v>
      </c>
      <c r="D19" s="24">
        <v>50.451981481481482</v>
      </c>
      <c r="E19" s="25">
        <v>32.772733333333328</v>
      </c>
      <c r="F19" s="23">
        <v>39.5</v>
      </c>
      <c r="G19" s="24">
        <v>44.2</v>
      </c>
      <c r="H19" s="24">
        <v>44.2</v>
      </c>
      <c r="I19" s="24">
        <v>83.7</v>
      </c>
      <c r="J19" s="24">
        <v>70.8</v>
      </c>
      <c r="K19" s="24">
        <v>80.599999999999994</v>
      </c>
      <c r="L19" s="25">
        <v>46.8</v>
      </c>
      <c r="M19" s="82">
        <v>28.841853703703702</v>
      </c>
      <c r="N19" s="24">
        <v>46.526198148148147</v>
      </c>
      <c r="O19" s="24">
        <v>48.687125925925926</v>
      </c>
      <c r="P19" s="24">
        <v>36.259740740740739</v>
      </c>
      <c r="Q19" s="24">
        <v>43.644888888888886</v>
      </c>
      <c r="R19" s="24">
        <v>37.13153888888889</v>
      </c>
      <c r="S19" s="23">
        <v>22.047604166666662</v>
      </c>
      <c r="T19" s="24">
        <v>37.358478240740737</v>
      </c>
      <c r="U19" s="24">
        <v>50.91177037037037</v>
      </c>
      <c r="V19" s="24">
        <v>37.104166666666664</v>
      </c>
      <c r="W19" s="24">
        <v>43.699418981481479</v>
      </c>
      <c r="X19" s="25">
        <v>45.295837037037039</v>
      </c>
      <c r="Y19" s="26">
        <f t="shared" si="0"/>
        <v>1046.5471453703703</v>
      </c>
      <c r="AA19" s="2"/>
      <c r="AB19" s="20"/>
    </row>
    <row r="20" spans="1:30" ht="39.75" customHeight="1" x14ac:dyDescent="0.25">
      <c r="A20" s="94" t="s">
        <v>15</v>
      </c>
      <c r="B20" s="79">
        <v>24.852116203703698</v>
      </c>
      <c r="C20" s="24">
        <v>51.767892592592602</v>
      </c>
      <c r="D20" s="24">
        <v>50.860781481481482</v>
      </c>
      <c r="E20" s="25">
        <v>33.042933333333337</v>
      </c>
      <c r="F20" s="23">
        <v>39.5</v>
      </c>
      <c r="G20" s="24">
        <v>44.2</v>
      </c>
      <c r="H20" s="24">
        <v>44.2</v>
      </c>
      <c r="I20" s="24">
        <v>83.7</v>
      </c>
      <c r="J20" s="24">
        <v>70.8</v>
      </c>
      <c r="K20" s="24">
        <v>80.599999999999994</v>
      </c>
      <c r="L20" s="25">
        <v>46.9</v>
      </c>
      <c r="M20" s="83">
        <v>28.841853703703702</v>
      </c>
      <c r="N20" s="24">
        <v>46.52619814814814</v>
      </c>
      <c r="O20" s="24">
        <v>48.687125925925926</v>
      </c>
      <c r="P20" s="24">
        <v>36.259740740740739</v>
      </c>
      <c r="Q20" s="24">
        <v>43.644888888888886</v>
      </c>
      <c r="R20" s="24">
        <v>37.131538888888898</v>
      </c>
      <c r="S20" s="79">
        <v>22.047604166666666</v>
      </c>
      <c r="T20" s="24">
        <v>37.358478240740737</v>
      </c>
      <c r="U20" s="24">
        <v>50.911770370370377</v>
      </c>
      <c r="V20" s="24">
        <v>37.104166666666671</v>
      </c>
      <c r="W20" s="24">
        <v>43.699418981481486</v>
      </c>
      <c r="X20" s="25">
        <v>45.680137037037028</v>
      </c>
      <c r="Y20" s="26">
        <f t="shared" si="0"/>
        <v>1048.3166453703705</v>
      </c>
      <c r="AA20" s="2"/>
      <c r="AB20" s="20"/>
    </row>
    <row r="21" spans="1:30" ht="39.950000000000003" customHeight="1" x14ac:dyDescent="0.25">
      <c r="A21" s="95" t="s">
        <v>16</v>
      </c>
      <c r="B21" s="23">
        <v>24.852116203703698</v>
      </c>
      <c r="C21" s="24">
        <v>51.767892592592602</v>
      </c>
      <c r="D21" s="24">
        <v>50.860781481481482</v>
      </c>
      <c r="E21" s="25">
        <v>33.042933333333337</v>
      </c>
      <c r="F21" s="23">
        <v>39.5</v>
      </c>
      <c r="G21" s="24">
        <v>44.2</v>
      </c>
      <c r="H21" s="24">
        <v>44.2</v>
      </c>
      <c r="I21" s="24">
        <v>83.7</v>
      </c>
      <c r="J21" s="24">
        <v>70.8</v>
      </c>
      <c r="K21" s="24">
        <v>80.599999999999994</v>
      </c>
      <c r="L21" s="25">
        <v>46.9</v>
      </c>
      <c r="M21" s="82">
        <v>28.841853703703702</v>
      </c>
      <c r="N21" s="24">
        <v>46.52619814814814</v>
      </c>
      <c r="O21" s="24">
        <v>48.687125925925926</v>
      </c>
      <c r="P21" s="24">
        <v>36.259740740740739</v>
      </c>
      <c r="Q21" s="24">
        <v>43.644888888888886</v>
      </c>
      <c r="R21" s="24">
        <v>37.131538888888898</v>
      </c>
      <c r="S21" s="23">
        <v>22.047604166666666</v>
      </c>
      <c r="T21" s="24">
        <v>37.358478240740737</v>
      </c>
      <c r="U21" s="24">
        <v>50.911770370370377</v>
      </c>
      <c r="V21" s="24">
        <v>37.104166666666671</v>
      </c>
      <c r="W21" s="24">
        <v>43.699418981481486</v>
      </c>
      <c r="X21" s="25">
        <v>45.680137037037028</v>
      </c>
      <c r="Y21" s="26">
        <f t="shared" si="0"/>
        <v>1048.3166453703705</v>
      </c>
      <c r="AA21" s="2"/>
      <c r="AB21" s="20"/>
    </row>
    <row r="22" spans="1:30" ht="39.950000000000003" customHeight="1" x14ac:dyDescent="0.25">
      <c r="A22" s="94" t="s">
        <v>17</v>
      </c>
      <c r="B22" s="23">
        <v>24.852116203703698</v>
      </c>
      <c r="C22" s="24">
        <v>51.767892592592602</v>
      </c>
      <c r="D22" s="24">
        <v>50.860781481481482</v>
      </c>
      <c r="E22" s="25">
        <v>33.042933333333337</v>
      </c>
      <c r="F22" s="23">
        <v>41.991999999999997</v>
      </c>
      <c r="G22" s="24">
        <v>45.814666666666689</v>
      </c>
      <c r="H22" s="24">
        <v>45.814666666666689</v>
      </c>
      <c r="I22" s="24">
        <v>82.171666666666695</v>
      </c>
      <c r="J22" s="24">
        <v>68.656833333333324</v>
      </c>
      <c r="K22" s="24">
        <v>76.96933333333331</v>
      </c>
      <c r="L22" s="25">
        <v>43.468999999999994</v>
      </c>
      <c r="M22" s="82">
        <v>28.841853703703702</v>
      </c>
      <c r="N22" s="24">
        <v>46.52619814814814</v>
      </c>
      <c r="O22" s="24">
        <v>48.687125925925926</v>
      </c>
      <c r="P22" s="24">
        <v>36.259740740740739</v>
      </c>
      <c r="Q22" s="24">
        <v>43.644888888888886</v>
      </c>
      <c r="R22" s="24">
        <v>37.131538888888898</v>
      </c>
      <c r="S22" s="23">
        <v>36.200000000000003</v>
      </c>
      <c r="T22" s="24">
        <v>61</v>
      </c>
      <c r="U22" s="24">
        <v>42.4</v>
      </c>
      <c r="V22" s="24">
        <v>50</v>
      </c>
      <c r="W22" s="24">
        <v>47.2</v>
      </c>
      <c r="X22" s="25"/>
      <c r="Y22" s="26">
        <f t="shared" si="0"/>
        <v>1043.3032365740742</v>
      </c>
      <c r="AA22" s="2"/>
      <c r="AB22" s="20"/>
    </row>
    <row r="23" spans="1:30" ht="39.950000000000003" customHeight="1" x14ac:dyDescent="0.25">
      <c r="A23" s="95" t="s">
        <v>18</v>
      </c>
      <c r="B23" s="23">
        <v>24.852116203703698</v>
      </c>
      <c r="C23" s="24">
        <v>51.767892592592602</v>
      </c>
      <c r="D23" s="24">
        <v>50.860781481481482</v>
      </c>
      <c r="E23" s="25">
        <v>33.042933333333337</v>
      </c>
      <c r="F23" s="23">
        <v>41.991999999999997</v>
      </c>
      <c r="G23" s="24">
        <v>45.814666666666689</v>
      </c>
      <c r="H23" s="24">
        <v>45.814666666666689</v>
      </c>
      <c r="I23" s="24">
        <v>82.171666666666695</v>
      </c>
      <c r="J23" s="24">
        <v>68.656833333333324</v>
      </c>
      <c r="K23" s="24">
        <v>76.96933333333331</v>
      </c>
      <c r="L23" s="25">
        <v>43.468999999999994</v>
      </c>
      <c r="M23" s="82">
        <v>29.4</v>
      </c>
      <c r="N23" s="24">
        <v>58.5</v>
      </c>
      <c r="O23" s="24">
        <v>42.9</v>
      </c>
      <c r="P23" s="24">
        <v>63.5</v>
      </c>
      <c r="Q23" s="24">
        <v>46.8</v>
      </c>
      <c r="R23" s="24"/>
      <c r="S23" s="23">
        <v>36.200000000000003</v>
      </c>
      <c r="T23" s="24">
        <v>61</v>
      </c>
      <c r="U23" s="24">
        <v>42.4</v>
      </c>
      <c r="V23" s="24">
        <v>50</v>
      </c>
      <c r="W23" s="24">
        <v>47.2</v>
      </c>
      <c r="X23" s="25"/>
      <c r="Y23" s="26">
        <f t="shared" si="0"/>
        <v>1043.3118902777776</v>
      </c>
      <c r="AA23" s="2"/>
      <c r="AB23" s="20"/>
    </row>
    <row r="24" spans="1:30" ht="39.950000000000003" customHeight="1" x14ac:dyDescent="0.25">
      <c r="A24" s="94" t="s">
        <v>19</v>
      </c>
      <c r="B24" s="23">
        <v>23.9</v>
      </c>
      <c r="C24" s="24">
        <v>42.9</v>
      </c>
      <c r="D24" s="24">
        <v>40.6</v>
      </c>
      <c r="E24" s="25">
        <v>53.5</v>
      </c>
      <c r="F24" s="23">
        <v>41.991999999999997</v>
      </c>
      <c r="G24" s="24">
        <v>45.814666666666689</v>
      </c>
      <c r="H24" s="24">
        <v>45.814666666666689</v>
      </c>
      <c r="I24" s="24">
        <v>82.171666666666695</v>
      </c>
      <c r="J24" s="24">
        <v>68.656833333333324</v>
      </c>
      <c r="K24" s="24">
        <v>76.96933333333331</v>
      </c>
      <c r="L24" s="25">
        <v>43.468999999999994</v>
      </c>
      <c r="M24" s="82">
        <v>29.4</v>
      </c>
      <c r="N24" s="24">
        <v>58.5</v>
      </c>
      <c r="O24" s="24">
        <v>42.9</v>
      </c>
      <c r="P24" s="24">
        <v>63.5</v>
      </c>
      <c r="Q24" s="24">
        <v>46.8</v>
      </c>
      <c r="R24" s="24"/>
      <c r="S24" s="23">
        <v>36.200000000000003</v>
      </c>
      <c r="T24" s="24">
        <v>61</v>
      </c>
      <c r="U24" s="24">
        <v>42.4</v>
      </c>
      <c r="V24" s="24">
        <v>50</v>
      </c>
      <c r="W24" s="24">
        <v>47.2</v>
      </c>
      <c r="X24" s="25"/>
      <c r="Y24" s="26">
        <f t="shared" si="0"/>
        <v>1043.6881666666666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174.18788379629629</v>
      </c>
      <c r="C25" s="28">
        <f t="shared" si="1"/>
        <v>355.39810740740745</v>
      </c>
      <c r="D25" s="28">
        <f t="shared" si="1"/>
        <v>347.43921851851849</v>
      </c>
      <c r="E25" s="29">
        <f>SUM(E18:E24)</f>
        <v>252.82906666666668</v>
      </c>
      <c r="F25" s="27">
        <f t="shared" ref="F25:H25" si="2">SUM(F18:F24)</f>
        <v>283.976</v>
      </c>
      <c r="G25" s="28">
        <f t="shared" si="2"/>
        <v>314.24400000000009</v>
      </c>
      <c r="H25" s="28">
        <f t="shared" si="2"/>
        <v>314.24400000000009</v>
      </c>
      <c r="I25" s="28">
        <f>SUM(I18:I24)</f>
        <v>581.31500000000005</v>
      </c>
      <c r="J25" s="28">
        <f t="shared" ref="J25:L25" si="3">SUM(J18:J24)</f>
        <v>489.1705</v>
      </c>
      <c r="K25" s="28">
        <f t="shared" si="3"/>
        <v>553.30799999999999</v>
      </c>
      <c r="L25" s="29">
        <f t="shared" si="3"/>
        <v>317.80699999999996</v>
      </c>
      <c r="M25" s="84">
        <f>SUM(M18:M24)</f>
        <v>205.77529259259259</v>
      </c>
      <c r="N25" s="28">
        <f t="shared" ref="N25:R25" si="4">SUM(N18:N24)</f>
        <v>352.03760370370367</v>
      </c>
      <c r="O25" s="28">
        <f t="shared" si="4"/>
        <v>331.7407481481481</v>
      </c>
      <c r="P25" s="28">
        <f t="shared" si="4"/>
        <v>310.26051851851855</v>
      </c>
      <c r="Q25" s="28">
        <f t="shared" si="4"/>
        <v>313.7572222222222</v>
      </c>
      <c r="R25" s="28">
        <f t="shared" si="4"/>
        <v>187.34442222222225</v>
      </c>
      <c r="S25" s="27">
        <f>SUM(S18:S24)</f>
        <v>199.8696875</v>
      </c>
      <c r="T25" s="28">
        <f t="shared" ref="T25:X25" si="5">SUM(T18:T24)</f>
        <v>334.31706527777777</v>
      </c>
      <c r="U25" s="28">
        <f t="shared" si="5"/>
        <v>333.5646888888889</v>
      </c>
      <c r="V25" s="28">
        <f t="shared" si="5"/>
        <v>300.13049999999998</v>
      </c>
      <c r="W25" s="28">
        <f t="shared" si="5"/>
        <v>318.61374305555552</v>
      </c>
      <c r="X25" s="29">
        <f t="shared" si="5"/>
        <v>183.85008888888888</v>
      </c>
      <c r="Y25" s="26">
        <f t="shared" si="0"/>
        <v>7355.1803574074074</v>
      </c>
    </row>
    <row r="26" spans="1:30" s="2" customFormat="1" ht="36.75" customHeight="1" x14ac:dyDescent="0.25">
      <c r="A26" s="96" t="s">
        <v>20</v>
      </c>
      <c r="B26" s="30">
        <v>90</v>
      </c>
      <c r="C26" s="31">
        <v>88.5</v>
      </c>
      <c r="D26" s="31">
        <v>87.5</v>
      </c>
      <c r="E26" s="32">
        <v>86</v>
      </c>
      <c r="F26" s="30">
        <v>88</v>
      </c>
      <c r="G26" s="31">
        <v>87</v>
      </c>
      <c r="H26" s="31">
        <v>87</v>
      </c>
      <c r="I26" s="31">
        <v>85</v>
      </c>
      <c r="J26" s="31">
        <v>84.5</v>
      </c>
      <c r="K26" s="31">
        <v>84</v>
      </c>
      <c r="L26" s="32">
        <v>83</v>
      </c>
      <c r="M26" s="85">
        <v>86.5</v>
      </c>
      <c r="N26" s="31">
        <v>86</v>
      </c>
      <c r="O26" s="31">
        <v>85</v>
      </c>
      <c r="P26" s="31">
        <v>84</v>
      </c>
      <c r="Q26" s="31">
        <v>83.5</v>
      </c>
      <c r="R26" s="31">
        <v>82.5</v>
      </c>
      <c r="S26" s="30">
        <v>87.5</v>
      </c>
      <c r="T26" s="31">
        <v>86.5</v>
      </c>
      <c r="U26" s="31">
        <v>85.5</v>
      </c>
      <c r="V26" s="31">
        <v>84.5</v>
      </c>
      <c r="W26" s="31">
        <v>84</v>
      </c>
      <c r="X26" s="32">
        <v>83.5</v>
      </c>
      <c r="Y26" s="33">
        <f>+((Y25/Y27)/7)*1000</f>
        <v>85.426020411235854</v>
      </c>
    </row>
    <row r="27" spans="1:30" s="2" customFormat="1" ht="33" customHeight="1" x14ac:dyDescent="0.25">
      <c r="A27" s="97" t="s">
        <v>21</v>
      </c>
      <c r="B27" s="34">
        <v>278</v>
      </c>
      <c r="C27" s="35">
        <v>588</v>
      </c>
      <c r="D27" s="35">
        <v>584</v>
      </c>
      <c r="E27" s="36">
        <v>386</v>
      </c>
      <c r="F27" s="34">
        <v>461</v>
      </c>
      <c r="G27" s="35">
        <v>516</v>
      </c>
      <c r="H27" s="35">
        <v>516</v>
      </c>
      <c r="I27" s="35">
        <v>977</v>
      </c>
      <c r="J27" s="35">
        <v>827</v>
      </c>
      <c r="K27" s="35">
        <v>941</v>
      </c>
      <c r="L27" s="36">
        <v>547</v>
      </c>
      <c r="M27" s="86">
        <v>338</v>
      </c>
      <c r="N27" s="35">
        <v>545</v>
      </c>
      <c r="O27" s="35">
        <v>577</v>
      </c>
      <c r="P27" s="35">
        <v>435</v>
      </c>
      <c r="Q27" s="35">
        <v>526</v>
      </c>
      <c r="R27" s="35">
        <v>453</v>
      </c>
      <c r="S27" s="34">
        <v>429</v>
      </c>
      <c r="T27" s="35">
        <v>723</v>
      </c>
      <c r="U27" s="35">
        <v>502</v>
      </c>
      <c r="V27" s="35">
        <v>592</v>
      </c>
      <c r="W27" s="35">
        <v>559</v>
      </c>
      <c r="X27" s="36"/>
      <c r="Y27" s="37">
        <f>SUM(B27:X27)</f>
        <v>12300</v>
      </c>
      <c r="Z27" s="2">
        <f>((Y25*1000)/Y27)/7</f>
        <v>85.426020411235868</v>
      </c>
    </row>
    <row r="28" spans="1:30" s="2" customFormat="1" ht="33" customHeight="1" x14ac:dyDescent="0.25">
      <c r="A28" s="98" t="s">
        <v>22</v>
      </c>
      <c r="B28" s="38">
        <f>((B27*B26)*7/1000-B18-B19)/5</f>
        <v>24.852116203703698</v>
      </c>
      <c r="C28" s="39">
        <f t="shared" ref="C28:X28" si="6">((C27*C26)*7/1000-C18-C19)/5</f>
        <v>51.767892592592602</v>
      </c>
      <c r="D28" s="39">
        <f t="shared" si="6"/>
        <v>50.860781481481482</v>
      </c>
      <c r="E28" s="40">
        <f t="shared" si="6"/>
        <v>33.042933333333337</v>
      </c>
      <c r="F28" s="38">
        <f>((F27*F26)*7/1000-F18-F19-F20-F21)/3</f>
        <v>41.991999999999997</v>
      </c>
      <c r="G28" s="39">
        <f t="shared" ref="G28:L28" si="7">((G27*G26)*7/1000-G18-G19-G20-G21)/3</f>
        <v>45.814666666666689</v>
      </c>
      <c r="H28" s="39">
        <f t="shared" si="7"/>
        <v>45.814666666666689</v>
      </c>
      <c r="I28" s="39">
        <f t="shared" si="7"/>
        <v>82.171666666666695</v>
      </c>
      <c r="J28" s="39">
        <f t="shared" si="7"/>
        <v>68.656833333333324</v>
      </c>
      <c r="K28" s="39">
        <f t="shared" si="7"/>
        <v>76.96933333333331</v>
      </c>
      <c r="L28" s="40">
        <f t="shared" si="7"/>
        <v>43.468999999999994</v>
      </c>
      <c r="M28" s="87">
        <f t="shared" si="6"/>
        <v>28.841853703703702</v>
      </c>
      <c r="N28" s="39">
        <f t="shared" si="6"/>
        <v>46.52619814814814</v>
      </c>
      <c r="O28" s="39">
        <f t="shared" si="6"/>
        <v>48.687125925925926</v>
      </c>
      <c r="P28" s="39">
        <f t="shared" si="6"/>
        <v>36.259740740740739</v>
      </c>
      <c r="Q28" s="39">
        <f t="shared" si="6"/>
        <v>43.644888888888886</v>
      </c>
      <c r="R28" s="39">
        <f t="shared" si="6"/>
        <v>37.131538888888898</v>
      </c>
      <c r="S28" s="38">
        <f t="shared" si="6"/>
        <v>43.117604166666659</v>
      </c>
      <c r="T28" s="39">
        <f t="shared" si="6"/>
        <v>72.23527824074074</v>
      </c>
      <c r="U28" s="39">
        <f t="shared" si="6"/>
        <v>39.181170370370367</v>
      </c>
      <c r="V28" s="39">
        <f t="shared" si="6"/>
        <v>54.849166666666669</v>
      </c>
      <c r="W28" s="39">
        <f t="shared" si="6"/>
        <v>47.815418981481479</v>
      </c>
      <c r="X28" s="40">
        <f t="shared" si="6"/>
        <v>-18.497962962962966</v>
      </c>
      <c r="Y28" s="41"/>
    </row>
    <row r="29" spans="1:30" ht="33.75" customHeight="1" x14ac:dyDescent="0.25">
      <c r="A29" s="99" t="s">
        <v>23</v>
      </c>
      <c r="B29" s="42">
        <f t="shared" ref="B29:D29" si="8">((B27*B26)*7)/1000</f>
        <v>175.14</v>
      </c>
      <c r="C29" s="43">
        <f t="shared" si="8"/>
        <v>364.26600000000002</v>
      </c>
      <c r="D29" s="43">
        <f t="shared" si="8"/>
        <v>357.7</v>
      </c>
      <c r="E29" s="90">
        <f>((E27*E26)*7)/1000</f>
        <v>232.37200000000001</v>
      </c>
      <c r="F29" s="42">
        <f>((F27*F26)*7)/1000</f>
        <v>283.976</v>
      </c>
      <c r="G29" s="43">
        <f t="shared" ref="G29:H29" si="9">((G27*G26)*7)/1000</f>
        <v>314.24400000000003</v>
      </c>
      <c r="H29" s="43">
        <f t="shared" si="9"/>
        <v>314.24400000000003</v>
      </c>
      <c r="I29" s="43">
        <f>((I27*I26)*7)/1000</f>
        <v>581.31500000000005</v>
      </c>
      <c r="J29" s="43">
        <f>((J27*J26)*7)/1000</f>
        <v>489.1705</v>
      </c>
      <c r="K29" s="43">
        <f t="shared" ref="K29:L29" si="10">((K27*K26)*7)/1000</f>
        <v>553.30799999999999</v>
      </c>
      <c r="L29" s="90">
        <f t="shared" si="10"/>
        <v>317.80700000000002</v>
      </c>
      <c r="M29" s="88">
        <f>((M27*M26)*7)/1000</f>
        <v>204.65899999999999</v>
      </c>
      <c r="N29" s="43">
        <f>((N27*N26)*7)/1000</f>
        <v>328.09</v>
      </c>
      <c r="O29" s="43">
        <f>((O27*O26)*7)/1000</f>
        <v>343.315</v>
      </c>
      <c r="P29" s="43">
        <f t="shared" ref="P29:X29" si="11">((P27*P26)*7)/1000</f>
        <v>255.78</v>
      </c>
      <c r="Q29" s="43">
        <f t="shared" si="11"/>
        <v>307.447</v>
      </c>
      <c r="R29" s="43">
        <f t="shared" si="11"/>
        <v>261.60750000000002</v>
      </c>
      <c r="S29" s="44">
        <f t="shared" si="11"/>
        <v>262.76249999999999</v>
      </c>
      <c r="T29" s="45">
        <f t="shared" si="11"/>
        <v>437.7765</v>
      </c>
      <c r="U29" s="45">
        <f t="shared" si="11"/>
        <v>300.447</v>
      </c>
      <c r="V29" s="45">
        <f t="shared" si="11"/>
        <v>350.16800000000001</v>
      </c>
      <c r="W29" s="45">
        <f t="shared" si="11"/>
        <v>328.69200000000001</v>
      </c>
      <c r="X29" s="46">
        <f t="shared" si="11"/>
        <v>0</v>
      </c>
      <c r="Y29" s="47"/>
    </row>
    <row r="30" spans="1:30" ht="33.75" customHeight="1" thickBot="1" x14ac:dyDescent="0.3">
      <c r="A30" s="100" t="s">
        <v>24</v>
      </c>
      <c r="B30" s="48">
        <f t="shared" ref="B30:D30" si="12">+(B25/B27)/7*1000</f>
        <v>89.510731652773018</v>
      </c>
      <c r="C30" s="49">
        <f t="shared" si="12"/>
        <v>86.345507144656821</v>
      </c>
      <c r="D30" s="49">
        <f t="shared" si="12"/>
        <v>84.990024099441897</v>
      </c>
      <c r="E30" s="50">
        <f>+(E25/E27)/7*1000</f>
        <v>93.571083148285211</v>
      </c>
      <c r="F30" s="48">
        <f t="shared" ref="F30:H30" si="13">+(F25/F27)/7*1000</f>
        <v>88</v>
      </c>
      <c r="G30" s="49">
        <f t="shared" si="13"/>
        <v>87.000000000000043</v>
      </c>
      <c r="H30" s="49">
        <f t="shared" si="13"/>
        <v>87.000000000000043</v>
      </c>
      <c r="I30" s="49">
        <f>+(I25/I27)/7*1000</f>
        <v>85</v>
      </c>
      <c r="J30" s="49">
        <f t="shared" ref="J30:L30" si="14">+(J25/J27)/7*1000</f>
        <v>84.5</v>
      </c>
      <c r="K30" s="49">
        <f t="shared" si="14"/>
        <v>83.999999999999986</v>
      </c>
      <c r="L30" s="50">
        <f t="shared" si="14"/>
        <v>82.999999999999986</v>
      </c>
      <c r="M30" s="89">
        <f>+(M25/M27)/7*1000</f>
        <v>86.971805829498138</v>
      </c>
      <c r="N30" s="49">
        <f t="shared" ref="N30:X30" si="15">+(N25/N27)/7*1000</f>
        <v>92.277222464928883</v>
      </c>
      <c r="O30" s="49">
        <f t="shared" si="15"/>
        <v>82.134376862626411</v>
      </c>
      <c r="P30" s="49">
        <f t="shared" si="15"/>
        <v>101.89179590099131</v>
      </c>
      <c r="Q30" s="49">
        <f t="shared" si="15"/>
        <v>85.213802884905547</v>
      </c>
      <c r="R30" s="49">
        <f t="shared" si="15"/>
        <v>59.080549423595791</v>
      </c>
      <c r="S30" s="48">
        <f t="shared" si="15"/>
        <v>66.556672494172489</v>
      </c>
      <c r="T30" s="49">
        <f t="shared" si="15"/>
        <v>66.057511416276981</v>
      </c>
      <c r="U30" s="49">
        <f t="shared" si="15"/>
        <v>94.924498830076516</v>
      </c>
      <c r="V30" s="49">
        <f t="shared" si="15"/>
        <v>72.425313706563699</v>
      </c>
      <c r="W30" s="49">
        <f t="shared" si="15"/>
        <v>81.424416829940071</v>
      </c>
      <c r="X30" s="50" t="e">
        <f t="shared" si="15"/>
        <v>#DIV/0!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89" t="s">
        <v>26</v>
      </c>
      <c r="C36" s="590"/>
      <c r="D36" s="590"/>
      <c r="E36" s="590"/>
      <c r="F36" s="590"/>
      <c r="G36" s="590"/>
      <c r="H36" s="587"/>
      <c r="I36" s="102"/>
      <c r="J36" s="55" t="s">
        <v>27</v>
      </c>
      <c r="K36" s="110"/>
      <c r="L36" s="590" t="s">
        <v>26</v>
      </c>
      <c r="M36" s="590"/>
      <c r="N36" s="590"/>
      <c r="O36" s="590"/>
      <c r="P36" s="587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22.7</v>
      </c>
      <c r="C39" s="82">
        <v>63.4</v>
      </c>
      <c r="D39" s="82">
        <v>59.6</v>
      </c>
      <c r="E39" s="82">
        <v>66.400000000000006</v>
      </c>
      <c r="F39" s="82">
        <v>71.400000000000006</v>
      </c>
      <c r="G39" s="82">
        <v>65.8</v>
      </c>
      <c r="H39" s="82"/>
      <c r="I39" s="104">
        <f t="shared" ref="I39:I46" si="16">SUM(B39:H39)</f>
        <v>349.3</v>
      </c>
      <c r="J39" s="2"/>
      <c r="K39" s="94" t="s">
        <v>13</v>
      </c>
      <c r="L39" s="82">
        <v>12.2</v>
      </c>
      <c r="M39" s="82">
        <v>14.6</v>
      </c>
      <c r="N39" s="82">
        <v>11.2</v>
      </c>
      <c r="O39" s="82"/>
      <c r="P39" s="82"/>
      <c r="Q39" s="104">
        <f t="shared" ref="Q39:Q46" si="17">SUM(L39:P39)</f>
        <v>38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21.5</v>
      </c>
      <c r="C40" s="82">
        <v>59.4</v>
      </c>
      <c r="D40" s="82">
        <v>55.8</v>
      </c>
      <c r="E40" s="82">
        <v>62.3</v>
      </c>
      <c r="F40" s="82">
        <v>66.900000000000006</v>
      </c>
      <c r="G40" s="82">
        <v>61.7</v>
      </c>
      <c r="H40" s="82"/>
      <c r="I40" s="104">
        <f t="shared" si="16"/>
        <v>327.59999999999997</v>
      </c>
      <c r="J40" s="2"/>
      <c r="K40" s="95" t="s">
        <v>14</v>
      </c>
      <c r="L40" s="82">
        <v>11.2</v>
      </c>
      <c r="M40" s="82">
        <v>13.5</v>
      </c>
      <c r="N40" s="82">
        <v>10.199999999999999</v>
      </c>
      <c r="O40" s="82"/>
      <c r="P40" s="82"/>
      <c r="Q40" s="104">
        <f t="shared" si="17"/>
        <v>34.9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22.369500000000006</v>
      </c>
      <c r="C41" s="24">
        <v>61.307600000000015</v>
      </c>
      <c r="D41" s="24">
        <v>56.677999999999997</v>
      </c>
      <c r="E41" s="24">
        <v>61.733399999999996</v>
      </c>
      <c r="F41" s="24">
        <v>65.848800000000011</v>
      </c>
      <c r="G41" s="24">
        <v>59.148900000000005</v>
      </c>
      <c r="H41" s="24"/>
      <c r="I41" s="104">
        <f t="shared" si="16"/>
        <v>327.08620000000008</v>
      </c>
      <c r="J41" s="2"/>
      <c r="K41" s="94" t="s">
        <v>15</v>
      </c>
      <c r="L41" s="82">
        <v>11.2</v>
      </c>
      <c r="M41" s="82">
        <v>13.5</v>
      </c>
      <c r="N41" s="82">
        <v>10.199999999999999</v>
      </c>
      <c r="O41" s="24"/>
      <c r="P41" s="24"/>
      <c r="Q41" s="104">
        <f t="shared" si="17"/>
        <v>34.9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22.369500000000006</v>
      </c>
      <c r="C42" s="82">
        <v>61.307600000000015</v>
      </c>
      <c r="D42" s="82">
        <v>56.677999999999997</v>
      </c>
      <c r="E42" s="82">
        <v>61.733399999999996</v>
      </c>
      <c r="F42" s="82">
        <v>65.848800000000011</v>
      </c>
      <c r="G42" s="82">
        <v>59.148900000000005</v>
      </c>
      <c r="H42" s="82"/>
      <c r="I42" s="104">
        <f t="shared" si="16"/>
        <v>327.08620000000008</v>
      </c>
      <c r="J42" s="2"/>
      <c r="K42" s="95" t="s">
        <v>16</v>
      </c>
      <c r="L42" s="82">
        <v>11.2</v>
      </c>
      <c r="M42" s="82">
        <v>13.5</v>
      </c>
      <c r="N42" s="82">
        <v>10.199999999999999</v>
      </c>
      <c r="O42" s="82"/>
      <c r="P42" s="82"/>
      <c r="Q42" s="104">
        <f t="shared" si="17"/>
        <v>34.9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22.369500000000006</v>
      </c>
      <c r="C43" s="82">
        <v>61.307600000000015</v>
      </c>
      <c r="D43" s="82">
        <v>56.677999999999997</v>
      </c>
      <c r="E43" s="82">
        <v>61.733399999999996</v>
      </c>
      <c r="F43" s="82">
        <v>65.848800000000011</v>
      </c>
      <c r="G43" s="82">
        <v>59.148900000000005</v>
      </c>
      <c r="H43" s="82"/>
      <c r="I43" s="104">
        <f t="shared" si="16"/>
        <v>327.08620000000008</v>
      </c>
      <c r="J43" s="2"/>
      <c r="K43" s="94" t="s">
        <v>17</v>
      </c>
      <c r="L43" s="82">
        <v>11.2</v>
      </c>
      <c r="M43" s="82">
        <v>13.5</v>
      </c>
      <c r="N43" s="82">
        <v>10.199999999999999</v>
      </c>
      <c r="O43" s="82"/>
      <c r="P43" s="82"/>
      <c r="Q43" s="104">
        <f t="shared" si="17"/>
        <v>34.9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22.369500000000006</v>
      </c>
      <c r="C44" s="82">
        <v>61.307600000000015</v>
      </c>
      <c r="D44" s="82">
        <v>56.677999999999997</v>
      </c>
      <c r="E44" s="82">
        <v>61.733399999999996</v>
      </c>
      <c r="F44" s="82">
        <v>65.848800000000011</v>
      </c>
      <c r="G44" s="82">
        <v>59.148900000000005</v>
      </c>
      <c r="H44" s="82"/>
      <c r="I44" s="104">
        <f t="shared" si="16"/>
        <v>327.08620000000008</v>
      </c>
      <c r="J44" s="2"/>
      <c r="K44" s="95" t="s">
        <v>18</v>
      </c>
      <c r="L44" s="82">
        <v>11.2</v>
      </c>
      <c r="M44" s="82">
        <v>13.5</v>
      </c>
      <c r="N44" s="82">
        <v>10.3</v>
      </c>
      <c r="O44" s="82"/>
      <c r="P44" s="82"/>
      <c r="Q44" s="104">
        <f t="shared" si="17"/>
        <v>35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22.369500000000006</v>
      </c>
      <c r="C45" s="82">
        <v>61.307600000000015</v>
      </c>
      <c r="D45" s="82">
        <v>56.677999999999997</v>
      </c>
      <c r="E45" s="82">
        <v>61.733399999999996</v>
      </c>
      <c r="F45" s="82">
        <v>65.848800000000011</v>
      </c>
      <c r="G45" s="82">
        <v>59.148900000000005</v>
      </c>
      <c r="H45" s="82"/>
      <c r="I45" s="104">
        <f t="shared" si="16"/>
        <v>327.08620000000008</v>
      </c>
      <c r="J45" s="2"/>
      <c r="K45" s="94" t="s">
        <v>19</v>
      </c>
      <c r="L45" s="82">
        <v>11.2</v>
      </c>
      <c r="M45" s="82">
        <v>13.5</v>
      </c>
      <c r="N45" s="82">
        <v>10.3</v>
      </c>
      <c r="O45" s="82"/>
      <c r="P45" s="82"/>
      <c r="Q45" s="104">
        <f t="shared" si="17"/>
        <v>35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8">SUM(B39:B45)</f>
        <v>156.04750000000004</v>
      </c>
      <c r="C46" s="28">
        <f t="shared" si="18"/>
        <v>429.33800000000014</v>
      </c>
      <c r="D46" s="28">
        <f t="shared" si="18"/>
        <v>398.78999999999996</v>
      </c>
      <c r="E46" s="28">
        <f t="shared" si="18"/>
        <v>437.36700000000002</v>
      </c>
      <c r="F46" s="28">
        <f t="shared" si="18"/>
        <v>467.54399999999998</v>
      </c>
      <c r="G46" s="28">
        <f t="shared" si="18"/>
        <v>423.24450000000007</v>
      </c>
      <c r="H46" s="28">
        <f t="shared" si="18"/>
        <v>0</v>
      </c>
      <c r="I46" s="104">
        <f t="shared" si="16"/>
        <v>2312.3310000000006</v>
      </c>
      <c r="K46" s="80" t="s">
        <v>11</v>
      </c>
      <c r="L46" s="84">
        <f>SUM(L39:L45)</f>
        <v>79.400000000000006</v>
      </c>
      <c r="M46" s="28">
        <f>SUM(M39:M45)</f>
        <v>95.6</v>
      </c>
      <c r="N46" s="28">
        <f>SUM(N39:N45)</f>
        <v>72.599999999999994</v>
      </c>
      <c r="O46" s="28">
        <f>SUM(O39:O45)</f>
        <v>0</v>
      </c>
      <c r="P46" s="28">
        <f>SUM(P39:P45)</f>
        <v>0</v>
      </c>
      <c r="Q46" s="104">
        <f t="shared" si="17"/>
        <v>247.6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92.5</v>
      </c>
      <c r="C47" s="31">
        <v>91</v>
      </c>
      <c r="D47" s="31">
        <v>90</v>
      </c>
      <c r="E47" s="31">
        <v>88.5</v>
      </c>
      <c r="F47" s="31">
        <v>88</v>
      </c>
      <c r="G47" s="31">
        <v>86.5</v>
      </c>
      <c r="H47" s="31"/>
      <c r="I47" s="105">
        <f>+((I46/I48)/7)*1000</f>
        <v>88.990571120689665</v>
      </c>
      <c r="K47" s="113" t="s">
        <v>20</v>
      </c>
      <c r="L47" s="85">
        <v>91.5</v>
      </c>
      <c r="M47" s="31">
        <v>91</v>
      </c>
      <c r="N47" s="31">
        <v>91</v>
      </c>
      <c r="O47" s="31"/>
      <c r="P47" s="31"/>
      <c r="Q47" s="105">
        <f>+((Q46/Q48)/7)*1000</f>
        <v>91.163475699558163</v>
      </c>
      <c r="R47" s="65"/>
      <c r="S47" s="65"/>
    </row>
    <row r="48" spans="1:30" ht="33.75" customHeight="1" x14ac:dyDescent="0.25">
      <c r="A48" s="97" t="s">
        <v>21</v>
      </c>
      <c r="B48" s="86">
        <v>241</v>
      </c>
      <c r="C48" s="35">
        <v>674</v>
      </c>
      <c r="D48" s="35">
        <v>633</v>
      </c>
      <c r="E48" s="35">
        <v>706</v>
      </c>
      <c r="F48" s="35">
        <v>759</v>
      </c>
      <c r="G48" s="35">
        <v>699</v>
      </c>
      <c r="H48" s="35"/>
      <c r="I48" s="106">
        <f>SUM(B48:H48)</f>
        <v>3712</v>
      </c>
      <c r="J48" s="66"/>
      <c r="K48" s="97" t="s">
        <v>21</v>
      </c>
      <c r="L48" s="109">
        <v>124</v>
      </c>
      <c r="M48" s="67">
        <v>150</v>
      </c>
      <c r="N48" s="67">
        <v>114</v>
      </c>
      <c r="O48" s="67"/>
      <c r="P48" s="67"/>
      <c r="Q48" s="115">
        <f>SUM(L48:P48)</f>
        <v>388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9">((B48*B47)*7/1000-B39-B40)/5</f>
        <v>22.369500000000006</v>
      </c>
      <c r="C49" s="39">
        <f t="shared" si="19"/>
        <v>61.307600000000015</v>
      </c>
      <c r="D49" s="39">
        <f t="shared" si="19"/>
        <v>56.677999999999997</v>
      </c>
      <c r="E49" s="39">
        <f t="shared" si="19"/>
        <v>61.733399999999996</v>
      </c>
      <c r="F49" s="39">
        <f t="shared" si="19"/>
        <v>65.848800000000011</v>
      </c>
      <c r="G49" s="39">
        <f t="shared" si="19"/>
        <v>59.148900000000005</v>
      </c>
      <c r="H49" s="39">
        <f t="shared" si="19"/>
        <v>0</v>
      </c>
      <c r="I49" s="107">
        <f>((I46*1000)/I48)/7</f>
        <v>88.990571120689665</v>
      </c>
      <c r="K49" s="98" t="s">
        <v>22</v>
      </c>
      <c r="L49" s="87">
        <f t="shared" ref="L49:P49" si="20">((L48*L47)*7/1000-L39)/6</f>
        <v>11.203666666666665</v>
      </c>
      <c r="M49" s="39">
        <f t="shared" si="20"/>
        <v>13.491666666666667</v>
      </c>
      <c r="N49" s="39">
        <f t="shared" si="20"/>
        <v>10.236333333333333</v>
      </c>
      <c r="O49" s="39">
        <f t="shared" si="20"/>
        <v>0</v>
      </c>
      <c r="P49" s="39">
        <f t="shared" si="20"/>
        <v>0</v>
      </c>
      <c r="Q49" s="116">
        <f>((Q46*1000)/Q48)/7</f>
        <v>91.163475699558177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1">((B48*B47)*7)/1000</f>
        <v>156.04750000000001</v>
      </c>
      <c r="C50" s="43">
        <f t="shared" si="21"/>
        <v>429.33800000000002</v>
      </c>
      <c r="D50" s="43">
        <f t="shared" si="21"/>
        <v>398.79</v>
      </c>
      <c r="E50" s="43">
        <f t="shared" si="21"/>
        <v>437.36700000000002</v>
      </c>
      <c r="F50" s="43">
        <f t="shared" si="21"/>
        <v>467.54399999999998</v>
      </c>
      <c r="G50" s="43">
        <f t="shared" si="21"/>
        <v>423.24450000000002</v>
      </c>
      <c r="H50" s="43">
        <f t="shared" si="21"/>
        <v>0</v>
      </c>
      <c r="I50" s="90"/>
      <c r="K50" s="99" t="s">
        <v>23</v>
      </c>
      <c r="L50" s="88">
        <f>((L48*L47)*7)/1000</f>
        <v>79.421999999999997</v>
      </c>
      <c r="M50" s="43">
        <f>((M48*M47)*7)/1000</f>
        <v>95.55</v>
      </c>
      <c r="N50" s="43">
        <f>((N48*N47)*7)/1000</f>
        <v>72.617999999999995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2">+(B46/B48)/7*1000</f>
        <v>92.500000000000028</v>
      </c>
      <c r="C51" s="49">
        <f t="shared" si="22"/>
        <v>91.000000000000043</v>
      </c>
      <c r="D51" s="49">
        <f t="shared" si="22"/>
        <v>89.999999999999986</v>
      </c>
      <c r="E51" s="49">
        <f t="shared" si="22"/>
        <v>88.500000000000014</v>
      </c>
      <c r="F51" s="49">
        <f t="shared" si="22"/>
        <v>88</v>
      </c>
      <c r="G51" s="49">
        <f t="shared" si="22"/>
        <v>86.500000000000028</v>
      </c>
      <c r="H51" s="49" t="e">
        <f t="shared" si="22"/>
        <v>#DIV/0!</v>
      </c>
      <c r="I51" s="108"/>
      <c r="J51" s="52"/>
      <c r="K51" s="100" t="s">
        <v>24</v>
      </c>
      <c r="L51" s="89">
        <f>+(L46/L48)/7*1000</f>
        <v>91.474654377880185</v>
      </c>
      <c r="M51" s="49">
        <f>+(M46/M48)/7*1000</f>
        <v>91.047619047619037</v>
      </c>
      <c r="N51" s="49">
        <f>+(N46/N48)/7*1000</f>
        <v>90.977443609022558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91"/>
      <c r="K54" s="591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89" t="s">
        <v>8</v>
      </c>
      <c r="C55" s="590"/>
      <c r="D55" s="590"/>
      <c r="E55" s="590"/>
      <c r="F55" s="590"/>
      <c r="G55" s="587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26.1</v>
      </c>
      <c r="C58" s="82">
        <v>32.799999999999997</v>
      </c>
      <c r="D58" s="82">
        <v>28.9</v>
      </c>
      <c r="E58" s="82">
        <v>25.6</v>
      </c>
      <c r="F58" s="82">
        <v>21.8</v>
      </c>
      <c r="G58" s="82"/>
      <c r="H58" s="104">
        <f t="shared" ref="H58:H65" si="23">SUM(B58:G58)</f>
        <v>135.20000000000002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24</v>
      </c>
      <c r="C59" s="82">
        <v>30.1</v>
      </c>
      <c r="D59" s="82">
        <v>26.8</v>
      </c>
      <c r="E59" s="82">
        <v>23.7</v>
      </c>
      <c r="F59" s="82">
        <v>20.100000000000001</v>
      </c>
      <c r="G59" s="82"/>
      <c r="H59" s="104">
        <f t="shared" si="23"/>
        <v>124.70000000000002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>
        <v>24</v>
      </c>
      <c r="C60" s="82">
        <v>30.1</v>
      </c>
      <c r="D60" s="82">
        <v>26.8</v>
      </c>
      <c r="E60" s="82">
        <v>23.7</v>
      </c>
      <c r="F60" s="82">
        <v>20.100000000000001</v>
      </c>
      <c r="G60" s="24"/>
      <c r="H60" s="104">
        <f t="shared" si="23"/>
        <v>124.70000000000002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24</v>
      </c>
      <c r="C61" s="82">
        <v>30.1</v>
      </c>
      <c r="D61" s="82">
        <v>26.8</v>
      </c>
      <c r="E61" s="82">
        <v>23.7</v>
      </c>
      <c r="F61" s="82">
        <v>20.100000000000001</v>
      </c>
      <c r="G61" s="82"/>
      <c r="H61" s="104">
        <f t="shared" si="23"/>
        <v>124.70000000000002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24.1</v>
      </c>
      <c r="C62" s="82">
        <v>30.2</v>
      </c>
      <c r="D62" s="82">
        <v>26.8</v>
      </c>
      <c r="E62" s="82">
        <v>23.7</v>
      </c>
      <c r="F62" s="82">
        <v>20.100000000000001</v>
      </c>
      <c r="G62" s="82"/>
      <c r="H62" s="104">
        <f t="shared" si="23"/>
        <v>124.9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24.1</v>
      </c>
      <c r="C63" s="82">
        <v>30.2</v>
      </c>
      <c r="D63" s="82">
        <v>26.8</v>
      </c>
      <c r="E63" s="82">
        <v>23.7</v>
      </c>
      <c r="F63" s="82">
        <v>20.2</v>
      </c>
      <c r="G63" s="82"/>
      <c r="H63" s="104">
        <f t="shared" si="23"/>
        <v>125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24.1</v>
      </c>
      <c r="C64" s="82">
        <v>30.2</v>
      </c>
      <c r="D64" s="82">
        <v>26.8</v>
      </c>
      <c r="E64" s="82">
        <v>23.8</v>
      </c>
      <c r="F64" s="82">
        <v>20.2</v>
      </c>
      <c r="G64" s="82"/>
      <c r="H64" s="104">
        <f t="shared" si="23"/>
        <v>125.1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4">SUM(B58:B64)</f>
        <v>170.39999999999998</v>
      </c>
      <c r="C65" s="28">
        <f t="shared" si="24"/>
        <v>213.69999999999996</v>
      </c>
      <c r="D65" s="28">
        <f t="shared" si="24"/>
        <v>189.70000000000002</v>
      </c>
      <c r="E65" s="28">
        <f t="shared" si="24"/>
        <v>167.9</v>
      </c>
      <c r="F65" s="28">
        <f t="shared" si="24"/>
        <v>142.60000000000002</v>
      </c>
      <c r="G65" s="28">
        <f t="shared" si="24"/>
        <v>0</v>
      </c>
      <c r="H65" s="104">
        <f t="shared" si="23"/>
        <v>884.3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99</v>
      </c>
      <c r="C66" s="31">
        <v>98.5</v>
      </c>
      <c r="D66" s="31">
        <v>97.5</v>
      </c>
      <c r="E66" s="31">
        <v>97.5</v>
      </c>
      <c r="F66" s="31">
        <v>97.5</v>
      </c>
      <c r="G66" s="31"/>
      <c r="H66" s="105">
        <f>+((H65/H67)/7)*1000</f>
        <v>98.005098082677591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246</v>
      </c>
      <c r="C67" s="67">
        <v>310</v>
      </c>
      <c r="D67" s="67">
        <v>278</v>
      </c>
      <c r="E67" s="67">
        <v>246</v>
      </c>
      <c r="F67" s="67">
        <v>209</v>
      </c>
      <c r="G67" s="67"/>
      <c r="H67" s="115">
        <f>SUM(B67:G67)</f>
        <v>1289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5">((B67*B66)*7/1000-B58)/6</f>
        <v>24.063000000000002</v>
      </c>
      <c r="C68" s="39">
        <f t="shared" si="25"/>
        <v>30.157499999999999</v>
      </c>
      <c r="D68" s="39">
        <f t="shared" si="25"/>
        <v>26.805833333333336</v>
      </c>
      <c r="E68" s="39">
        <f t="shared" si="25"/>
        <v>23.715833333333336</v>
      </c>
      <c r="F68" s="39">
        <f t="shared" si="25"/>
        <v>20.14041666666667</v>
      </c>
      <c r="G68" s="39">
        <f t="shared" si="25"/>
        <v>0</v>
      </c>
      <c r="H68" s="119">
        <f>((H65*1000)/H67)/7</f>
        <v>98.005098082677605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6">((B67*B66)*7)/1000</f>
        <v>170.47800000000001</v>
      </c>
      <c r="C69" s="43">
        <f t="shared" si="26"/>
        <v>213.745</v>
      </c>
      <c r="D69" s="43">
        <f t="shared" si="26"/>
        <v>189.73500000000001</v>
      </c>
      <c r="E69" s="43">
        <f t="shared" si="26"/>
        <v>167.89500000000001</v>
      </c>
      <c r="F69" s="43">
        <f t="shared" si="26"/>
        <v>142.64250000000001</v>
      </c>
      <c r="G69" s="43">
        <f t="shared" si="26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7">+(B65/B67)/7*1000</f>
        <v>98.954703832752614</v>
      </c>
      <c r="C70" s="49">
        <f t="shared" si="27"/>
        <v>98.479262672811046</v>
      </c>
      <c r="D70" s="49">
        <f t="shared" si="27"/>
        <v>97.482014388489219</v>
      </c>
      <c r="E70" s="49">
        <f t="shared" si="27"/>
        <v>97.502903600464563</v>
      </c>
      <c r="F70" s="49">
        <f t="shared" si="27"/>
        <v>97.470950102529073</v>
      </c>
      <c r="G70" s="49" t="e">
        <f t="shared" si="27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R15"/>
    <mergeCell ref="S15:X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31" zoomScale="30" zoomScaleNormal="30" workbookViewId="0">
      <selection activeCell="L48" sqref="L48:N48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84" t="s">
        <v>0</v>
      </c>
      <c r="B3" s="584"/>
      <c r="C3" s="584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2"/>
      <c r="Z3" s="2"/>
      <c r="AA3" s="2"/>
      <c r="AB3" s="2"/>
      <c r="AC3" s="2"/>
      <c r="AD3" s="17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5" t="s">
        <v>1</v>
      </c>
      <c r="B9" s="175"/>
      <c r="C9" s="175"/>
      <c r="D9" s="1"/>
      <c r="E9" s="585" t="s">
        <v>2</v>
      </c>
      <c r="F9" s="585"/>
      <c r="G9" s="58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85"/>
      <c r="S9" s="58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5"/>
      <c r="B10" s="175"/>
      <c r="C10" s="17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5" t="s">
        <v>4</v>
      </c>
      <c r="B11" s="175"/>
      <c r="C11" s="175"/>
      <c r="D11" s="1"/>
      <c r="E11" s="176">
        <v>1</v>
      </c>
      <c r="F11" s="1"/>
      <c r="G11" s="1"/>
      <c r="H11" s="1"/>
      <c r="I11" s="1"/>
      <c r="J11" s="1"/>
      <c r="K11" s="586" t="s">
        <v>68</v>
      </c>
      <c r="L11" s="586"/>
      <c r="M11" s="177"/>
      <c r="N11" s="17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5"/>
      <c r="B12" s="175"/>
      <c r="C12" s="175"/>
      <c r="D12" s="1"/>
      <c r="E12" s="5"/>
      <c r="F12" s="1"/>
      <c r="G12" s="1"/>
      <c r="H12" s="1"/>
      <c r="I12" s="1"/>
      <c r="J12" s="1"/>
      <c r="K12" s="177"/>
      <c r="L12" s="177"/>
      <c r="M12" s="177"/>
      <c r="N12" s="17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5"/>
      <c r="B13" s="175"/>
      <c r="C13" s="175"/>
      <c r="D13" s="175"/>
      <c r="E13" s="175"/>
      <c r="F13" s="175"/>
      <c r="G13" s="175"/>
      <c r="H13" s="175"/>
      <c r="I13" s="175"/>
      <c r="J13" s="175"/>
      <c r="K13" s="175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  <c r="W13" s="1"/>
      <c r="X13" s="1"/>
      <c r="Y13" s="1"/>
    </row>
    <row r="14" spans="1:30" s="3" customFormat="1" ht="27" thickBot="1" x14ac:dyDescent="0.3">
      <c r="A14" s="17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91" t="s">
        <v>7</v>
      </c>
      <c r="B15" s="597" t="s">
        <v>8</v>
      </c>
      <c r="C15" s="598"/>
      <c r="D15" s="598"/>
      <c r="E15" s="599"/>
      <c r="F15" s="597" t="s">
        <v>53</v>
      </c>
      <c r="G15" s="598"/>
      <c r="H15" s="598"/>
      <c r="I15" s="598"/>
      <c r="J15" s="598"/>
      <c r="K15" s="598"/>
      <c r="L15" s="599"/>
      <c r="M15" s="600" t="s">
        <v>9</v>
      </c>
      <c r="N15" s="592"/>
      <c r="O15" s="592"/>
      <c r="P15" s="592"/>
      <c r="Q15" s="593"/>
      <c r="R15" s="601" t="s">
        <v>30</v>
      </c>
      <c r="S15" s="602"/>
      <c r="T15" s="602"/>
      <c r="U15" s="602"/>
      <c r="V15" s="603"/>
      <c r="W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81">
        <v>1</v>
      </c>
      <c r="S16" s="182">
        <v>2</v>
      </c>
      <c r="T16" s="183">
        <v>3</v>
      </c>
      <c r="U16" s="183">
        <v>4</v>
      </c>
      <c r="V16" s="184">
        <v>5</v>
      </c>
      <c r="W16" s="18" t="s">
        <v>11</v>
      </c>
      <c r="Y16" s="20"/>
      <c r="Z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14">
        <v>1</v>
      </c>
      <c r="S17" s="21">
        <v>2</v>
      </c>
      <c r="T17" s="21">
        <v>3</v>
      </c>
      <c r="U17" s="21">
        <v>4</v>
      </c>
      <c r="V17" s="22">
        <v>5</v>
      </c>
      <c r="W17" s="18"/>
      <c r="Y17" s="2"/>
      <c r="Z17" s="20"/>
    </row>
    <row r="18" spans="1:30" ht="39.950000000000003" customHeight="1" x14ac:dyDescent="0.25">
      <c r="A18" s="94" t="s">
        <v>13</v>
      </c>
      <c r="B18" s="23">
        <v>23.9</v>
      </c>
      <c r="C18" s="24">
        <v>42.9</v>
      </c>
      <c r="D18" s="24">
        <v>40.6</v>
      </c>
      <c r="E18" s="25">
        <v>53.5</v>
      </c>
      <c r="F18" s="23">
        <v>42</v>
      </c>
      <c r="G18" s="24">
        <v>45.8</v>
      </c>
      <c r="H18" s="24">
        <v>45.8</v>
      </c>
      <c r="I18" s="24">
        <v>82.2</v>
      </c>
      <c r="J18" s="24">
        <v>68.7</v>
      </c>
      <c r="K18" s="24">
        <v>77</v>
      </c>
      <c r="L18" s="25">
        <v>43.5</v>
      </c>
      <c r="M18" s="82">
        <v>29.4</v>
      </c>
      <c r="N18" s="24">
        <v>58.5</v>
      </c>
      <c r="O18" s="24">
        <v>42.9</v>
      </c>
      <c r="P18" s="24">
        <v>63.5</v>
      </c>
      <c r="Q18" s="24">
        <v>46.8</v>
      </c>
      <c r="R18" s="23">
        <v>36.200000000000003</v>
      </c>
      <c r="S18" s="24">
        <v>61</v>
      </c>
      <c r="T18" s="24">
        <v>42.4</v>
      </c>
      <c r="U18" s="24">
        <v>50</v>
      </c>
      <c r="V18" s="25">
        <v>47.2</v>
      </c>
      <c r="W18" s="26">
        <f t="shared" ref="W18:W25" si="0">SUM(B18:V18)</f>
        <v>1043.8</v>
      </c>
      <c r="Y18" s="2"/>
      <c r="Z18" s="20"/>
    </row>
    <row r="19" spans="1:30" ht="39.950000000000003" customHeight="1" x14ac:dyDescent="0.25">
      <c r="A19" s="95" t="s">
        <v>14</v>
      </c>
      <c r="B19" s="23">
        <v>23.9</v>
      </c>
      <c r="C19" s="24">
        <v>42.9</v>
      </c>
      <c r="D19" s="24">
        <v>40.6</v>
      </c>
      <c r="E19" s="25">
        <v>53.5</v>
      </c>
      <c r="F19" s="23">
        <v>42</v>
      </c>
      <c r="G19" s="24">
        <v>45.8</v>
      </c>
      <c r="H19" s="24">
        <v>45.8</v>
      </c>
      <c r="I19" s="24">
        <v>82.2</v>
      </c>
      <c r="J19" s="24">
        <v>68.7</v>
      </c>
      <c r="K19" s="24">
        <v>77</v>
      </c>
      <c r="L19" s="25">
        <v>43.5</v>
      </c>
      <c r="M19" s="82">
        <v>29.4</v>
      </c>
      <c r="N19" s="24">
        <v>58.5</v>
      </c>
      <c r="O19" s="24">
        <v>42.9</v>
      </c>
      <c r="P19" s="24">
        <v>63.5</v>
      </c>
      <c r="Q19" s="24">
        <v>46.8</v>
      </c>
      <c r="R19" s="23">
        <v>36.200000000000003</v>
      </c>
      <c r="S19" s="24">
        <v>61</v>
      </c>
      <c r="T19" s="24">
        <v>42.4</v>
      </c>
      <c r="U19" s="24">
        <v>50</v>
      </c>
      <c r="V19" s="25">
        <v>47.2</v>
      </c>
      <c r="W19" s="26">
        <f t="shared" si="0"/>
        <v>1043.8</v>
      </c>
      <c r="Y19" s="2"/>
      <c r="Z19" s="20"/>
    </row>
    <row r="20" spans="1:30" ht="39.75" customHeight="1" x14ac:dyDescent="0.25">
      <c r="A20" s="94" t="s">
        <v>15</v>
      </c>
      <c r="B20" s="79">
        <v>27.895599999999995</v>
      </c>
      <c r="C20" s="24">
        <v>48.695999999999998</v>
      </c>
      <c r="D20" s="24">
        <v>44.882599999999996</v>
      </c>
      <c r="E20" s="25">
        <v>57.595000000000006</v>
      </c>
      <c r="F20" s="23">
        <v>45.158399999999993</v>
      </c>
      <c r="G20" s="24">
        <v>49.814499999999995</v>
      </c>
      <c r="H20" s="24">
        <v>49.224399999999989</v>
      </c>
      <c r="I20" s="24">
        <v>92.957599999999985</v>
      </c>
      <c r="J20" s="24">
        <v>78.458699999999993</v>
      </c>
      <c r="K20" s="24">
        <v>88.424700000000001</v>
      </c>
      <c r="L20" s="25">
        <v>51.139099999999999</v>
      </c>
      <c r="M20" s="83">
        <v>34.545000000000002</v>
      </c>
      <c r="N20" s="24">
        <v>67.575500000000005</v>
      </c>
      <c r="O20" s="24">
        <v>48.785600000000002</v>
      </c>
      <c r="P20" s="24">
        <v>71.041799999999995</v>
      </c>
      <c r="Q20" s="24">
        <v>50.806799999999996</v>
      </c>
      <c r="R20" s="79">
        <v>42.877300000000005</v>
      </c>
      <c r="S20" s="24">
        <v>70.746799999999993</v>
      </c>
      <c r="T20" s="24">
        <v>48.270200000000003</v>
      </c>
      <c r="U20" s="24">
        <v>55.8352</v>
      </c>
      <c r="V20" s="25">
        <v>51.554000000000009</v>
      </c>
      <c r="W20" s="26">
        <f t="shared" si="0"/>
        <v>1176.2848000000001</v>
      </c>
      <c r="Y20" s="2"/>
      <c r="Z20" s="20"/>
    </row>
    <row r="21" spans="1:30" ht="39.950000000000003" customHeight="1" x14ac:dyDescent="0.25">
      <c r="A21" s="95" t="s">
        <v>16</v>
      </c>
      <c r="B21" s="23">
        <v>27.895599999999995</v>
      </c>
      <c r="C21" s="24">
        <v>48.695999999999998</v>
      </c>
      <c r="D21" s="24">
        <v>44.882599999999996</v>
      </c>
      <c r="E21" s="25">
        <v>57.595000000000006</v>
      </c>
      <c r="F21" s="23">
        <v>45.158399999999993</v>
      </c>
      <c r="G21" s="24">
        <v>49.814499999999995</v>
      </c>
      <c r="H21" s="24">
        <v>49.224399999999989</v>
      </c>
      <c r="I21" s="24">
        <v>92.957599999999985</v>
      </c>
      <c r="J21" s="24">
        <v>78.458699999999993</v>
      </c>
      <c r="K21" s="24">
        <v>88.424700000000001</v>
      </c>
      <c r="L21" s="25">
        <v>51.139099999999999</v>
      </c>
      <c r="M21" s="82">
        <v>34.545000000000002</v>
      </c>
      <c r="N21" s="24">
        <v>67.575500000000005</v>
      </c>
      <c r="O21" s="24">
        <v>48.785600000000002</v>
      </c>
      <c r="P21" s="24">
        <v>71.041799999999995</v>
      </c>
      <c r="Q21" s="24">
        <v>50.806799999999996</v>
      </c>
      <c r="R21" s="23">
        <v>42.877300000000005</v>
      </c>
      <c r="S21" s="24">
        <v>70.746799999999993</v>
      </c>
      <c r="T21" s="24">
        <v>48.270200000000003</v>
      </c>
      <c r="U21" s="24">
        <v>55.8352</v>
      </c>
      <c r="V21" s="25">
        <v>51.554000000000009</v>
      </c>
      <c r="W21" s="26">
        <f t="shared" si="0"/>
        <v>1176.2848000000001</v>
      </c>
      <c r="Y21" s="2"/>
      <c r="Z21" s="20"/>
    </row>
    <row r="22" spans="1:30" ht="39.950000000000003" customHeight="1" x14ac:dyDescent="0.25">
      <c r="A22" s="94" t="s">
        <v>17</v>
      </c>
      <c r="B22" s="23">
        <v>27.895599999999995</v>
      </c>
      <c r="C22" s="24">
        <v>48.695999999999998</v>
      </c>
      <c r="D22" s="24">
        <v>44.882599999999996</v>
      </c>
      <c r="E22" s="25">
        <v>57.595000000000006</v>
      </c>
      <c r="F22" s="23">
        <v>45.158399999999993</v>
      </c>
      <c r="G22" s="24">
        <v>49.814499999999995</v>
      </c>
      <c r="H22" s="24">
        <v>49.224399999999989</v>
      </c>
      <c r="I22" s="24">
        <v>92.957599999999985</v>
      </c>
      <c r="J22" s="24">
        <v>78.458699999999993</v>
      </c>
      <c r="K22" s="24">
        <v>88.424700000000001</v>
      </c>
      <c r="L22" s="25">
        <v>51.139099999999999</v>
      </c>
      <c r="M22" s="82">
        <v>34.545000000000002</v>
      </c>
      <c r="N22" s="24">
        <v>67.575500000000005</v>
      </c>
      <c r="O22" s="24">
        <v>48.785600000000002</v>
      </c>
      <c r="P22" s="24">
        <v>71.041799999999995</v>
      </c>
      <c r="Q22" s="24">
        <v>50.806799999999996</v>
      </c>
      <c r="R22" s="23">
        <v>42.877300000000005</v>
      </c>
      <c r="S22" s="24">
        <v>70.746799999999993</v>
      </c>
      <c r="T22" s="24">
        <v>48.270200000000003</v>
      </c>
      <c r="U22" s="24">
        <v>55.8352</v>
      </c>
      <c r="V22" s="25">
        <v>51.554000000000009</v>
      </c>
      <c r="W22" s="26">
        <f t="shared" si="0"/>
        <v>1176.2848000000001</v>
      </c>
      <c r="Y22" s="2"/>
      <c r="Z22" s="20"/>
    </row>
    <row r="23" spans="1:30" ht="39.950000000000003" customHeight="1" x14ac:dyDescent="0.25">
      <c r="A23" s="95" t="s">
        <v>18</v>
      </c>
      <c r="B23" s="23">
        <v>27.895599999999995</v>
      </c>
      <c r="C23" s="24">
        <v>48.695999999999998</v>
      </c>
      <c r="D23" s="24">
        <v>44.882599999999996</v>
      </c>
      <c r="E23" s="25">
        <v>57.595000000000006</v>
      </c>
      <c r="F23" s="23">
        <v>45.158399999999993</v>
      </c>
      <c r="G23" s="24">
        <v>49.814499999999995</v>
      </c>
      <c r="H23" s="24">
        <v>49.224399999999989</v>
      </c>
      <c r="I23" s="24">
        <v>92.957599999999985</v>
      </c>
      <c r="J23" s="24">
        <v>78.458699999999993</v>
      </c>
      <c r="K23" s="24">
        <v>88.424700000000001</v>
      </c>
      <c r="L23" s="25">
        <v>51.139099999999999</v>
      </c>
      <c r="M23" s="82">
        <v>34.545000000000002</v>
      </c>
      <c r="N23" s="24">
        <v>67.575500000000005</v>
      </c>
      <c r="O23" s="24">
        <v>48.785600000000002</v>
      </c>
      <c r="P23" s="24">
        <v>71.041799999999995</v>
      </c>
      <c r="Q23" s="24">
        <v>50.806799999999996</v>
      </c>
      <c r="R23" s="23">
        <v>42.877300000000005</v>
      </c>
      <c r="S23" s="24">
        <v>70.746799999999993</v>
      </c>
      <c r="T23" s="24">
        <v>48.270200000000003</v>
      </c>
      <c r="U23" s="24">
        <v>55.8352</v>
      </c>
      <c r="V23" s="25">
        <v>51.554000000000009</v>
      </c>
      <c r="W23" s="26">
        <f t="shared" si="0"/>
        <v>1176.2848000000001</v>
      </c>
      <c r="Y23" s="2"/>
      <c r="Z23" s="20"/>
    </row>
    <row r="24" spans="1:30" ht="39.950000000000003" customHeight="1" x14ac:dyDescent="0.25">
      <c r="A24" s="94" t="s">
        <v>19</v>
      </c>
      <c r="B24" s="23">
        <v>27.895599999999995</v>
      </c>
      <c r="C24" s="24">
        <v>48.695999999999998</v>
      </c>
      <c r="D24" s="24">
        <v>44.882599999999996</v>
      </c>
      <c r="E24" s="25">
        <v>57.595000000000006</v>
      </c>
      <c r="F24" s="23">
        <v>45.158399999999993</v>
      </c>
      <c r="G24" s="24">
        <v>49.814499999999995</v>
      </c>
      <c r="H24" s="24">
        <v>49.224399999999989</v>
      </c>
      <c r="I24" s="24">
        <v>92.957599999999985</v>
      </c>
      <c r="J24" s="24">
        <v>78.458699999999993</v>
      </c>
      <c r="K24" s="24">
        <v>88.424700000000001</v>
      </c>
      <c r="L24" s="25">
        <v>51.139099999999999</v>
      </c>
      <c r="M24" s="82">
        <v>34.545000000000002</v>
      </c>
      <c r="N24" s="24">
        <v>67.575500000000005</v>
      </c>
      <c r="O24" s="24">
        <v>48.785600000000002</v>
      </c>
      <c r="P24" s="24">
        <v>71.041799999999995</v>
      </c>
      <c r="Q24" s="24">
        <v>50.806799999999996</v>
      </c>
      <c r="R24" s="23">
        <v>42.877300000000005</v>
      </c>
      <c r="S24" s="24">
        <v>70.746799999999993</v>
      </c>
      <c r="T24" s="24">
        <v>48.270200000000003</v>
      </c>
      <c r="U24" s="24">
        <v>55.8352</v>
      </c>
      <c r="V24" s="25">
        <v>51.554000000000009</v>
      </c>
      <c r="W24" s="26">
        <f t="shared" si="0"/>
        <v>1176.2848000000001</v>
      </c>
      <c r="Y24" s="2"/>
    </row>
    <row r="25" spans="1:30" ht="41.45" customHeight="1" x14ac:dyDescent="0.25">
      <c r="A25" s="95" t="s">
        <v>11</v>
      </c>
      <c r="B25" s="27">
        <f t="shared" ref="B25:D25" si="1">SUM(B18:B24)</f>
        <v>187.27799999999999</v>
      </c>
      <c r="C25" s="28">
        <f t="shared" si="1"/>
        <v>329.28</v>
      </c>
      <c r="D25" s="28">
        <f t="shared" si="1"/>
        <v>305.61299999999994</v>
      </c>
      <c r="E25" s="29">
        <f>SUM(E18:E24)</f>
        <v>394.97500000000008</v>
      </c>
      <c r="F25" s="27">
        <f t="shared" ref="F25:H25" si="2">SUM(F18:F24)</f>
        <v>309.79199999999997</v>
      </c>
      <c r="G25" s="28">
        <f t="shared" si="2"/>
        <v>340.67250000000001</v>
      </c>
      <c r="H25" s="28">
        <f t="shared" si="2"/>
        <v>337.72199999999998</v>
      </c>
      <c r="I25" s="28">
        <f>SUM(I18:I24)</f>
        <v>629.18799999999987</v>
      </c>
      <c r="J25" s="28">
        <f t="shared" ref="J25:L25" si="3">SUM(J18:J24)</f>
        <v>529.69350000000009</v>
      </c>
      <c r="K25" s="28">
        <f t="shared" si="3"/>
        <v>596.12350000000004</v>
      </c>
      <c r="L25" s="29">
        <f t="shared" si="3"/>
        <v>342.69549999999992</v>
      </c>
      <c r="M25" s="84">
        <f>SUM(M18:M24)</f>
        <v>231.52500000000003</v>
      </c>
      <c r="N25" s="28">
        <f t="shared" ref="N25:Q25" si="4">SUM(N18:N24)</f>
        <v>454.87750000000005</v>
      </c>
      <c r="O25" s="28">
        <f t="shared" si="4"/>
        <v>329.72799999999995</v>
      </c>
      <c r="P25" s="28">
        <f t="shared" si="4"/>
        <v>482.20899999999995</v>
      </c>
      <c r="Q25" s="28">
        <f t="shared" si="4"/>
        <v>347.63400000000001</v>
      </c>
      <c r="R25" s="27">
        <f>SUM(R18:R24)</f>
        <v>286.78649999999999</v>
      </c>
      <c r="S25" s="28">
        <f t="shared" ref="S25:V25" si="5">SUM(S18:S24)</f>
        <v>475.73400000000004</v>
      </c>
      <c r="T25" s="28">
        <f t="shared" si="5"/>
        <v>326.15099999999995</v>
      </c>
      <c r="U25" s="28">
        <f t="shared" si="5"/>
        <v>379.17599999999993</v>
      </c>
      <c r="V25" s="29">
        <f t="shared" si="5"/>
        <v>352.17000000000007</v>
      </c>
      <c r="W25" s="26">
        <f t="shared" si="0"/>
        <v>7969.0239999999994</v>
      </c>
    </row>
    <row r="26" spans="1:30" s="2" customFormat="1" ht="36.75" customHeight="1" x14ac:dyDescent="0.25">
      <c r="A26" s="96" t="s">
        <v>20</v>
      </c>
      <c r="B26" s="30">
        <v>98</v>
      </c>
      <c r="C26" s="31">
        <v>96</v>
      </c>
      <c r="D26" s="31">
        <v>94.5</v>
      </c>
      <c r="E26" s="32">
        <v>92.5</v>
      </c>
      <c r="F26" s="30">
        <v>96</v>
      </c>
      <c r="G26" s="31">
        <v>94.5</v>
      </c>
      <c r="H26" s="31">
        <v>93.5</v>
      </c>
      <c r="I26" s="31">
        <v>92</v>
      </c>
      <c r="J26" s="31">
        <v>91.5</v>
      </c>
      <c r="K26" s="31">
        <v>90.5</v>
      </c>
      <c r="L26" s="32">
        <v>89.5</v>
      </c>
      <c r="M26" s="85">
        <v>94.5</v>
      </c>
      <c r="N26" s="31">
        <v>93.5</v>
      </c>
      <c r="O26" s="31">
        <v>92</v>
      </c>
      <c r="P26" s="31">
        <v>91</v>
      </c>
      <c r="Q26" s="31">
        <v>89</v>
      </c>
      <c r="R26" s="30">
        <v>95.5</v>
      </c>
      <c r="S26" s="31">
        <v>94</v>
      </c>
      <c r="T26" s="31">
        <v>93</v>
      </c>
      <c r="U26" s="31">
        <v>91.5</v>
      </c>
      <c r="V26" s="32">
        <v>90</v>
      </c>
      <c r="W26" s="33">
        <f>+((W25/W27)/7)*1000</f>
        <v>92.593086620577452</v>
      </c>
    </row>
    <row r="27" spans="1:30" s="2" customFormat="1" ht="33" customHeight="1" x14ac:dyDescent="0.25">
      <c r="A27" s="97" t="s">
        <v>21</v>
      </c>
      <c r="B27" s="34">
        <v>273</v>
      </c>
      <c r="C27" s="35">
        <v>490</v>
      </c>
      <c r="D27" s="35">
        <v>462</v>
      </c>
      <c r="E27" s="36">
        <v>610</v>
      </c>
      <c r="F27" s="34">
        <v>461</v>
      </c>
      <c r="G27" s="35">
        <v>515</v>
      </c>
      <c r="H27" s="35">
        <v>516</v>
      </c>
      <c r="I27" s="35">
        <v>977</v>
      </c>
      <c r="J27" s="35">
        <v>827</v>
      </c>
      <c r="K27" s="35">
        <v>941</v>
      </c>
      <c r="L27" s="36">
        <v>547</v>
      </c>
      <c r="M27" s="86">
        <v>350</v>
      </c>
      <c r="N27" s="35">
        <v>695</v>
      </c>
      <c r="O27" s="35">
        <v>512</v>
      </c>
      <c r="P27" s="35">
        <v>757</v>
      </c>
      <c r="Q27" s="35">
        <v>558</v>
      </c>
      <c r="R27" s="34">
        <v>429</v>
      </c>
      <c r="S27" s="35">
        <v>723</v>
      </c>
      <c r="T27" s="35">
        <v>501</v>
      </c>
      <c r="U27" s="35">
        <v>592</v>
      </c>
      <c r="V27" s="36">
        <v>559</v>
      </c>
      <c r="W27" s="37">
        <f>SUM(B27:V27)</f>
        <v>12295</v>
      </c>
      <c r="X27" s="2">
        <f>((W25*1000)/W27)/7</f>
        <v>92.593086620577452</v>
      </c>
    </row>
    <row r="28" spans="1:30" s="2" customFormat="1" ht="33" customHeight="1" x14ac:dyDescent="0.25">
      <c r="A28" s="98" t="s">
        <v>22</v>
      </c>
      <c r="B28" s="38">
        <f>((B27*B26)*7/1000-B18-B19)/5</f>
        <v>27.895599999999995</v>
      </c>
      <c r="C28" s="39">
        <f t="shared" ref="C28:V28" si="6">((C27*C26)*7/1000-C18-C19)/5</f>
        <v>48.695999999999998</v>
      </c>
      <c r="D28" s="39">
        <f t="shared" si="6"/>
        <v>44.882599999999996</v>
      </c>
      <c r="E28" s="40">
        <f t="shared" si="6"/>
        <v>57.595000000000006</v>
      </c>
      <c r="F28" s="38">
        <f t="shared" si="6"/>
        <v>45.158399999999993</v>
      </c>
      <c r="G28" s="39">
        <f t="shared" si="6"/>
        <v>49.814499999999995</v>
      </c>
      <c r="H28" s="39">
        <f t="shared" si="6"/>
        <v>49.224399999999989</v>
      </c>
      <c r="I28" s="39">
        <f t="shared" si="6"/>
        <v>92.957599999999985</v>
      </c>
      <c r="J28" s="39">
        <f t="shared" si="6"/>
        <v>78.458699999999993</v>
      </c>
      <c r="K28" s="39">
        <f t="shared" si="6"/>
        <v>88.424700000000001</v>
      </c>
      <c r="L28" s="40">
        <f t="shared" si="6"/>
        <v>51.139099999999999</v>
      </c>
      <c r="M28" s="87">
        <f t="shared" si="6"/>
        <v>34.545000000000002</v>
      </c>
      <c r="N28" s="39">
        <f t="shared" si="6"/>
        <v>67.575500000000005</v>
      </c>
      <c r="O28" s="39">
        <f t="shared" si="6"/>
        <v>48.785600000000002</v>
      </c>
      <c r="P28" s="39">
        <f t="shared" si="6"/>
        <v>71.041799999999995</v>
      </c>
      <c r="Q28" s="39">
        <f t="shared" si="6"/>
        <v>50.806799999999996</v>
      </c>
      <c r="R28" s="38">
        <f t="shared" si="6"/>
        <v>42.877300000000005</v>
      </c>
      <c r="S28" s="39">
        <f t="shared" si="6"/>
        <v>70.746799999999993</v>
      </c>
      <c r="T28" s="39">
        <f t="shared" si="6"/>
        <v>48.270200000000003</v>
      </c>
      <c r="U28" s="39">
        <f t="shared" si="6"/>
        <v>55.8352</v>
      </c>
      <c r="V28" s="40">
        <f t="shared" si="6"/>
        <v>51.554000000000009</v>
      </c>
      <c r="W28" s="41"/>
    </row>
    <row r="29" spans="1:30" ht="33.75" customHeight="1" x14ac:dyDescent="0.25">
      <c r="A29" s="99" t="s">
        <v>23</v>
      </c>
      <c r="B29" s="42">
        <f t="shared" ref="B29:D29" si="7">((B27*B26)*7)/1000</f>
        <v>187.27799999999999</v>
      </c>
      <c r="C29" s="43">
        <f t="shared" si="7"/>
        <v>329.28</v>
      </c>
      <c r="D29" s="43">
        <f t="shared" si="7"/>
        <v>305.613</v>
      </c>
      <c r="E29" s="90">
        <f>((E27*E26)*7)/1000</f>
        <v>394.97500000000002</v>
      </c>
      <c r="F29" s="42">
        <f>((F27*F26)*7)/1000</f>
        <v>309.79199999999997</v>
      </c>
      <c r="G29" s="43">
        <f t="shared" ref="G29:H29" si="8">((G27*G26)*7)/1000</f>
        <v>340.67250000000001</v>
      </c>
      <c r="H29" s="43">
        <f t="shared" si="8"/>
        <v>337.72199999999998</v>
      </c>
      <c r="I29" s="43">
        <f>((I27*I26)*7)/1000</f>
        <v>629.18799999999999</v>
      </c>
      <c r="J29" s="43">
        <f>((J27*J26)*7)/1000</f>
        <v>529.69349999999997</v>
      </c>
      <c r="K29" s="43">
        <f t="shared" ref="K29:L29" si="9">((K27*K26)*7)/1000</f>
        <v>596.12350000000004</v>
      </c>
      <c r="L29" s="90">
        <f t="shared" si="9"/>
        <v>342.69549999999998</v>
      </c>
      <c r="M29" s="88">
        <f>((M27*M26)*7)/1000</f>
        <v>231.52500000000001</v>
      </c>
      <c r="N29" s="43">
        <f>((N27*N26)*7)/1000</f>
        <v>454.8775</v>
      </c>
      <c r="O29" s="43">
        <f>((O27*O26)*7)/1000</f>
        <v>329.72800000000001</v>
      </c>
      <c r="P29" s="43">
        <f t="shared" ref="P29:V29" si="10">((P27*P26)*7)/1000</f>
        <v>482.209</v>
      </c>
      <c r="Q29" s="43">
        <f t="shared" si="10"/>
        <v>347.63400000000001</v>
      </c>
      <c r="R29" s="44">
        <f t="shared" si="10"/>
        <v>286.78649999999999</v>
      </c>
      <c r="S29" s="45">
        <f t="shared" si="10"/>
        <v>475.73399999999998</v>
      </c>
      <c r="T29" s="45">
        <f t="shared" si="10"/>
        <v>326.15100000000001</v>
      </c>
      <c r="U29" s="45">
        <f t="shared" si="10"/>
        <v>379.17599999999999</v>
      </c>
      <c r="V29" s="46">
        <f t="shared" si="10"/>
        <v>352.17</v>
      </c>
      <c r="W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97.999999999999986</v>
      </c>
      <c r="C30" s="49">
        <f t="shared" si="11"/>
        <v>95.999999999999986</v>
      </c>
      <c r="D30" s="49">
        <f t="shared" si="11"/>
        <v>94.499999999999986</v>
      </c>
      <c r="E30" s="50">
        <f>+(E25/E27)/7*1000</f>
        <v>92.500000000000014</v>
      </c>
      <c r="F30" s="48">
        <f t="shared" ref="F30:H30" si="12">+(F25/F27)/7*1000</f>
        <v>95.999999999999986</v>
      </c>
      <c r="G30" s="49">
        <f t="shared" si="12"/>
        <v>94.5</v>
      </c>
      <c r="H30" s="49">
        <f t="shared" si="12"/>
        <v>93.5</v>
      </c>
      <c r="I30" s="49">
        <f>+(I25/I27)/7*1000</f>
        <v>91.999999999999986</v>
      </c>
      <c r="J30" s="49">
        <f t="shared" ref="J30:L30" si="13">+(J25/J27)/7*1000</f>
        <v>91.500000000000014</v>
      </c>
      <c r="K30" s="49">
        <f t="shared" si="13"/>
        <v>90.500000000000014</v>
      </c>
      <c r="L30" s="50">
        <f t="shared" si="13"/>
        <v>89.499999999999986</v>
      </c>
      <c r="M30" s="89">
        <f>+(M25/M27)/7*1000</f>
        <v>94.500000000000014</v>
      </c>
      <c r="N30" s="49">
        <f t="shared" ref="N30:V30" si="14">+(N25/N27)/7*1000</f>
        <v>93.500000000000014</v>
      </c>
      <c r="O30" s="49">
        <f t="shared" si="14"/>
        <v>91.999999999999986</v>
      </c>
      <c r="P30" s="49">
        <f t="shared" si="14"/>
        <v>90.999999999999986</v>
      </c>
      <c r="Q30" s="49">
        <f t="shared" si="14"/>
        <v>89</v>
      </c>
      <c r="R30" s="48">
        <f t="shared" si="14"/>
        <v>95.5</v>
      </c>
      <c r="S30" s="49">
        <f t="shared" si="14"/>
        <v>94</v>
      </c>
      <c r="T30" s="49">
        <f t="shared" si="14"/>
        <v>92.999999999999986</v>
      </c>
      <c r="U30" s="49">
        <f t="shared" si="14"/>
        <v>91.499999999999986</v>
      </c>
      <c r="V30" s="50">
        <f t="shared" si="14"/>
        <v>90.000000000000014</v>
      </c>
      <c r="W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89" t="s">
        <v>26</v>
      </c>
      <c r="C36" s="590"/>
      <c r="D36" s="590"/>
      <c r="E36" s="590"/>
      <c r="F36" s="590"/>
      <c r="G36" s="590"/>
      <c r="H36" s="587"/>
      <c r="I36" s="102"/>
      <c r="J36" s="55" t="s">
        <v>27</v>
      </c>
      <c r="K36" s="110"/>
      <c r="L36" s="590" t="s">
        <v>26</v>
      </c>
      <c r="M36" s="590"/>
      <c r="N36" s="590"/>
      <c r="O36" s="590"/>
      <c r="P36" s="587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22.369500000000006</v>
      </c>
      <c r="C39" s="82">
        <v>61.307600000000015</v>
      </c>
      <c r="D39" s="82">
        <v>56.677999999999997</v>
      </c>
      <c r="E39" s="82">
        <v>61.733399999999996</v>
      </c>
      <c r="F39" s="82">
        <v>65.848800000000011</v>
      </c>
      <c r="G39" s="82">
        <v>59.148900000000005</v>
      </c>
      <c r="H39" s="82"/>
      <c r="I39" s="104">
        <f t="shared" ref="I39:I46" si="15">SUM(B39:H39)</f>
        <v>327.08620000000008</v>
      </c>
      <c r="J39" s="2"/>
      <c r="K39" s="94" t="s">
        <v>13</v>
      </c>
      <c r="L39" s="82">
        <v>6.4</v>
      </c>
      <c r="M39" s="82">
        <v>17.100000000000001</v>
      </c>
      <c r="N39" s="82">
        <v>11.5</v>
      </c>
      <c r="O39" s="82"/>
      <c r="P39" s="82"/>
      <c r="Q39" s="104">
        <f t="shared" ref="Q39:Q46" si="16">SUM(L39:P39)</f>
        <v>35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22.369500000000006</v>
      </c>
      <c r="C40" s="82">
        <v>61.307600000000015</v>
      </c>
      <c r="D40" s="82">
        <v>56.677999999999997</v>
      </c>
      <c r="E40" s="82">
        <v>61.733399999999996</v>
      </c>
      <c r="F40" s="82">
        <v>65.848800000000011</v>
      </c>
      <c r="G40" s="82">
        <v>59.148900000000005</v>
      </c>
      <c r="H40" s="82"/>
      <c r="I40" s="104">
        <f t="shared" si="15"/>
        <v>327.08620000000008</v>
      </c>
      <c r="J40" s="2"/>
      <c r="K40" s="95" t="s">
        <v>14</v>
      </c>
      <c r="L40" s="82">
        <v>6.4</v>
      </c>
      <c r="M40" s="82">
        <v>17.100000000000001</v>
      </c>
      <c r="N40" s="82">
        <v>11.5</v>
      </c>
      <c r="O40" s="82"/>
      <c r="P40" s="82"/>
      <c r="Q40" s="104">
        <f t="shared" si="16"/>
        <v>35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24.792199999999994</v>
      </c>
      <c r="C41" s="24">
        <v>67.949759999999984</v>
      </c>
      <c r="D41" s="24">
        <v>63.290200000000006</v>
      </c>
      <c r="E41" s="24">
        <v>69.204639999999998</v>
      </c>
      <c r="F41" s="24">
        <v>74.076179999999994</v>
      </c>
      <c r="G41" s="24">
        <v>67.350239999999985</v>
      </c>
      <c r="H41" s="24"/>
      <c r="I41" s="104">
        <f t="shared" si="15"/>
        <v>366.66321999999991</v>
      </c>
      <c r="J41" s="2"/>
      <c r="K41" s="94" t="s">
        <v>15</v>
      </c>
      <c r="L41" s="82">
        <v>7.1</v>
      </c>
      <c r="M41" s="82">
        <v>18.8</v>
      </c>
      <c r="N41" s="82">
        <v>12.6</v>
      </c>
      <c r="O41" s="24"/>
      <c r="P41" s="24"/>
      <c r="Q41" s="104">
        <f t="shared" si="16"/>
        <v>38.5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24.792199999999994</v>
      </c>
      <c r="C42" s="82">
        <v>67.949759999999984</v>
      </c>
      <c r="D42" s="82">
        <v>63.290200000000006</v>
      </c>
      <c r="E42" s="82">
        <v>69.204639999999998</v>
      </c>
      <c r="F42" s="82">
        <v>74.076179999999994</v>
      </c>
      <c r="G42" s="82">
        <v>67.350239999999985</v>
      </c>
      <c r="H42" s="82"/>
      <c r="I42" s="104">
        <f t="shared" si="15"/>
        <v>366.66321999999991</v>
      </c>
      <c r="J42" s="2"/>
      <c r="K42" s="95" t="s">
        <v>16</v>
      </c>
      <c r="L42" s="82">
        <v>7.2</v>
      </c>
      <c r="M42" s="82">
        <v>18.8</v>
      </c>
      <c r="N42" s="82">
        <v>12.6</v>
      </c>
      <c r="O42" s="82"/>
      <c r="P42" s="82"/>
      <c r="Q42" s="104">
        <f t="shared" si="16"/>
        <v>38.6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24.792199999999994</v>
      </c>
      <c r="C43" s="82">
        <v>67.949759999999984</v>
      </c>
      <c r="D43" s="82">
        <v>63.290200000000006</v>
      </c>
      <c r="E43" s="82">
        <v>69.204639999999998</v>
      </c>
      <c r="F43" s="82">
        <v>74.076179999999994</v>
      </c>
      <c r="G43" s="82">
        <v>67.350239999999985</v>
      </c>
      <c r="H43" s="82"/>
      <c r="I43" s="104">
        <f t="shared" si="15"/>
        <v>366.66321999999991</v>
      </c>
      <c r="J43" s="2"/>
      <c r="K43" s="94" t="s">
        <v>17</v>
      </c>
      <c r="L43" s="82">
        <v>7.2</v>
      </c>
      <c r="M43" s="82">
        <v>18.8</v>
      </c>
      <c r="N43" s="82">
        <v>12.6</v>
      </c>
      <c r="O43" s="82"/>
      <c r="P43" s="82"/>
      <c r="Q43" s="104">
        <f t="shared" si="16"/>
        <v>38.6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24.792199999999994</v>
      </c>
      <c r="C44" s="82">
        <v>67.949759999999984</v>
      </c>
      <c r="D44" s="82">
        <v>63.290200000000006</v>
      </c>
      <c r="E44" s="82">
        <v>69.204639999999998</v>
      </c>
      <c r="F44" s="82">
        <v>74.076179999999994</v>
      </c>
      <c r="G44" s="82">
        <v>67.350239999999985</v>
      </c>
      <c r="H44" s="82"/>
      <c r="I44" s="104">
        <f t="shared" si="15"/>
        <v>366.66321999999991</v>
      </c>
      <c r="J44" s="2"/>
      <c r="K44" s="95" t="s">
        <v>18</v>
      </c>
      <c r="L44" s="82">
        <v>7.2</v>
      </c>
      <c r="M44" s="82">
        <v>18.8</v>
      </c>
      <c r="N44" s="82">
        <v>12.7</v>
      </c>
      <c r="O44" s="82"/>
      <c r="P44" s="82"/>
      <c r="Q44" s="104">
        <f t="shared" si="16"/>
        <v>38.700000000000003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24.792199999999994</v>
      </c>
      <c r="C45" s="82">
        <v>67.949759999999984</v>
      </c>
      <c r="D45" s="82">
        <v>63.290200000000006</v>
      </c>
      <c r="E45" s="82">
        <v>69.204639999999998</v>
      </c>
      <c r="F45" s="82">
        <v>74.076179999999994</v>
      </c>
      <c r="G45" s="82">
        <v>67.350239999999985</v>
      </c>
      <c r="H45" s="82"/>
      <c r="I45" s="104">
        <f t="shared" si="15"/>
        <v>366.66321999999991</v>
      </c>
      <c r="J45" s="2"/>
      <c r="K45" s="94" t="s">
        <v>19</v>
      </c>
      <c r="L45" s="82">
        <v>7.2</v>
      </c>
      <c r="M45" s="82">
        <v>18.899999999999999</v>
      </c>
      <c r="N45" s="82">
        <v>12.7</v>
      </c>
      <c r="O45" s="82"/>
      <c r="P45" s="82"/>
      <c r="Q45" s="104">
        <f t="shared" si="16"/>
        <v>38.799999999999997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168.7</v>
      </c>
      <c r="C46" s="28">
        <f t="shared" si="17"/>
        <v>462.36399999999992</v>
      </c>
      <c r="D46" s="28">
        <f t="shared" si="17"/>
        <v>429.80700000000007</v>
      </c>
      <c r="E46" s="28">
        <f t="shared" si="17"/>
        <v>469.48999999999995</v>
      </c>
      <c r="F46" s="28">
        <f t="shared" si="17"/>
        <v>502.07850000000008</v>
      </c>
      <c r="G46" s="28">
        <f t="shared" si="17"/>
        <v>455.04899999999992</v>
      </c>
      <c r="H46" s="28">
        <f t="shared" si="17"/>
        <v>0</v>
      </c>
      <c r="I46" s="104">
        <f t="shared" si="15"/>
        <v>2487.4884999999999</v>
      </c>
      <c r="K46" s="80" t="s">
        <v>11</v>
      </c>
      <c r="L46" s="84">
        <f>SUM(L39:L45)</f>
        <v>48.7</v>
      </c>
      <c r="M46" s="28">
        <f>SUM(M39:M45)</f>
        <v>128.29999999999998</v>
      </c>
      <c r="N46" s="28">
        <f>SUM(N39:N45)</f>
        <v>86.2</v>
      </c>
      <c r="O46" s="28">
        <f>SUM(O39:O45)</f>
        <v>0</v>
      </c>
      <c r="P46" s="28">
        <f>SUM(P39:P45)</f>
        <v>0</v>
      </c>
      <c r="Q46" s="104">
        <f t="shared" si="16"/>
        <v>263.2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100</v>
      </c>
      <c r="C47" s="31">
        <v>98</v>
      </c>
      <c r="D47" s="31">
        <v>97</v>
      </c>
      <c r="E47" s="31">
        <v>95</v>
      </c>
      <c r="F47" s="31">
        <v>94.5</v>
      </c>
      <c r="G47" s="31">
        <v>93</v>
      </c>
      <c r="H47" s="31"/>
      <c r="I47" s="105">
        <f>+((I46/I48)/7)*1000</f>
        <v>95.731546336206875</v>
      </c>
      <c r="K47" s="113" t="s">
        <v>20</v>
      </c>
      <c r="L47" s="85">
        <v>98</v>
      </c>
      <c r="M47" s="31">
        <v>97</v>
      </c>
      <c r="N47" s="31">
        <v>97</v>
      </c>
      <c r="O47" s="31"/>
      <c r="P47" s="31"/>
      <c r="Q47" s="105">
        <f>+((Q46/Q48)/7)*1000</f>
        <v>97.15762273901808</v>
      </c>
      <c r="R47" s="65"/>
      <c r="S47" s="65"/>
    </row>
    <row r="48" spans="1:30" ht="33.75" customHeight="1" x14ac:dyDescent="0.25">
      <c r="A48" s="97" t="s">
        <v>21</v>
      </c>
      <c r="B48" s="86">
        <v>241</v>
      </c>
      <c r="C48" s="35">
        <v>674</v>
      </c>
      <c r="D48" s="35">
        <v>633</v>
      </c>
      <c r="E48" s="35">
        <v>706</v>
      </c>
      <c r="F48" s="35">
        <v>759</v>
      </c>
      <c r="G48" s="35">
        <v>699</v>
      </c>
      <c r="H48" s="35"/>
      <c r="I48" s="106">
        <f>SUM(B48:H48)</f>
        <v>3712</v>
      </c>
      <c r="J48" s="66"/>
      <c r="K48" s="97" t="s">
        <v>21</v>
      </c>
      <c r="L48" s="109">
        <v>71</v>
      </c>
      <c r="M48" s="67">
        <v>189</v>
      </c>
      <c r="N48" s="67">
        <v>127</v>
      </c>
      <c r="O48" s="67"/>
      <c r="P48" s="67"/>
      <c r="Q48" s="115">
        <f>SUM(L48:P48)</f>
        <v>387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((B48*B47)*7/1000-B39-B40)/5</f>
        <v>24.792199999999994</v>
      </c>
      <c r="C49" s="39">
        <f t="shared" si="18"/>
        <v>67.949759999999984</v>
      </c>
      <c r="D49" s="39">
        <f t="shared" si="18"/>
        <v>63.290200000000006</v>
      </c>
      <c r="E49" s="39">
        <f t="shared" si="18"/>
        <v>69.204639999999998</v>
      </c>
      <c r="F49" s="39">
        <f t="shared" si="18"/>
        <v>74.076179999999994</v>
      </c>
      <c r="G49" s="39">
        <f t="shared" si="18"/>
        <v>67.350239999999985</v>
      </c>
      <c r="H49" s="39">
        <f t="shared" si="18"/>
        <v>0</v>
      </c>
      <c r="I49" s="107">
        <f>((I46*1000)/I48)/7</f>
        <v>95.73154633620689</v>
      </c>
      <c r="K49" s="98" t="s">
        <v>22</v>
      </c>
      <c r="L49" s="87">
        <f t="shared" ref="L49:P49" si="19">((L48*L47)*7/1000-L39-L40)/5</f>
        <v>7.1812000000000014</v>
      </c>
      <c r="M49" s="39">
        <f t="shared" si="19"/>
        <v>18.8262</v>
      </c>
      <c r="N49" s="39">
        <f t="shared" si="19"/>
        <v>12.646600000000001</v>
      </c>
      <c r="O49" s="39">
        <f t="shared" si="19"/>
        <v>0</v>
      </c>
      <c r="P49" s="39">
        <f t="shared" si="19"/>
        <v>0</v>
      </c>
      <c r="Q49" s="116">
        <f>((Q46*1000)/Q48)/7</f>
        <v>97.15762273901808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168.7</v>
      </c>
      <c r="C50" s="43">
        <f t="shared" si="20"/>
        <v>462.36399999999998</v>
      </c>
      <c r="D50" s="43">
        <f t="shared" si="20"/>
        <v>429.80700000000002</v>
      </c>
      <c r="E50" s="43">
        <f t="shared" si="20"/>
        <v>469.49</v>
      </c>
      <c r="F50" s="43">
        <f t="shared" si="20"/>
        <v>502.07850000000002</v>
      </c>
      <c r="G50" s="43">
        <f t="shared" si="20"/>
        <v>455.04899999999998</v>
      </c>
      <c r="H50" s="43">
        <f t="shared" si="20"/>
        <v>0</v>
      </c>
      <c r="I50" s="90"/>
      <c r="K50" s="99" t="s">
        <v>23</v>
      </c>
      <c r="L50" s="88">
        <f>((L48*L47)*7)/1000</f>
        <v>48.706000000000003</v>
      </c>
      <c r="M50" s="43">
        <f>((M48*M47)*7)/1000</f>
        <v>128.33099999999999</v>
      </c>
      <c r="N50" s="43">
        <f>((N48*N47)*7)/1000</f>
        <v>86.233000000000004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99.999999999999986</v>
      </c>
      <c r="C51" s="49">
        <f t="shared" si="21"/>
        <v>97.999999999999972</v>
      </c>
      <c r="D51" s="49">
        <f t="shared" si="21"/>
        <v>97.000000000000014</v>
      </c>
      <c r="E51" s="49">
        <f t="shared" si="21"/>
        <v>94.999999999999986</v>
      </c>
      <c r="F51" s="49">
        <f t="shared" si="21"/>
        <v>94.500000000000014</v>
      </c>
      <c r="G51" s="49">
        <f t="shared" si="21"/>
        <v>92.999999999999986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97.987927565392354</v>
      </c>
      <c r="M51" s="49">
        <f>+(M46/M48)/7*1000</f>
        <v>96.97656840513983</v>
      </c>
      <c r="N51" s="49">
        <f>+(N46/N48)/7*1000</f>
        <v>96.962879640045003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91"/>
      <c r="K54" s="591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89" t="s">
        <v>8</v>
      </c>
      <c r="C55" s="590"/>
      <c r="D55" s="590"/>
      <c r="E55" s="590"/>
      <c r="F55" s="590"/>
      <c r="G55" s="587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17.399999999999999</v>
      </c>
      <c r="C58" s="82">
        <v>30.2</v>
      </c>
      <c r="D58" s="82">
        <v>30.1</v>
      </c>
      <c r="E58" s="82">
        <v>43</v>
      </c>
      <c r="F58" s="82"/>
      <c r="G58" s="82"/>
      <c r="H58" s="104">
        <f t="shared" ref="H58:H65" si="22">SUM(B58:G58)</f>
        <v>120.69999999999999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17.399999999999999</v>
      </c>
      <c r="C59" s="82">
        <v>30.2</v>
      </c>
      <c r="D59" s="82">
        <v>30.1</v>
      </c>
      <c r="E59" s="82">
        <v>43</v>
      </c>
      <c r="F59" s="82"/>
      <c r="G59" s="82"/>
      <c r="H59" s="104">
        <f t="shared" si="22"/>
        <v>120.69999999999999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>
        <v>18.7</v>
      </c>
      <c r="C60" s="82">
        <v>33.5</v>
      </c>
      <c r="D60" s="82">
        <v>33</v>
      </c>
      <c r="E60" s="82">
        <v>47.2</v>
      </c>
      <c r="F60" s="82"/>
      <c r="G60" s="24"/>
      <c r="H60" s="104">
        <f t="shared" si="22"/>
        <v>132.4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18.7</v>
      </c>
      <c r="C61" s="82">
        <v>33.6</v>
      </c>
      <c r="D61" s="82">
        <v>33</v>
      </c>
      <c r="E61" s="82">
        <v>47.2</v>
      </c>
      <c r="F61" s="82"/>
      <c r="G61" s="82"/>
      <c r="H61" s="104">
        <f t="shared" si="22"/>
        <v>132.5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18.7</v>
      </c>
      <c r="C62" s="82">
        <v>33.6</v>
      </c>
      <c r="D62" s="82">
        <v>33</v>
      </c>
      <c r="E62" s="82">
        <v>47.2</v>
      </c>
      <c r="F62" s="82"/>
      <c r="G62" s="82"/>
      <c r="H62" s="104">
        <f t="shared" si="22"/>
        <v>132.5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18.7</v>
      </c>
      <c r="C63" s="82">
        <v>33.6</v>
      </c>
      <c r="D63" s="82">
        <v>33</v>
      </c>
      <c r="E63" s="82">
        <v>47.2</v>
      </c>
      <c r="F63" s="82"/>
      <c r="G63" s="82"/>
      <c r="H63" s="104">
        <f t="shared" si="22"/>
        <v>132.5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18.8</v>
      </c>
      <c r="C64" s="82">
        <v>33.6</v>
      </c>
      <c r="D64" s="82">
        <v>33</v>
      </c>
      <c r="E64" s="82">
        <v>47.2</v>
      </c>
      <c r="F64" s="82"/>
      <c r="G64" s="82"/>
      <c r="H64" s="104">
        <f t="shared" si="22"/>
        <v>132.60000000000002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128.4</v>
      </c>
      <c r="C65" s="28">
        <f t="shared" si="23"/>
        <v>228.29999999999998</v>
      </c>
      <c r="D65" s="28">
        <f t="shared" si="23"/>
        <v>225.2</v>
      </c>
      <c r="E65" s="28">
        <f t="shared" si="23"/>
        <v>321.99999999999994</v>
      </c>
      <c r="F65" s="28">
        <f t="shared" si="23"/>
        <v>0</v>
      </c>
      <c r="G65" s="28">
        <f t="shared" si="23"/>
        <v>0</v>
      </c>
      <c r="H65" s="104">
        <f t="shared" si="22"/>
        <v>903.89999999999986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106</v>
      </c>
      <c r="C66" s="31">
        <v>105.5</v>
      </c>
      <c r="D66" s="31">
        <v>104.5</v>
      </c>
      <c r="E66" s="31">
        <v>104.5</v>
      </c>
      <c r="F66" s="31"/>
      <c r="G66" s="31"/>
      <c r="H66" s="105">
        <f>+((H65/H67)/7)*1000</f>
        <v>104.98257839721252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173</v>
      </c>
      <c r="C67" s="67">
        <v>309</v>
      </c>
      <c r="D67" s="67">
        <v>308</v>
      </c>
      <c r="E67" s="67">
        <v>440</v>
      </c>
      <c r="F67" s="67"/>
      <c r="G67" s="67"/>
      <c r="H67" s="115">
        <f>SUM(B67:G67)</f>
        <v>1230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((B67*B66)*7/1000-B58-B59)/5</f>
        <v>18.713200000000001</v>
      </c>
      <c r="C68" s="39">
        <f t="shared" si="24"/>
        <v>33.5593</v>
      </c>
      <c r="D68" s="39">
        <f t="shared" si="24"/>
        <v>33.020400000000002</v>
      </c>
      <c r="E68" s="39">
        <f t="shared" si="24"/>
        <v>47.172000000000004</v>
      </c>
      <c r="F68" s="39">
        <f t="shared" si="24"/>
        <v>0</v>
      </c>
      <c r="G68" s="39">
        <f t="shared" si="24"/>
        <v>0</v>
      </c>
      <c r="H68" s="119">
        <f>((H65*1000)/H67)/7</f>
        <v>104.98257839721252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128.36600000000001</v>
      </c>
      <c r="C69" s="43">
        <f t="shared" si="25"/>
        <v>228.19649999999999</v>
      </c>
      <c r="D69" s="43">
        <f t="shared" si="25"/>
        <v>225.30199999999999</v>
      </c>
      <c r="E69" s="43">
        <f t="shared" si="25"/>
        <v>321.86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106.02807597027251</v>
      </c>
      <c r="C70" s="49">
        <f t="shared" si="26"/>
        <v>105.54785020804437</v>
      </c>
      <c r="D70" s="49">
        <f t="shared" si="26"/>
        <v>104.45269016697588</v>
      </c>
      <c r="E70" s="49">
        <f t="shared" si="26"/>
        <v>104.54545454545452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R15:V15"/>
    <mergeCell ref="A3:C3"/>
    <mergeCell ref="E9:G9"/>
    <mergeCell ref="R9:S9"/>
    <mergeCell ref="K11:L11"/>
    <mergeCell ref="B15:E15"/>
    <mergeCell ref="F15:L15"/>
    <mergeCell ref="B36:H36"/>
    <mergeCell ref="L36:P36"/>
    <mergeCell ref="J54:K54"/>
    <mergeCell ref="B55:G55"/>
    <mergeCell ref="M15:Q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40" zoomScale="30" zoomScaleNormal="30" workbookViewId="0">
      <selection activeCell="G21" sqref="G21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84" t="s">
        <v>0</v>
      </c>
      <c r="B3" s="584"/>
      <c r="C3" s="584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2"/>
      <c r="Z3" s="2"/>
      <c r="AA3" s="2"/>
      <c r="AB3" s="2"/>
      <c r="AC3" s="2"/>
      <c r="AD3" s="12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23" t="s">
        <v>1</v>
      </c>
      <c r="B9" s="123"/>
      <c r="C9" s="123"/>
      <c r="D9" s="1"/>
      <c r="E9" s="585" t="s">
        <v>2</v>
      </c>
      <c r="F9" s="585"/>
      <c r="G9" s="58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85"/>
      <c r="S9" s="58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23"/>
      <c r="B10" s="123"/>
      <c r="C10" s="12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23" t="s">
        <v>4</v>
      </c>
      <c r="B11" s="123"/>
      <c r="C11" s="123"/>
      <c r="D11" s="1"/>
      <c r="E11" s="124">
        <v>1</v>
      </c>
      <c r="F11" s="1"/>
      <c r="G11" s="1"/>
      <c r="H11" s="1"/>
      <c r="I11" s="1"/>
      <c r="J11" s="1"/>
      <c r="K11" s="586" t="s">
        <v>55</v>
      </c>
      <c r="L11" s="586"/>
      <c r="M11" s="125"/>
      <c r="N11" s="12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23"/>
      <c r="B12" s="123"/>
      <c r="C12" s="123"/>
      <c r="D12" s="1"/>
      <c r="E12" s="5"/>
      <c r="F12" s="1"/>
      <c r="G12" s="1"/>
      <c r="H12" s="1"/>
      <c r="I12" s="1"/>
      <c r="J12" s="1"/>
      <c r="K12" s="125"/>
      <c r="L12" s="125"/>
      <c r="M12" s="125"/>
      <c r="N12" s="12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23"/>
      <c r="B13" s="123"/>
      <c r="C13" s="123"/>
      <c r="D13" s="123"/>
      <c r="E13" s="123"/>
      <c r="F13" s="123"/>
      <c r="G13" s="123"/>
      <c r="H13" s="123"/>
      <c r="I13" s="123"/>
      <c r="J13" s="123"/>
      <c r="K13" s="123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"/>
      <c r="X13" s="1"/>
      <c r="Y13" s="1"/>
    </row>
    <row r="14" spans="1:30" s="3" customFormat="1" ht="27" thickBot="1" x14ac:dyDescent="0.3">
      <c r="A14" s="12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97" t="s">
        <v>53</v>
      </c>
      <c r="C15" s="598"/>
      <c r="D15" s="598"/>
      <c r="E15" s="598"/>
      <c r="F15" s="598"/>
      <c r="G15" s="598"/>
      <c r="H15" s="598"/>
      <c r="I15" s="598"/>
      <c r="J15" s="599"/>
      <c r="K15" s="600" t="s">
        <v>9</v>
      </c>
      <c r="L15" s="592"/>
      <c r="M15" s="592"/>
      <c r="N15" s="592"/>
      <c r="O15" s="593"/>
      <c r="P15" s="594" t="s">
        <v>30</v>
      </c>
      <c r="Q15" s="595"/>
      <c r="R15" s="595"/>
      <c r="S15" s="596"/>
      <c r="T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7">
        <v>8</v>
      </c>
      <c r="K16" s="127">
        <v>1</v>
      </c>
      <c r="L16" s="15">
        <v>2</v>
      </c>
      <c r="M16" s="15">
        <v>2</v>
      </c>
      <c r="N16" s="15">
        <v>3</v>
      </c>
      <c r="O16" s="15">
        <v>4</v>
      </c>
      <c r="P16" s="16">
        <v>1</v>
      </c>
      <c r="Q16" s="15">
        <v>2</v>
      </c>
      <c r="R16" s="78">
        <v>3</v>
      </c>
      <c r="S16" s="17">
        <v>4</v>
      </c>
      <c r="T16" s="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2">
        <v>9</v>
      </c>
      <c r="K17" s="81">
        <v>1</v>
      </c>
      <c r="L17" s="21">
        <v>2</v>
      </c>
      <c r="M17" s="21">
        <v>3</v>
      </c>
      <c r="N17" s="21">
        <v>4</v>
      </c>
      <c r="O17" s="21">
        <v>5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94" t="s">
        <v>13</v>
      </c>
      <c r="B18" s="23">
        <v>25.388999999999999</v>
      </c>
      <c r="C18" s="24">
        <v>18.7575</v>
      </c>
      <c r="D18" s="24">
        <v>24.9</v>
      </c>
      <c r="E18" s="24">
        <v>24.9</v>
      </c>
      <c r="F18" s="24">
        <v>27.877500000000001</v>
      </c>
      <c r="G18" s="24">
        <v>28.071999999999999</v>
      </c>
      <c r="H18" s="24">
        <v>21.688500000000001</v>
      </c>
      <c r="I18" s="24">
        <v>14.896000000000001</v>
      </c>
      <c r="J18" s="25">
        <v>14.0525</v>
      </c>
      <c r="K18" s="82">
        <v>22.5</v>
      </c>
      <c r="L18" s="24">
        <v>16.8</v>
      </c>
      <c r="M18" s="24">
        <v>16.8</v>
      </c>
      <c r="N18" s="24">
        <v>23.5</v>
      </c>
      <c r="O18" s="24">
        <v>15.3</v>
      </c>
      <c r="P18" s="23">
        <v>13.054</v>
      </c>
      <c r="Q18" s="24">
        <v>25.38</v>
      </c>
      <c r="R18" s="24">
        <v>27.018000000000001</v>
      </c>
      <c r="S18" s="25">
        <v>18.2</v>
      </c>
      <c r="T18" s="26">
        <f t="shared" ref="T18:T25" si="0">SUM(B18:S18)</f>
        <v>379.08499999999998</v>
      </c>
      <c r="V18" s="2"/>
      <c r="W18" s="20"/>
    </row>
    <row r="19" spans="1:30" ht="39.950000000000003" customHeight="1" x14ac:dyDescent="0.25">
      <c r="A19" s="95" t="s">
        <v>14</v>
      </c>
      <c r="B19" s="23">
        <v>25.388999999999999</v>
      </c>
      <c r="C19" s="24">
        <v>18.7575</v>
      </c>
      <c r="D19" s="24">
        <v>24.9</v>
      </c>
      <c r="E19" s="24">
        <v>24.9</v>
      </c>
      <c r="F19" s="24">
        <v>27.877500000000001</v>
      </c>
      <c r="G19" s="24">
        <v>28.071999999999999</v>
      </c>
      <c r="H19" s="24">
        <v>21.688500000000001</v>
      </c>
      <c r="I19" s="24">
        <v>14.896000000000001</v>
      </c>
      <c r="J19" s="25">
        <v>14.0525</v>
      </c>
      <c r="K19" s="82">
        <v>20.944833333333335</v>
      </c>
      <c r="L19" s="24">
        <v>15.131083333333335</v>
      </c>
      <c r="M19" s="24">
        <v>15.131083333333335</v>
      </c>
      <c r="N19" s="24">
        <v>20.189583333333331</v>
      </c>
      <c r="O19" s="24">
        <v>12.593333333333334</v>
      </c>
      <c r="P19" s="23">
        <v>13.054</v>
      </c>
      <c r="Q19" s="24">
        <v>25.38</v>
      </c>
      <c r="R19" s="24">
        <v>27.018000000000001</v>
      </c>
      <c r="S19" s="25">
        <v>18.2</v>
      </c>
      <c r="T19" s="26">
        <f t="shared" si="0"/>
        <v>368.17491666666666</v>
      </c>
      <c r="V19" s="2"/>
      <c r="W19" s="20"/>
    </row>
    <row r="20" spans="1:30" ht="39.75" customHeight="1" x14ac:dyDescent="0.25">
      <c r="A20" s="94" t="s">
        <v>15</v>
      </c>
      <c r="B20" s="79">
        <v>25.389000000000003</v>
      </c>
      <c r="C20" s="24">
        <v>19.188000000000006</v>
      </c>
      <c r="D20" s="24">
        <v>26.062000000000001</v>
      </c>
      <c r="E20" s="24">
        <v>25.481000000000002</v>
      </c>
      <c r="F20" s="24">
        <v>28.538999999999998</v>
      </c>
      <c r="G20" s="24">
        <v>28.749599999999997</v>
      </c>
      <c r="H20" s="24">
        <v>22.2212</v>
      </c>
      <c r="I20" s="24">
        <v>14.896000000000001</v>
      </c>
      <c r="J20" s="25">
        <v>14.052500000000004</v>
      </c>
      <c r="K20" s="83">
        <v>20.944833333333335</v>
      </c>
      <c r="L20" s="24">
        <v>15.131083333333333</v>
      </c>
      <c r="M20" s="24">
        <v>15.131083333333333</v>
      </c>
      <c r="N20" s="24">
        <v>20.189583333333331</v>
      </c>
      <c r="O20" s="24">
        <v>12.593333333333334</v>
      </c>
      <c r="P20" s="79">
        <v>13.053999999999998</v>
      </c>
      <c r="Q20" s="24">
        <v>24.787800000000004</v>
      </c>
      <c r="R20" s="24">
        <v>27.018000000000001</v>
      </c>
      <c r="S20" s="25">
        <v>17.744999999999997</v>
      </c>
      <c r="T20" s="26">
        <f t="shared" si="0"/>
        <v>371.17301666666663</v>
      </c>
      <c r="V20" s="2"/>
      <c r="W20" s="20"/>
    </row>
    <row r="21" spans="1:30" ht="39.950000000000003" customHeight="1" x14ac:dyDescent="0.25">
      <c r="A21" s="95" t="s">
        <v>16</v>
      </c>
      <c r="B21" s="23">
        <v>25.389000000000003</v>
      </c>
      <c r="C21" s="24">
        <v>19.188000000000006</v>
      </c>
      <c r="D21" s="24">
        <v>26.062000000000001</v>
      </c>
      <c r="E21" s="24">
        <v>25.481000000000002</v>
      </c>
      <c r="F21" s="24">
        <v>28.538999999999998</v>
      </c>
      <c r="G21" s="24">
        <v>28.749599999999997</v>
      </c>
      <c r="H21" s="24">
        <v>22.2212</v>
      </c>
      <c r="I21" s="24">
        <v>14.896000000000001</v>
      </c>
      <c r="J21" s="25">
        <v>14.052500000000004</v>
      </c>
      <c r="K21" s="82">
        <v>20.944833333333335</v>
      </c>
      <c r="L21" s="24">
        <v>15.131083333333333</v>
      </c>
      <c r="M21" s="24">
        <v>15.131083333333333</v>
      </c>
      <c r="N21" s="24">
        <v>20.189583333333331</v>
      </c>
      <c r="O21" s="24">
        <v>12.593333333333334</v>
      </c>
      <c r="P21" s="23">
        <v>13.053999999999998</v>
      </c>
      <c r="Q21" s="24">
        <v>24.787800000000004</v>
      </c>
      <c r="R21" s="24">
        <v>27.018000000000001</v>
      </c>
      <c r="S21" s="25">
        <v>17.744999999999997</v>
      </c>
      <c r="T21" s="26">
        <f t="shared" si="0"/>
        <v>371.17301666666663</v>
      </c>
      <c r="V21" s="2"/>
      <c r="W21" s="20"/>
    </row>
    <row r="22" spans="1:30" ht="39.950000000000003" customHeight="1" x14ac:dyDescent="0.25">
      <c r="A22" s="94" t="s">
        <v>17</v>
      </c>
      <c r="B22" s="23">
        <v>25.389000000000003</v>
      </c>
      <c r="C22" s="24">
        <v>19.188000000000006</v>
      </c>
      <c r="D22" s="24">
        <v>26.062000000000001</v>
      </c>
      <c r="E22" s="24">
        <v>25.481000000000002</v>
      </c>
      <c r="F22" s="24">
        <v>28.538999999999998</v>
      </c>
      <c r="G22" s="24">
        <v>28.749599999999997</v>
      </c>
      <c r="H22" s="24">
        <v>22.2212</v>
      </c>
      <c r="I22" s="24">
        <v>14.896000000000001</v>
      </c>
      <c r="J22" s="25">
        <v>14.052500000000004</v>
      </c>
      <c r="K22" s="82">
        <v>20.944833333333335</v>
      </c>
      <c r="L22" s="24">
        <v>15.131083333333333</v>
      </c>
      <c r="M22" s="24">
        <v>15.131083333333333</v>
      </c>
      <c r="N22" s="24">
        <v>20.189583333333331</v>
      </c>
      <c r="O22" s="24">
        <v>12.593333333333334</v>
      </c>
      <c r="P22" s="23">
        <v>13.053999999999998</v>
      </c>
      <c r="Q22" s="24">
        <v>24.787800000000004</v>
      </c>
      <c r="R22" s="24">
        <v>27.018000000000001</v>
      </c>
      <c r="S22" s="25">
        <v>17.744999999999997</v>
      </c>
      <c r="T22" s="26">
        <f t="shared" si="0"/>
        <v>371.17301666666663</v>
      </c>
      <c r="V22" s="2"/>
      <c r="W22" s="20"/>
    </row>
    <row r="23" spans="1:30" ht="39.950000000000003" customHeight="1" x14ac:dyDescent="0.25">
      <c r="A23" s="95" t="s">
        <v>18</v>
      </c>
      <c r="B23" s="23">
        <v>25.389000000000003</v>
      </c>
      <c r="C23" s="24">
        <v>19.188000000000006</v>
      </c>
      <c r="D23" s="24">
        <v>26.062000000000001</v>
      </c>
      <c r="E23" s="24">
        <v>25.481000000000002</v>
      </c>
      <c r="F23" s="24">
        <v>28.538999999999998</v>
      </c>
      <c r="G23" s="24">
        <v>28.749599999999997</v>
      </c>
      <c r="H23" s="24">
        <v>22.2212</v>
      </c>
      <c r="I23" s="24">
        <v>14.896000000000001</v>
      </c>
      <c r="J23" s="25">
        <v>14.052500000000004</v>
      </c>
      <c r="K23" s="82">
        <v>20.944833333333335</v>
      </c>
      <c r="L23" s="24">
        <v>15.131083333333333</v>
      </c>
      <c r="M23" s="24">
        <v>15.131083333333333</v>
      </c>
      <c r="N23" s="24">
        <v>20.189583333333331</v>
      </c>
      <c r="O23" s="24">
        <v>12.593333333333334</v>
      </c>
      <c r="P23" s="23">
        <v>13.053999999999998</v>
      </c>
      <c r="Q23" s="24">
        <v>24.787800000000004</v>
      </c>
      <c r="R23" s="24">
        <v>27.018000000000001</v>
      </c>
      <c r="S23" s="25">
        <v>17.744999999999997</v>
      </c>
      <c r="T23" s="26">
        <f t="shared" si="0"/>
        <v>371.17301666666663</v>
      </c>
      <c r="V23" s="2"/>
      <c r="W23" s="20"/>
    </row>
    <row r="24" spans="1:30" ht="39.950000000000003" customHeight="1" x14ac:dyDescent="0.25">
      <c r="A24" s="94" t="s">
        <v>19</v>
      </c>
      <c r="B24" s="23">
        <v>25.389000000000003</v>
      </c>
      <c r="C24" s="24">
        <v>19.188000000000006</v>
      </c>
      <c r="D24" s="24">
        <v>26.062000000000001</v>
      </c>
      <c r="E24" s="24">
        <v>25.481000000000002</v>
      </c>
      <c r="F24" s="24">
        <v>28.538999999999998</v>
      </c>
      <c r="G24" s="24">
        <v>28.749599999999997</v>
      </c>
      <c r="H24" s="24">
        <v>22.2212</v>
      </c>
      <c r="I24" s="24">
        <v>14.896000000000001</v>
      </c>
      <c r="J24" s="25">
        <v>14.052500000000004</v>
      </c>
      <c r="K24" s="82">
        <v>20.944833333333335</v>
      </c>
      <c r="L24" s="24">
        <v>15.131083333333333</v>
      </c>
      <c r="M24" s="24">
        <v>15.131083333333333</v>
      </c>
      <c r="N24" s="24">
        <v>20.189583333333331</v>
      </c>
      <c r="O24" s="24">
        <v>12.593333333333334</v>
      </c>
      <c r="P24" s="23">
        <v>13.053999999999998</v>
      </c>
      <c r="Q24" s="24">
        <v>24.787800000000004</v>
      </c>
      <c r="R24" s="24">
        <v>27.018000000000001</v>
      </c>
      <c r="S24" s="25">
        <v>17.744999999999997</v>
      </c>
      <c r="T24" s="26">
        <f t="shared" si="0"/>
        <v>371.17301666666663</v>
      </c>
      <c r="V24" s="2"/>
    </row>
    <row r="25" spans="1:30" ht="41.45" customHeight="1" x14ac:dyDescent="0.25">
      <c r="A25" s="95" t="s">
        <v>11</v>
      </c>
      <c r="B25" s="27">
        <f t="shared" ref="B25:C25" si="1">SUM(B18:B24)</f>
        <v>177.72300000000004</v>
      </c>
      <c r="C25" s="28">
        <f t="shared" si="1"/>
        <v>133.45500000000001</v>
      </c>
      <c r="D25" s="28">
        <f>SUM(D18:D24)</f>
        <v>180.11</v>
      </c>
      <c r="E25" s="28">
        <f t="shared" ref="E25:G25" si="2">SUM(E18:E24)</f>
        <v>177.20499999999998</v>
      </c>
      <c r="F25" s="28">
        <f t="shared" si="2"/>
        <v>198.44999999999996</v>
      </c>
      <c r="G25" s="28">
        <f t="shared" si="2"/>
        <v>199.89199999999997</v>
      </c>
      <c r="H25" s="28">
        <f>SUM(H18:H24)</f>
        <v>154.483</v>
      </c>
      <c r="I25" s="28">
        <f t="shared" ref="I25:J25" si="3">SUM(I18:I24)</f>
        <v>104.27200000000001</v>
      </c>
      <c r="J25" s="29">
        <f t="shared" si="3"/>
        <v>98.367500000000035</v>
      </c>
      <c r="K25" s="84">
        <f>SUM(K18:K24)</f>
        <v>148.16900000000001</v>
      </c>
      <c r="L25" s="28">
        <f t="shared" ref="L25:O25" si="4">SUM(L18:L24)</f>
        <v>107.58650000000002</v>
      </c>
      <c r="M25" s="28">
        <f t="shared" ref="M25" si="5">SUM(M18:M24)</f>
        <v>107.58650000000002</v>
      </c>
      <c r="N25" s="28">
        <f t="shared" si="4"/>
        <v>144.63749999999999</v>
      </c>
      <c r="O25" s="28">
        <f t="shared" si="4"/>
        <v>90.86</v>
      </c>
      <c r="P25" s="27">
        <f>SUM(P18:P24)</f>
        <v>91.378</v>
      </c>
      <c r="Q25" s="28">
        <f t="shared" ref="Q25:S25" si="6">SUM(Q18:Q24)</f>
        <v>174.69900000000001</v>
      </c>
      <c r="R25" s="28">
        <f t="shared" si="6"/>
        <v>189.126</v>
      </c>
      <c r="S25" s="29">
        <f t="shared" si="6"/>
        <v>125.125</v>
      </c>
      <c r="T25" s="26">
        <f t="shared" si="0"/>
        <v>2603.1250000000005</v>
      </c>
    </row>
    <row r="26" spans="1:30" s="2" customFormat="1" ht="36.75" customHeight="1" x14ac:dyDescent="0.25">
      <c r="A26" s="96" t="s">
        <v>20</v>
      </c>
      <c r="B26" s="30">
        <v>31.5</v>
      </c>
      <c r="C26" s="31">
        <v>31</v>
      </c>
      <c r="D26" s="31">
        <v>31</v>
      </c>
      <c r="E26" s="31">
        <v>30.5</v>
      </c>
      <c r="F26" s="31">
        <v>30</v>
      </c>
      <c r="G26" s="31">
        <v>29.5</v>
      </c>
      <c r="H26" s="31">
        <v>29</v>
      </c>
      <c r="I26" s="31">
        <v>28</v>
      </c>
      <c r="J26" s="32">
        <v>27.5</v>
      </c>
      <c r="K26" s="85">
        <v>30.5</v>
      </c>
      <c r="L26" s="31">
        <v>29.5</v>
      </c>
      <c r="M26" s="31">
        <v>29.5</v>
      </c>
      <c r="N26" s="31">
        <v>28.5</v>
      </c>
      <c r="O26" s="31">
        <v>27.5</v>
      </c>
      <c r="P26" s="30">
        <v>30.5</v>
      </c>
      <c r="Q26" s="31">
        <v>29.5</v>
      </c>
      <c r="R26" s="31">
        <v>28.5</v>
      </c>
      <c r="S26" s="32">
        <v>27.5</v>
      </c>
      <c r="T26" s="33">
        <f>+((T25/T27)/7)*1000</f>
        <v>29.506863445211462</v>
      </c>
    </row>
    <row r="27" spans="1:30" s="2" customFormat="1" ht="33" customHeight="1" x14ac:dyDescent="0.25">
      <c r="A27" s="97" t="s">
        <v>21</v>
      </c>
      <c r="B27" s="34">
        <v>806</v>
      </c>
      <c r="C27" s="35">
        <v>615</v>
      </c>
      <c r="D27" s="35">
        <v>830</v>
      </c>
      <c r="E27" s="35">
        <v>830</v>
      </c>
      <c r="F27" s="35">
        <v>945</v>
      </c>
      <c r="G27" s="35">
        <v>968</v>
      </c>
      <c r="H27" s="35">
        <v>761</v>
      </c>
      <c r="I27" s="35">
        <v>532</v>
      </c>
      <c r="J27" s="36">
        <v>511</v>
      </c>
      <c r="K27" s="86">
        <v>694</v>
      </c>
      <c r="L27" s="35">
        <v>521</v>
      </c>
      <c r="M27" s="35">
        <v>521</v>
      </c>
      <c r="N27" s="35">
        <v>725</v>
      </c>
      <c r="O27" s="35">
        <v>472</v>
      </c>
      <c r="P27" s="34">
        <v>428</v>
      </c>
      <c r="Q27" s="35">
        <v>846</v>
      </c>
      <c r="R27" s="35">
        <v>948</v>
      </c>
      <c r="S27" s="36">
        <v>650</v>
      </c>
      <c r="T27" s="37">
        <f>SUM(B27:S27)</f>
        <v>12603</v>
      </c>
      <c r="U27" s="2">
        <f>((T25*1000)/T27)/7</f>
        <v>29.506863445211462</v>
      </c>
    </row>
    <row r="28" spans="1:30" s="2" customFormat="1" ht="33" customHeight="1" x14ac:dyDescent="0.25">
      <c r="A28" s="98" t="s">
        <v>22</v>
      </c>
      <c r="B28" s="39">
        <f t="shared" ref="B28:O28" si="7">((B27*B26)*7/1000-B18-B19)/5</f>
        <v>25.389000000000003</v>
      </c>
      <c r="C28" s="39">
        <f t="shared" si="7"/>
        <v>19.188000000000006</v>
      </c>
      <c r="D28" s="39">
        <f t="shared" si="7"/>
        <v>26.062000000000001</v>
      </c>
      <c r="E28" s="39">
        <f t="shared" si="7"/>
        <v>25.481000000000002</v>
      </c>
      <c r="F28" s="39">
        <f t="shared" si="7"/>
        <v>28.538999999999998</v>
      </c>
      <c r="G28" s="39">
        <f t="shared" si="7"/>
        <v>28.749599999999997</v>
      </c>
      <c r="H28" s="39">
        <f t="shared" si="7"/>
        <v>22.2212</v>
      </c>
      <c r="I28" s="39">
        <f t="shared" si="7"/>
        <v>14.896000000000001</v>
      </c>
      <c r="J28" s="40">
        <f t="shared" si="7"/>
        <v>14.052500000000004</v>
      </c>
      <c r="K28" s="87">
        <f t="shared" si="7"/>
        <v>20.944833333333335</v>
      </c>
      <c r="L28" s="39">
        <f t="shared" si="7"/>
        <v>15.131083333333333</v>
      </c>
      <c r="M28" s="39">
        <f t="shared" si="7"/>
        <v>15.131083333333333</v>
      </c>
      <c r="N28" s="39">
        <f t="shared" si="7"/>
        <v>20.189583333333331</v>
      </c>
      <c r="O28" s="39">
        <f t="shared" si="7"/>
        <v>12.593333333333334</v>
      </c>
      <c r="P28" s="38">
        <f>((P27*P26)*7/1000-P18-P19)/5</f>
        <v>13.053999999999998</v>
      </c>
      <c r="Q28" s="39">
        <f t="shared" ref="Q28:S28" si="8">((Q27*Q26)*7/1000-Q18-Q19)/5</f>
        <v>24.787800000000004</v>
      </c>
      <c r="R28" s="39">
        <f t="shared" si="8"/>
        <v>27.018000000000001</v>
      </c>
      <c r="S28" s="40">
        <f t="shared" si="8"/>
        <v>17.744999999999997</v>
      </c>
      <c r="T28" s="41"/>
    </row>
    <row r="29" spans="1:30" ht="33.75" customHeight="1" x14ac:dyDescent="0.25">
      <c r="A29" s="99" t="s">
        <v>23</v>
      </c>
      <c r="B29" s="42">
        <f t="shared" ref="B29:C29" si="9">((B27*B26)*7)/1000</f>
        <v>177.72300000000001</v>
      </c>
      <c r="C29" s="43">
        <f t="shared" si="9"/>
        <v>133.45500000000001</v>
      </c>
      <c r="D29" s="43">
        <f>((D27*D26)*7)/1000</f>
        <v>180.11</v>
      </c>
      <c r="E29" s="43">
        <f>((E27*E26)*7)/1000</f>
        <v>177.20500000000001</v>
      </c>
      <c r="F29" s="43">
        <f t="shared" ref="F29:G29" si="10">((F27*F26)*7)/1000</f>
        <v>198.45</v>
      </c>
      <c r="G29" s="43">
        <f t="shared" si="10"/>
        <v>199.892</v>
      </c>
      <c r="H29" s="43">
        <f>((H27*H26)*7)/1000</f>
        <v>154.483</v>
      </c>
      <c r="I29" s="43">
        <f>((I27*I26)*7)/1000</f>
        <v>104.27200000000001</v>
      </c>
      <c r="J29" s="90">
        <f t="shared" ref="J29" si="11">((J27*J26)*7)/1000</f>
        <v>98.367500000000007</v>
      </c>
      <c r="K29" s="88">
        <f>((K27*K26)*7)/1000</f>
        <v>148.16900000000001</v>
      </c>
      <c r="L29" s="43">
        <f>((L27*L26)*7)/1000</f>
        <v>107.5865</v>
      </c>
      <c r="M29" s="43">
        <f>((M27*M26)*7)/1000</f>
        <v>107.5865</v>
      </c>
      <c r="N29" s="43">
        <f t="shared" ref="N29:S29" si="12">((N27*N26)*7)/1000</f>
        <v>144.63749999999999</v>
      </c>
      <c r="O29" s="43">
        <f t="shared" si="12"/>
        <v>90.86</v>
      </c>
      <c r="P29" s="44">
        <f t="shared" si="12"/>
        <v>91.378</v>
      </c>
      <c r="Q29" s="45">
        <f t="shared" si="12"/>
        <v>174.69900000000001</v>
      </c>
      <c r="R29" s="45">
        <f t="shared" si="12"/>
        <v>189.126</v>
      </c>
      <c r="S29" s="46">
        <f t="shared" si="12"/>
        <v>125.125</v>
      </c>
      <c r="T29" s="47"/>
    </row>
    <row r="30" spans="1:30" ht="33.75" customHeight="1" thickBot="1" x14ac:dyDescent="0.3">
      <c r="A30" s="100" t="s">
        <v>24</v>
      </c>
      <c r="B30" s="48">
        <f t="shared" ref="B30:C30" si="13">+(B25/B27)/7*1000</f>
        <v>31.500000000000007</v>
      </c>
      <c r="C30" s="49">
        <f t="shared" si="13"/>
        <v>31.000000000000004</v>
      </c>
      <c r="D30" s="49">
        <f>+(D25/D27)/7*1000</f>
        <v>31.000000000000004</v>
      </c>
      <c r="E30" s="49">
        <f t="shared" ref="E30:G30" si="14">+(E25/E27)/7*1000</f>
        <v>30.499999999999996</v>
      </c>
      <c r="F30" s="49">
        <f t="shared" si="14"/>
        <v>29.999999999999996</v>
      </c>
      <c r="G30" s="49">
        <f t="shared" si="14"/>
        <v>29.499999999999996</v>
      </c>
      <c r="H30" s="49">
        <f>+(H25/H27)/7*1000</f>
        <v>29</v>
      </c>
      <c r="I30" s="49">
        <f t="shared" ref="I30:J30" si="15">+(I25/I27)/7*1000</f>
        <v>28</v>
      </c>
      <c r="J30" s="50">
        <f t="shared" si="15"/>
        <v>27.500000000000007</v>
      </c>
      <c r="K30" s="89">
        <f>+(K25/K27)/7*1000</f>
        <v>30.500000000000004</v>
      </c>
      <c r="L30" s="49">
        <f t="shared" ref="L30:S30" si="16">+(L25/L27)/7*1000</f>
        <v>29.500000000000004</v>
      </c>
      <c r="M30" s="49">
        <f t="shared" ref="M30" si="17">+(M25/M27)/7*1000</f>
        <v>29.500000000000004</v>
      </c>
      <c r="N30" s="49">
        <f t="shared" si="16"/>
        <v>28.499999999999996</v>
      </c>
      <c r="O30" s="49">
        <f t="shared" si="16"/>
        <v>27.5</v>
      </c>
      <c r="P30" s="48">
        <f t="shared" si="16"/>
        <v>30.5</v>
      </c>
      <c r="Q30" s="49">
        <f t="shared" si="16"/>
        <v>29.500000000000004</v>
      </c>
      <c r="R30" s="49">
        <f t="shared" si="16"/>
        <v>28.5</v>
      </c>
      <c r="S30" s="50">
        <f t="shared" si="16"/>
        <v>27.5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87" t="s">
        <v>26</v>
      </c>
      <c r="C36" s="588"/>
      <c r="D36" s="588"/>
      <c r="E36" s="588"/>
      <c r="F36" s="588"/>
      <c r="G36" s="588"/>
      <c r="H36" s="102"/>
      <c r="I36" s="55" t="s">
        <v>27</v>
      </c>
      <c r="J36" s="110"/>
      <c r="K36" s="590" t="s">
        <v>26</v>
      </c>
      <c r="L36" s="590"/>
      <c r="M36" s="590"/>
      <c r="N36" s="590"/>
      <c r="O36" s="587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94" t="s">
        <v>13</v>
      </c>
      <c r="B39" s="82">
        <v>12.99</v>
      </c>
      <c r="C39" s="82">
        <v>19.690999999999999</v>
      </c>
      <c r="D39" s="82">
        <v>19.72</v>
      </c>
      <c r="E39" s="82">
        <v>14.84</v>
      </c>
      <c r="F39" s="82">
        <v>14.923999999999999</v>
      </c>
      <c r="G39" s="82">
        <v>25.684999999999999</v>
      </c>
      <c r="H39" s="104">
        <f t="shared" ref="H39:H46" si="18">SUM(B39:G39)</f>
        <v>107.85</v>
      </c>
      <c r="I39" s="2"/>
      <c r="J39" s="94" t="s">
        <v>13</v>
      </c>
      <c r="K39" s="82">
        <v>32.759</v>
      </c>
      <c r="L39" s="82">
        <v>32.759</v>
      </c>
      <c r="M39" s="82">
        <v>32.759</v>
      </c>
      <c r="N39" s="82">
        <v>32.759</v>
      </c>
      <c r="O39" s="82">
        <v>32.805999999999997</v>
      </c>
      <c r="P39" s="104">
        <f t="shared" ref="P39:P46" si="19">SUM(K39:O39)</f>
        <v>163.84199999999998</v>
      </c>
      <c r="Q39" s="2"/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95" t="s">
        <v>14</v>
      </c>
      <c r="B40" s="82">
        <v>12.99</v>
      </c>
      <c r="C40" s="82">
        <v>19.690999999999999</v>
      </c>
      <c r="D40" s="82">
        <v>19.72</v>
      </c>
      <c r="E40" s="82">
        <v>14.84</v>
      </c>
      <c r="F40" s="82">
        <v>14.923999999999999</v>
      </c>
      <c r="G40" s="82">
        <v>25.684999999999999</v>
      </c>
      <c r="H40" s="104">
        <f t="shared" si="18"/>
        <v>107.85</v>
      </c>
      <c r="I40" s="2"/>
      <c r="J40" s="95" t="s">
        <v>14</v>
      </c>
      <c r="K40" s="82">
        <f>K48*$Q$40/1000</f>
        <v>37.784999999999997</v>
      </c>
      <c r="L40" s="82">
        <f t="shared" ref="L40:O40" si="20">L48*$Q$40/1000</f>
        <v>37.895000000000003</v>
      </c>
      <c r="M40" s="82">
        <f t="shared" si="20"/>
        <v>37.619999999999997</v>
      </c>
      <c r="N40" s="82">
        <f t="shared" si="20"/>
        <v>37.619999999999997</v>
      </c>
      <c r="O40" s="82">
        <f t="shared" si="20"/>
        <v>37.619999999999997</v>
      </c>
      <c r="P40" s="104">
        <f t="shared" si="19"/>
        <v>188.54000000000002</v>
      </c>
      <c r="Q40" s="2">
        <v>55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94" t="s">
        <v>15</v>
      </c>
      <c r="B41" s="83">
        <v>13.293100000000001</v>
      </c>
      <c r="C41" s="24">
        <v>20.1663</v>
      </c>
      <c r="D41" s="24">
        <v>20.195999999999998</v>
      </c>
      <c r="E41" s="24">
        <v>15.210999999999999</v>
      </c>
      <c r="F41" s="24">
        <v>15.2971</v>
      </c>
      <c r="G41" s="24">
        <v>25.684999999999995</v>
      </c>
      <c r="H41" s="104">
        <f t="shared" si="18"/>
        <v>109.8485</v>
      </c>
      <c r="I41" s="2"/>
      <c r="J41" s="94" t="s">
        <v>15</v>
      </c>
      <c r="K41" s="83">
        <f>K48*$Q$41/1000</f>
        <v>41.22</v>
      </c>
      <c r="L41" s="24">
        <f t="shared" ref="L41:O41" si="21">L48*$Q$41/1000</f>
        <v>41.34</v>
      </c>
      <c r="M41" s="24">
        <f t="shared" si="21"/>
        <v>41.04</v>
      </c>
      <c r="N41" s="24">
        <f t="shared" si="21"/>
        <v>41.04</v>
      </c>
      <c r="O41" s="24">
        <f t="shared" si="21"/>
        <v>41.04</v>
      </c>
      <c r="P41" s="104">
        <f t="shared" si="19"/>
        <v>205.67999999999998</v>
      </c>
      <c r="Q41" s="2">
        <v>60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95" t="s">
        <v>16</v>
      </c>
      <c r="B42" s="82">
        <v>13.293100000000001</v>
      </c>
      <c r="C42" s="82">
        <v>20.1663</v>
      </c>
      <c r="D42" s="82">
        <v>20.195999999999998</v>
      </c>
      <c r="E42" s="82">
        <v>15.210999999999999</v>
      </c>
      <c r="F42" s="82">
        <v>15.2971</v>
      </c>
      <c r="G42" s="82">
        <v>25.684999999999995</v>
      </c>
      <c r="H42" s="104">
        <f t="shared" si="18"/>
        <v>109.8485</v>
      </c>
      <c r="I42" s="2"/>
      <c r="J42" s="95" t="s">
        <v>16</v>
      </c>
      <c r="K42" s="82">
        <f>K48*$Q$42/1000</f>
        <v>45.341999999999999</v>
      </c>
      <c r="L42" s="82">
        <f t="shared" ref="L42:O42" si="22">L48*$Q$42/1000</f>
        <v>45.473999999999997</v>
      </c>
      <c r="M42" s="82">
        <f t="shared" si="22"/>
        <v>45.143999999999998</v>
      </c>
      <c r="N42" s="82">
        <f t="shared" si="22"/>
        <v>45.143999999999998</v>
      </c>
      <c r="O42" s="82">
        <f t="shared" si="22"/>
        <v>45.143999999999998</v>
      </c>
      <c r="P42" s="104">
        <f t="shared" si="19"/>
        <v>226.24800000000002</v>
      </c>
      <c r="Q42" s="2">
        <v>66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94" t="s">
        <v>17</v>
      </c>
      <c r="B43" s="82">
        <v>13.293100000000001</v>
      </c>
      <c r="C43" s="82">
        <v>20.1663</v>
      </c>
      <c r="D43" s="82">
        <v>20.195999999999998</v>
      </c>
      <c r="E43" s="82">
        <v>15.210999999999999</v>
      </c>
      <c r="F43" s="82">
        <v>15.2971</v>
      </c>
      <c r="G43" s="82">
        <v>25.684999999999995</v>
      </c>
      <c r="H43" s="104">
        <f t="shared" si="18"/>
        <v>109.8485</v>
      </c>
      <c r="I43" s="2"/>
      <c r="J43" s="94" t="s">
        <v>17</v>
      </c>
      <c r="K43" s="82">
        <f>K48*$Q$43/1000</f>
        <v>50.151000000000003</v>
      </c>
      <c r="L43" s="82">
        <f t="shared" ref="L43:O43" si="23">L48*$Q$43/1000</f>
        <v>50.296999999999997</v>
      </c>
      <c r="M43" s="82">
        <f t="shared" si="23"/>
        <v>49.932000000000002</v>
      </c>
      <c r="N43" s="82">
        <f t="shared" si="23"/>
        <v>49.932000000000002</v>
      </c>
      <c r="O43" s="82">
        <f t="shared" si="23"/>
        <v>49.932000000000002</v>
      </c>
      <c r="P43" s="104">
        <f t="shared" si="19"/>
        <v>250.24400000000003</v>
      </c>
      <c r="Q43" s="2">
        <v>73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95" t="s">
        <v>18</v>
      </c>
      <c r="B44" s="82">
        <v>13.293100000000001</v>
      </c>
      <c r="C44" s="82">
        <v>20.1663</v>
      </c>
      <c r="D44" s="82">
        <v>20.195999999999998</v>
      </c>
      <c r="E44" s="82">
        <v>15.210999999999999</v>
      </c>
      <c r="F44" s="82">
        <v>15.2971</v>
      </c>
      <c r="G44" s="82">
        <v>25.684999999999995</v>
      </c>
      <c r="H44" s="104">
        <f t="shared" si="18"/>
        <v>109.8485</v>
      </c>
      <c r="I44" s="2"/>
      <c r="J44" s="95" t="s">
        <v>18</v>
      </c>
      <c r="K44" s="82">
        <f>K48*$Q$44/1000</f>
        <v>51.524999999999999</v>
      </c>
      <c r="L44" s="82">
        <f t="shared" ref="L44:O44" si="24">L48*$Q$44/1000</f>
        <v>51.674999999999997</v>
      </c>
      <c r="M44" s="82">
        <f t="shared" si="24"/>
        <v>51.3</v>
      </c>
      <c r="N44" s="82">
        <f t="shared" si="24"/>
        <v>51.3</v>
      </c>
      <c r="O44" s="82">
        <f t="shared" si="24"/>
        <v>51.3</v>
      </c>
      <c r="P44" s="104">
        <f t="shared" si="19"/>
        <v>257.10000000000002</v>
      </c>
      <c r="Q44" s="2">
        <v>75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94" t="s">
        <v>19</v>
      </c>
      <c r="B45" s="82">
        <v>13.293100000000001</v>
      </c>
      <c r="C45" s="82">
        <v>20.1663</v>
      </c>
      <c r="D45" s="82">
        <v>20.195999999999998</v>
      </c>
      <c r="E45" s="82">
        <v>15.210999999999999</v>
      </c>
      <c r="F45" s="82">
        <v>15.2971</v>
      </c>
      <c r="G45" s="82">
        <v>25.684999999999995</v>
      </c>
      <c r="H45" s="104">
        <f t="shared" si="18"/>
        <v>109.8485</v>
      </c>
      <c r="I45" s="2"/>
      <c r="J45" s="94" t="s">
        <v>19</v>
      </c>
      <c r="K45" s="82">
        <f>K48*$Q$45/1000</f>
        <v>52.212000000000003</v>
      </c>
      <c r="L45" s="82">
        <f t="shared" ref="L45:O45" si="25">L48*$Q$45/1000</f>
        <v>52.363999999999997</v>
      </c>
      <c r="M45" s="82">
        <f t="shared" si="25"/>
        <v>51.984000000000002</v>
      </c>
      <c r="N45" s="82">
        <f t="shared" si="25"/>
        <v>51.984000000000002</v>
      </c>
      <c r="O45" s="82">
        <f t="shared" si="25"/>
        <v>51.984000000000002</v>
      </c>
      <c r="P45" s="104">
        <f t="shared" si="19"/>
        <v>260.52800000000002</v>
      </c>
      <c r="Q45" s="2">
        <v>76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95" t="s">
        <v>11</v>
      </c>
      <c r="B46" s="84">
        <f t="shared" ref="B46:G46" si="26">SUM(B39:B45)</f>
        <v>92.445499999999996</v>
      </c>
      <c r="C46" s="28">
        <f t="shared" si="26"/>
        <v>140.21350000000001</v>
      </c>
      <c r="D46" s="28">
        <f t="shared" si="26"/>
        <v>140.41999999999999</v>
      </c>
      <c r="E46" s="28">
        <f t="shared" si="26"/>
        <v>105.73499999999999</v>
      </c>
      <c r="F46" s="28">
        <f t="shared" si="26"/>
        <v>106.3335</v>
      </c>
      <c r="G46" s="28">
        <f t="shared" si="26"/>
        <v>179.79499999999999</v>
      </c>
      <c r="H46" s="104">
        <f t="shared" si="18"/>
        <v>764.94249999999988</v>
      </c>
      <c r="J46" s="80" t="s">
        <v>11</v>
      </c>
      <c r="K46" s="84">
        <f>SUM(K39:K45)</f>
        <v>310.99399999999997</v>
      </c>
      <c r="L46" s="28">
        <f>SUM(L39:L45)</f>
        <v>311.80399999999997</v>
      </c>
      <c r="M46" s="28">
        <f>SUM(M39:M45)</f>
        <v>309.779</v>
      </c>
      <c r="N46" s="28">
        <f>SUM(N39:N45)</f>
        <v>309.779</v>
      </c>
      <c r="O46" s="28">
        <f>SUM(O39:O45)</f>
        <v>309.82599999999996</v>
      </c>
      <c r="P46" s="104">
        <f t="shared" si="19"/>
        <v>1552.182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6" t="s">
        <v>20</v>
      </c>
      <c r="B47" s="85">
        <v>30.5</v>
      </c>
      <c r="C47" s="31">
        <v>29.5</v>
      </c>
      <c r="D47" s="31">
        <v>29.5</v>
      </c>
      <c r="E47" s="31">
        <v>28.5</v>
      </c>
      <c r="F47" s="31">
        <v>28.5</v>
      </c>
      <c r="G47" s="31">
        <v>27.5</v>
      </c>
      <c r="H47" s="105">
        <f>+((H46/H48)/7)*1000</f>
        <v>28.840723145948793</v>
      </c>
      <c r="J47" s="113" t="s">
        <v>20</v>
      </c>
      <c r="K47" s="85">
        <v>65</v>
      </c>
      <c r="L47" s="31">
        <v>65</v>
      </c>
      <c r="M47" s="31">
        <v>65</v>
      </c>
      <c r="N47" s="31">
        <v>65</v>
      </c>
      <c r="O47" s="31">
        <v>65</v>
      </c>
      <c r="P47" s="105">
        <f>+((P46/P48)/7)*1000</f>
        <v>64.685030838473068</v>
      </c>
      <c r="Q47" s="65"/>
      <c r="R47" s="65"/>
    </row>
    <row r="48" spans="1:30" ht="33.75" customHeight="1" x14ac:dyDescent="0.25">
      <c r="A48" s="97" t="s">
        <v>21</v>
      </c>
      <c r="B48" s="86">
        <v>433</v>
      </c>
      <c r="C48" s="35">
        <v>679</v>
      </c>
      <c r="D48" s="35">
        <v>680</v>
      </c>
      <c r="E48" s="35">
        <v>530</v>
      </c>
      <c r="F48" s="35">
        <v>533</v>
      </c>
      <c r="G48" s="35">
        <v>934</v>
      </c>
      <c r="H48" s="106">
        <f>SUM(B48:G48)</f>
        <v>3789</v>
      </c>
      <c r="I48" s="66"/>
      <c r="J48" s="97" t="s">
        <v>21</v>
      </c>
      <c r="K48" s="109">
        <v>687</v>
      </c>
      <c r="L48" s="67">
        <v>689</v>
      </c>
      <c r="M48" s="67">
        <v>684</v>
      </c>
      <c r="N48" s="67">
        <v>684</v>
      </c>
      <c r="O48" s="67">
        <v>684</v>
      </c>
      <c r="P48" s="115">
        <f>SUM(K48:O48)</f>
        <v>3428</v>
      </c>
      <c r="Q48" s="68"/>
      <c r="R48" s="68"/>
    </row>
    <row r="49" spans="1:30" ht="33.75" customHeight="1" x14ac:dyDescent="0.25">
      <c r="A49" s="98" t="s">
        <v>22</v>
      </c>
      <c r="B49" s="87">
        <f t="shared" ref="B49" si="27">((B48*B47)*7/1000-B39-B40)/5</f>
        <v>13.293100000000001</v>
      </c>
      <c r="C49" s="39">
        <f t="shared" ref="C49" si="28">((C48*C47)*7/1000-C39-C40)/5</f>
        <v>20.1663</v>
      </c>
      <c r="D49" s="39">
        <f t="shared" ref="D49" si="29">((D48*D47)*7/1000-D39-D40)/5</f>
        <v>20.195999999999998</v>
      </c>
      <c r="E49" s="39">
        <f t="shared" ref="E49" si="30">((E48*E47)*7/1000-E39-E40)/5</f>
        <v>15.210999999999999</v>
      </c>
      <c r="F49" s="39">
        <f t="shared" ref="F49" si="31">((F48*F47)*7/1000-F39-F40)/5</f>
        <v>15.2971</v>
      </c>
      <c r="G49" s="39">
        <f t="shared" ref="G49" si="32">((G48*G47)*7/1000-G39-G40)/5</f>
        <v>25.684999999999995</v>
      </c>
      <c r="H49" s="107">
        <f>((H46*1000)/H48)/7</f>
        <v>28.840723145948797</v>
      </c>
      <c r="J49" s="98" t="s">
        <v>22</v>
      </c>
      <c r="K49" s="87">
        <f>(K48*K47)/1000</f>
        <v>44.655000000000001</v>
      </c>
      <c r="L49" s="39">
        <f>(L48*L47)/1000</f>
        <v>44.784999999999997</v>
      </c>
      <c r="M49" s="39">
        <f>(M48*M47)/1000</f>
        <v>44.46</v>
      </c>
      <c r="N49" s="39">
        <f>(N48*N47)/1000</f>
        <v>44.46</v>
      </c>
      <c r="O49" s="39">
        <f>(O48*O47)/1000</f>
        <v>44.46</v>
      </c>
      <c r="P49" s="116">
        <f>((P46*1000)/P48)/7</f>
        <v>64.685030838473082</v>
      </c>
      <c r="Q49" s="68"/>
      <c r="R49" s="68"/>
    </row>
    <row r="50" spans="1:30" ht="33.75" customHeight="1" x14ac:dyDescent="0.25">
      <c r="A50" s="99" t="s">
        <v>23</v>
      </c>
      <c r="B50" s="88">
        <f t="shared" ref="B50:G50" si="33">((B48*B47)*7)/1000</f>
        <v>92.445499999999996</v>
      </c>
      <c r="C50" s="43">
        <f t="shared" si="33"/>
        <v>140.21350000000001</v>
      </c>
      <c r="D50" s="43">
        <f t="shared" si="33"/>
        <v>140.41999999999999</v>
      </c>
      <c r="E50" s="43">
        <f t="shared" si="33"/>
        <v>105.735</v>
      </c>
      <c r="F50" s="43">
        <f t="shared" si="33"/>
        <v>106.3335</v>
      </c>
      <c r="G50" s="43">
        <f t="shared" si="33"/>
        <v>179.79499999999999</v>
      </c>
      <c r="H50" s="90"/>
      <c r="J50" s="99" t="s">
        <v>23</v>
      </c>
      <c r="K50" s="88">
        <f>((K48*K47)*7)/1000</f>
        <v>312.58499999999998</v>
      </c>
      <c r="L50" s="43">
        <f>((L48*L47)*7)/1000</f>
        <v>313.495</v>
      </c>
      <c r="M50" s="43">
        <f>((M48*M47)*7)/1000</f>
        <v>311.22000000000003</v>
      </c>
      <c r="N50" s="43">
        <f>((N48*N47)*7)/1000</f>
        <v>311.22000000000003</v>
      </c>
      <c r="O50" s="43">
        <f>((O48*O47)*7)/1000</f>
        <v>311.22000000000003</v>
      </c>
      <c r="P50" s="117"/>
    </row>
    <row r="51" spans="1:30" ht="33.75" customHeight="1" thickBot="1" x14ac:dyDescent="0.3">
      <c r="A51" s="100" t="s">
        <v>24</v>
      </c>
      <c r="B51" s="89">
        <f t="shared" ref="B51:G51" si="34">+(B46/B48)/7*1000</f>
        <v>30.5</v>
      </c>
      <c r="C51" s="49">
        <f t="shared" si="34"/>
        <v>29.500000000000004</v>
      </c>
      <c r="D51" s="49">
        <f t="shared" si="34"/>
        <v>29.5</v>
      </c>
      <c r="E51" s="49">
        <f t="shared" si="34"/>
        <v>28.499999999999996</v>
      </c>
      <c r="F51" s="49">
        <f t="shared" si="34"/>
        <v>28.5</v>
      </c>
      <c r="G51" s="49">
        <f t="shared" si="34"/>
        <v>27.499999999999996</v>
      </c>
      <c r="H51" s="108"/>
      <c r="I51" s="52"/>
      <c r="J51" s="100" t="s">
        <v>24</v>
      </c>
      <c r="K51" s="89">
        <f>+(K46/K48)/7*1000</f>
        <v>64.669161987939276</v>
      </c>
      <c r="L51" s="49">
        <f>+(L46/L48)/7*1000</f>
        <v>64.649388347501542</v>
      </c>
      <c r="M51" s="49">
        <f>+(M46/M48)/7*1000</f>
        <v>64.699039264828741</v>
      </c>
      <c r="N51" s="49">
        <f>+(N46/N48)/7*1000</f>
        <v>64.699039264828741</v>
      </c>
      <c r="O51" s="49">
        <f>+(O46/O48)/7*1000</f>
        <v>64.708855472013354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91"/>
      <c r="K54" s="591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589" t="s">
        <v>8</v>
      </c>
      <c r="C55" s="590"/>
      <c r="D55" s="590"/>
      <c r="E55" s="590"/>
      <c r="F55" s="587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32.195</v>
      </c>
      <c r="C58" s="82">
        <v>32.195</v>
      </c>
      <c r="D58" s="82">
        <v>32.195</v>
      </c>
      <c r="E58" s="82">
        <v>32.241999999999997</v>
      </c>
      <c r="F58" s="82">
        <v>32.241999999999997</v>
      </c>
      <c r="G58" s="104">
        <f t="shared" ref="G58:G65" si="35">SUM(B58:F58)</f>
        <v>161.06899999999999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f>B67*$I$59/1000</f>
        <v>37.18</v>
      </c>
      <c r="C59" s="82">
        <f>C67*$I$59/1000</f>
        <v>37.125</v>
      </c>
      <c r="D59" s="82">
        <f>D67*$I$59/1000</f>
        <v>36.96</v>
      </c>
      <c r="E59" s="82">
        <f>E67*$I$59/1000</f>
        <v>37.015000000000001</v>
      </c>
      <c r="F59" s="82">
        <f>F67*$I$59/1000</f>
        <v>37.344999999999999</v>
      </c>
      <c r="G59" s="104">
        <f t="shared" si="35"/>
        <v>185.62500000000003</v>
      </c>
      <c r="H59" s="76"/>
      <c r="I59" s="2">
        <v>55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f>B67*$I$60/1000</f>
        <v>40.56</v>
      </c>
      <c r="C60" s="24">
        <f>C67*$I$60/1000</f>
        <v>40.5</v>
      </c>
      <c r="D60" s="24">
        <f>D67*$I$60/1000</f>
        <v>40.32</v>
      </c>
      <c r="E60" s="24">
        <f>E67*$I$60/1000</f>
        <v>40.380000000000003</v>
      </c>
      <c r="F60" s="24">
        <f>F67*$I$60/1000</f>
        <v>40.74</v>
      </c>
      <c r="G60" s="104">
        <f t="shared" si="35"/>
        <v>202.5</v>
      </c>
      <c r="H60" s="76"/>
      <c r="I60" s="2">
        <v>60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f>B67*$I$61/1000</f>
        <v>44.616</v>
      </c>
      <c r="C61" s="82">
        <f>C67*$I$61/1000</f>
        <v>44.55</v>
      </c>
      <c r="D61" s="82">
        <f>D67*$I$61/1000</f>
        <v>44.351999999999997</v>
      </c>
      <c r="E61" s="82">
        <f>E67*$I$61/1000</f>
        <v>44.417999999999999</v>
      </c>
      <c r="F61" s="82">
        <f>F67*$I$61/1000</f>
        <v>44.814</v>
      </c>
      <c r="G61" s="104">
        <f t="shared" si="35"/>
        <v>222.75</v>
      </c>
      <c r="H61" s="76"/>
      <c r="I61" s="2">
        <v>66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f>B67*$I$62/1000</f>
        <v>49.347999999999999</v>
      </c>
      <c r="C62" s="82">
        <f>C67*$I$62/1000</f>
        <v>49.274999999999999</v>
      </c>
      <c r="D62" s="82">
        <f>D67*$I$62/1000</f>
        <v>49.055999999999997</v>
      </c>
      <c r="E62" s="82">
        <f>E67*$I$62/1000</f>
        <v>49.128999999999998</v>
      </c>
      <c r="F62" s="82">
        <f>F67*$I$62/1000</f>
        <v>49.567</v>
      </c>
      <c r="G62" s="104">
        <f t="shared" si="35"/>
        <v>246.37499999999997</v>
      </c>
      <c r="H62" s="76"/>
      <c r="I62" s="2">
        <v>73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f>B67*$I$63/1000</f>
        <v>50.7</v>
      </c>
      <c r="C63" s="82">
        <f>C67*$I$63/1000</f>
        <v>50.625</v>
      </c>
      <c r="D63" s="82">
        <f>D67*$I$63/1000</f>
        <v>50.4</v>
      </c>
      <c r="E63" s="82">
        <f>E67*$I$63/1000</f>
        <v>50.475000000000001</v>
      </c>
      <c r="F63" s="82">
        <f>F67*$I$63/1000</f>
        <v>50.924999999999997</v>
      </c>
      <c r="G63" s="104">
        <f t="shared" si="35"/>
        <v>253.125</v>
      </c>
      <c r="H63" s="76"/>
      <c r="I63" s="2">
        <v>75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f>B67*$I$64/1000</f>
        <v>51.375999999999998</v>
      </c>
      <c r="C64" s="82">
        <f>C67*$I$64/1000</f>
        <v>51.3</v>
      </c>
      <c r="D64" s="82">
        <f>D67*$I$64/1000</f>
        <v>51.072000000000003</v>
      </c>
      <c r="E64" s="82">
        <f>E67*$I$64/1000</f>
        <v>51.148000000000003</v>
      </c>
      <c r="F64" s="82">
        <f>F67*$I$64/1000</f>
        <v>51.603999999999999</v>
      </c>
      <c r="G64" s="104">
        <f t="shared" si="35"/>
        <v>256.5</v>
      </c>
      <c r="H64" s="76"/>
      <c r="I64" s="2">
        <v>76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305.97499999999997</v>
      </c>
      <c r="C65" s="28">
        <f>SUM(C58:C64)</f>
        <v>305.57</v>
      </c>
      <c r="D65" s="28">
        <f>SUM(D58:D64)</f>
        <v>304.35500000000002</v>
      </c>
      <c r="E65" s="28">
        <f>SUM(E58:E64)</f>
        <v>304.80700000000002</v>
      </c>
      <c r="F65" s="28">
        <f>SUM(F58:F64)</f>
        <v>307.23699999999997</v>
      </c>
      <c r="G65" s="104">
        <f t="shared" si="35"/>
        <v>1527.944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65</v>
      </c>
      <c r="C66" s="31">
        <v>65</v>
      </c>
      <c r="D66" s="31">
        <v>65</v>
      </c>
      <c r="E66" s="31">
        <v>65</v>
      </c>
      <c r="F66" s="31">
        <v>65</v>
      </c>
      <c r="G66" s="105">
        <f>+((G65/G67)/7)*1000</f>
        <v>64.674878306878313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676</v>
      </c>
      <c r="C67" s="67">
        <v>675</v>
      </c>
      <c r="D67" s="67">
        <v>672</v>
      </c>
      <c r="E67" s="67">
        <v>673</v>
      </c>
      <c r="F67" s="67">
        <v>679</v>
      </c>
      <c r="G67" s="115">
        <f>SUM(B67:F67)</f>
        <v>3375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43.94</v>
      </c>
      <c r="C68" s="39">
        <f>(C67*C66)/1000</f>
        <v>43.875</v>
      </c>
      <c r="D68" s="39">
        <f>(D67*D66)/1000</f>
        <v>43.68</v>
      </c>
      <c r="E68" s="39">
        <f>(E67*E66)/1000</f>
        <v>43.744999999999997</v>
      </c>
      <c r="F68" s="39">
        <f>(F67*F66)/1000</f>
        <v>44.134999999999998</v>
      </c>
      <c r="G68" s="119">
        <f>((G65*1000)/G67)/7</f>
        <v>64.674878306878313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307.58</v>
      </c>
      <c r="C69" s="43">
        <f>((C67*C66)*7)/1000</f>
        <v>307.125</v>
      </c>
      <c r="D69" s="43">
        <f>((D67*D66)*7)/1000</f>
        <v>305.76</v>
      </c>
      <c r="E69" s="43">
        <f>((E67*E66)*7)/1000</f>
        <v>306.21499999999997</v>
      </c>
      <c r="F69" s="43">
        <f>((F67*F66)*7)/1000</f>
        <v>308.94499999999999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64.660819949281475</v>
      </c>
      <c r="C70" s="49">
        <f>+(C65/C67)/7*1000</f>
        <v>64.670899470899457</v>
      </c>
      <c r="D70" s="49">
        <f>+(D65/D67)/7*1000</f>
        <v>64.701318027210888</v>
      </c>
      <c r="E70" s="49">
        <f>+(E65/E67)/7*1000</f>
        <v>64.701125026533646</v>
      </c>
      <c r="F70" s="49">
        <f>+(F65/F67)/7*1000</f>
        <v>64.640648011782034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G36"/>
    <mergeCell ref="K36:O36"/>
    <mergeCell ref="J54:K54"/>
    <mergeCell ref="B55:F55"/>
    <mergeCell ref="B15:J15"/>
    <mergeCell ref="A3:C3"/>
    <mergeCell ref="E9:G9"/>
    <mergeCell ref="R9:S9"/>
    <mergeCell ref="K11:L11"/>
    <mergeCell ref="P15:S15"/>
    <mergeCell ref="K15:O15"/>
  </mergeCells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43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0.85546875" style="19"/>
    <col min="33" max="33" width="14.85546875" style="19" bestFit="1" customWidth="1"/>
    <col min="34" max="258" width="10.8554687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0.85546875" style="19"/>
    <col min="289" max="289" width="14.85546875" style="19" bestFit="1" customWidth="1"/>
    <col min="290" max="514" width="10.8554687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0.85546875" style="19"/>
    <col min="545" max="545" width="14.85546875" style="19" bestFit="1" customWidth="1"/>
    <col min="546" max="770" width="10.8554687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0.85546875" style="19"/>
    <col min="801" max="801" width="14.85546875" style="19" bestFit="1" customWidth="1"/>
    <col min="802" max="1026" width="10.8554687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0.85546875" style="19"/>
    <col min="1057" max="1057" width="14.85546875" style="19" bestFit="1" customWidth="1"/>
    <col min="1058" max="1282" width="10.8554687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0.85546875" style="19"/>
    <col min="1313" max="1313" width="14.85546875" style="19" bestFit="1" customWidth="1"/>
    <col min="1314" max="1538" width="10.8554687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0.85546875" style="19"/>
    <col min="1569" max="1569" width="14.85546875" style="19" bestFit="1" customWidth="1"/>
    <col min="1570" max="1794" width="10.8554687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0.85546875" style="19"/>
    <col min="1825" max="1825" width="14.85546875" style="19" bestFit="1" customWidth="1"/>
    <col min="1826" max="2050" width="10.8554687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0.85546875" style="19"/>
    <col min="2081" max="2081" width="14.85546875" style="19" bestFit="1" customWidth="1"/>
    <col min="2082" max="2306" width="10.8554687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0.85546875" style="19"/>
    <col min="2337" max="2337" width="14.85546875" style="19" bestFit="1" customWidth="1"/>
    <col min="2338" max="2562" width="10.8554687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0.85546875" style="19"/>
    <col min="2593" max="2593" width="14.85546875" style="19" bestFit="1" customWidth="1"/>
    <col min="2594" max="2818" width="10.8554687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0.85546875" style="19"/>
    <col min="2849" max="2849" width="14.85546875" style="19" bestFit="1" customWidth="1"/>
    <col min="2850" max="3074" width="10.8554687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0.85546875" style="19"/>
    <col min="3105" max="3105" width="14.85546875" style="19" bestFit="1" customWidth="1"/>
    <col min="3106" max="3330" width="10.8554687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0.85546875" style="19"/>
    <col min="3361" max="3361" width="14.85546875" style="19" bestFit="1" customWidth="1"/>
    <col min="3362" max="3586" width="10.8554687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0.85546875" style="19"/>
    <col min="3617" max="3617" width="14.85546875" style="19" bestFit="1" customWidth="1"/>
    <col min="3618" max="3842" width="10.8554687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0.85546875" style="19"/>
    <col min="3873" max="3873" width="14.85546875" style="19" bestFit="1" customWidth="1"/>
    <col min="3874" max="4098" width="10.8554687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0.85546875" style="19"/>
    <col min="4129" max="4129" width="14.85546875" style="19" bestFit="1" customWidth="1"/>
    <col min="4130" max="4354" width="10.8554687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0.85546875" style="19"/>
    <col min="4385" max="4385" width="14.85546875" style="19" bestFit="1" customWidth="1"/>
    <col min="4386" max="4610" width="10.8554687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0.85546875" style="19"/>
    <col min="4641" max="4641" width="14.85546875" style="19" bestFit="1" customWidth="1"/>
    <col min="4642" max="4866" width="10.8554687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0.85546875" style="19"/>
    <col min="4897" max="4897" width="14.85546875" style="19" bestFit="1" customWidth="1"/>
    <col min="4898" max="5122" width="10.8554687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0.85546875" style="19"/>
    <col min="5153" max="5153" width="14.85546875" style="19" bestFit="1" customWidth="1"/>
    <col min="5154" max="5378" width="10.8554687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0.85546875" style="19"/>
    <col min="5409" max="5409" width="14.85546875" style="19" bestFit="1" customWidth="1"/>
    <col min="5410" max="5634" width="10.8554687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0.85546875" style="19"/>
    <col min="5665" max="5665" width="14.85546875" style="19" bestFit="1" customWidth="1"/>
    <col min="5666" max="5890" width="10.8554687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0.85546875" style="19"/>
    <col min="5921" max="5921" width="14.85546875" style="19" bestFit="1" customWidth="1"/>
    <col min="5922" max="6146" width="10.8554687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0.85546875" style="19"/>
    <col min="6177" max="6177" width="14.85546875" style="19" bestFit="1" customWidth="1"/>
    <col min="6178" max="6402" width="10.8554687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0.85546875" style="19"/>
    <col min="6433" max="6433" width="14.85546875" style="19" bestFit="1" customWidth="1"/>
    <col min="6434" max="6658" width="10.8554687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0.85546875" style="19"/>
    <col min="6689" max="6689" width="14.85546875" style="19" bestFit="1" customWidth="1"/>
    <col min="6690" max="6914" width="10.8554687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0.85546875" style="19"/>
    <col min="6945" max="6945" width="14.85546875" style="19" bestFit="1" customWidth="1"/>
    <col min="6946" max="7170" width="10.8554687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0.85546875" style="19"/>
    <col min="7201" max="7201" width="14.85546875" style="19" bestFit="1" customWidth="1"/>
    <col min="7202" max="7426" width="10.8554687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0.85546875" style="19"/>
    <col min="7457" max="7457" width="14.85546875" style="19" bestFit="1" customWidth="1"/>
    <col min="7458" max="7682" width="10.8554687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0.85546875" style="19"/>
    <col min="7713" max="7713" width="14.85546875" style="19" bestFit="1" customWidth="1"/>
    <col min="7714" max="7938" width="10.8554687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0.85546875" style="19"/>
    <col min="7969" max="7969" width="14.85546875" style="19" bestFit="1" customWidth="1"/>
    <col min="7970" max="8194" width="10.8554687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0.85546875" style="19"/>
    <col min="8225" max="8225" width="14.85546875" style="19" bestFit="1" customWidth="1"/>
    <col min="8226" max="8450" width="10.8554687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0.85546875" style="19"/>
    <col min="8481" max="8481" width="14.85546875" style="19" bestFit="1" customWidth="1"/>
    <col min="8482" max="8706" width="10.8554687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0.85546875" style="19"/>
    <col min="8737" max="8737" width="14.85546875" style="19" bestFit="1" customWidth="1"/>
    <col min="8738" max="8962" width="10.8554687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0.85546875" style="19"/>
    <col min="8993" max="8993" width="14.85546875" style="19" bestFit="1" customWidth="1"/>
    <col min="8994" max="9218" width="10.8554687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0.85546875" style="19"/>
    <col min="9249" max="9249" width="14.85546875" style="19" bestFit="1" customWidth="1"/>
    <col min="9250" max="9474" width="10.8554687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0.85546875" style="19"/>
    <col min="9505" max="9505" width="14.85546875" style="19" bestFit="1" customWidth="1"/>
    <col min="9506" max="9730" width="10.8554687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0.85546875" style="19"/>
    <col min="9761" max="9761" width="14.85546875" style="19" bestFit="1" customWidth="1"/>
    <col min="9762" max="9986" width="10.8554687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0.85546875" style="19"/>
    <col min="10017" max="10017" width="14.85546875" style="19" bestFit="1" customWidth="1"/>
    <col min="10018" max="10242" width="10.8554687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0.85546875" style="19"/>
    <col min="10273" max="10273" width="14.85546875" style="19" bestFit="1" customWidth="1"/>
    <col min="10274" max="10498" width="10.8554687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0.85546875" style="19"/>
    <col min="10529" max="10529" width="14.85546875" style="19" bestFit="1" customWidth="1"/>
    <col min="10530" max="10754" width="10.8554687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0.85546875" style="19"/>
    <col min="10785" max="10785" width="14.85546875" style="19" bestFit="1" customWidth="1"/>
    <col min="10786" max="11010" width="10.8554687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0.85546875" style="19"/>
    <col min="11041" max="11041" width="14.85546875" style="19" bestFit="1" customWidth="1"/>
    <col min="11042" max="11266" width="10.8554687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0.85546875" style="19"/>
    <col min="11297" max="11297" width="14.85546875" style="19" bestFit="1" customWidth="1"/>
    <col min="11298" max="11522" width="10.8554687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0.85546875" style="19"/>
    <col min="11553" max="11553" width="14.85546875" style="19" bestFit="1" customWidth="1"/>
    <col min="11554" max="11778" width="10.8554687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0.85546875" style="19"/>
    <col min="11809" max="11809" width="14.85546875" style="19" bestFit="1" customWidth="1"/>
    <col min="11810" max="12034" width="10.8554687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0.85546875" style="19"/>
    <col min="12065" max="12065" width="14.85546875" style="19" bestFit="1" customWidth="1"/>
    <col min="12066" max="12290" width="10.8554687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0.85546875" style="19"/>
    <col min="12321" max="12321" width="14.85546875" style="19" bestFit="1" customWidth="1"/>
    <col min="12322" max="12546" width="10.8554687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0.85546875" style="19"/>
    <col min="12577" max="12577" width="14.85546875" style="19" bestFit="1" customWidth="1"/>
    <col min="12578" max="12802" width="10.8554687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0.85546875" style="19"/>
    <col min="12833" max="12833" width="14.85546875" style="19" bestFit="1" customWidth="1"/>
    <col min="12834" max="13058" width="10.8554687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0.85546875" style="19"/>
    <col min="13089" max="13089" width="14.85546875" style="19" bestFit="1" customWidth="1"/>
    <col min="13090" max="13314" width="10.8554687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0.85546875" style="19"/>
    <col min="13345" max="13345" width="14.85546875" style="19" bestFit="1" customWidth="1"/>
    <col min="13346" max="13570" width="10.8554687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0.85546875" style="19"/>
    <col min="13601" max="13601" width="14.85546875" style="19" bestFit="1" customWidth="1"/>
    <col min="13602" max="13826" width="10.8554687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0.85546875" style="19"/>
    <col min="13857" max="13857" width="14.85546875" style="19" bestFit="1" customWidth="1"/>
    <col min="13858" max="14082" width="10.8554687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0.85546875" style="19"/>
    <col min="14113" max="14113" width="14.85546875" style="19" bestFit="1" customWidth="1"/>
    <col min="14114" max="14338" width="10.8554687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0.85546875" style="19"/>
    <col min="14369" max="14369" width="14.85546875" style="19" bestFit="1" customWidth="1"/>
    <col min="14370" max="14594" width="10.8554687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0.85546875" style="19"/>
    <col min="14625" max="14625" width="14.85546875" style="19" bestFit="1" customWidth="1"/>
    <col min="14626" max="14850" width="10.8554687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0.85546875" style="19"/>
    <col min="14881" max="14881" width="14.85546875" style="19" bestFit="1" customWidth="1"/>
    <col min="14882" max="15106" width="10.8554687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0.85546875" style="19"/>
    <col min="15137" max="15137" width="14.85546875" style="19" bestFit="1" customWidth="1"/>
    <col min="15138" max="15362" width="10.8554687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0.85546875" style="19"/>
    <col min="15393" max="15393" width="14.85546875" style="19" bestFit="1" customWidth="1"/>
    <col min="15394" max="15618" width="10.8554687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0.85546875" style="19"/>
    <col min="15649" max="15649" width="14.85546875" style="19" bestFit="1" customWidth="1"/>
    <col min="15650" max="15874" width="10.8554687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0.85546875" style="19"/>
    <col min="15905" max="15905" width="14.85546875" style="19" bestFit="1" customWidth="1"/>
    <col min="15906" max="16130" width="10.8554687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0.85546875" style="19"/>
    <col min="16161" max="16161" width="14.85546875" style="19" bestFit="1" customWidth="1"/>
    <col min="16162" max="16384" width="10.8554687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84" t="s">
        <v>0</v>
      </c>
      <c r="B3" s="584"/>
      <c r="C3" s="584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2"/>
      <c r="Z3" s="2"/>
      <c r="AA3" s="2"/>
      <c r="AB3" s="2"/>
      <c r="AC3" s="2"/>
      <c r="AD3" s="18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5" t="s">
        <v>1</v>
      </c>
      <c r="B9" s="185"/>
      <c r="C9" s="185"/>
      <c r="D9" s="1"/>
      <c r="E9" s="585" t="s">
        <v>2</v>
      </c>
      <c r="F9" s="585"/>
      <c r="G9" s="58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85"/>
      <c r="S9" s="58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5"/>
      <c r="B10" s="185"/>
      <c r="C10" s="18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5" t="s">
        <v>4</v>
      </c>
      <c r="B11" s="185"/>
      <c r="C11" s="185"/>
      <c r="D11" s="1"/>
      <c r="E11" s="186">
        <v>1</v>
      </c>
      <c r="F11" s="1"/>
      <c r="G11" s="1"/>
      <c r="H11" s="1"/>
      <c r="I11" s="1"/>
      <c r="J11" s="1"/>
      <c r="K11" s="586" t="s">
        <v>69</v>
      </c>
      <c r="L11" s="586"/>
      <c r="M11" s="187"/>
      <c r="N11" s="18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5"/>
      <c r="B12" s="185"/>
      <c r="C12" s="185"/>
      <c r="D12" s="1"/>
      <c r="E12" s="5"/>
      <c r="F12" s="1"/>
      <c r="G12" s="1"/>
      <c r="H12" s="1"/>
      <c r="I12" s="1"/>
      <c r="J12" s="1"/>
      <c r="K12" s="187"/>
      <c r="L12" s="187"/>
      <c r="M12" s="187"/>
      <c r="N12" s="18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5"/>
      <c r="B13" s="185"/>
      <c r="C13" s="185"/>
      <c r="D13" s="185"/>
      <c r="E13" s="185"/>
      <c r="F13" s="185"/>
      <c r="G13" s="185"/>
      <c r="H13" s="185"/>
      <c r="I13" s="185"/>
      <c r="J13" s="185"/>
      <c r="K13" s="185"/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  <c r="W13" s="1"/>
      <c r="X13" s="1"/>
      <c r="Y13" s="1"/>
    </row>
    <row r="14" spans="1:30" s="3" customFormat="1" ht="27" thickBot="1" x14ac:dyDescent="0.3">
      <c r="A14" s="18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91" t="s">
        <v>7</v>
      </c>
      <c r="B15" s="597" t="s">
        <v>8</v>
      </c>
      <c r="C15" s="598"/>
      <c r="D15" s="598"/>
      <c r="E15" s="599"/>
      <c r="F15" s="597" t="s">
        <v>53</v>
      </c>
      <c r="G15" s="598"/>
      <c r="H15" s="598"/>
      <c r="I15" s="598"/>
      <c r="J15" s="598"/>
      <c r="K15" s="598"/>
      <c r="L15" s="599"/>
      <c r="M15" s="600" t="s">
        <v>9</v>
      </c>
      <c r="N15" s="592"/>
      <c r="O15" s="592"/>
      <c r="P15" s="592"/>
      <c r="Q15" s="593"/>
      <c r="R15" s="601" t="s">
        <v>30</v>
      </c>
      <c r="S15" s="602"/>
      <c r="T15" s="602"/>
      <c r="U15" s="602"/>
      <c r="V15" s="603"/>
      <c r="W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81">
        <v>1</v>
      </c>
      <c r="S16" s="182">
        <v>2</v>
      </c>
      <c r="T16" s="183">
        <v>3</v>
      </c>
      <c r="U16" s="183">
        <v>4</v>
      </c>
      <c r="V16" s="184">
        <v>5</v>
      </c>
      <c r="W16" s="18" t="s">
        <v>11</v>
      </c>
      <c r="Y16" s="20"/>
      <c r="Z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14">
        <v>1</v>
      </c>
      <c r="S17" s="21">
        <v>2</v>
      </c>
      <c r="T17" s="21">
        <v>3</v>
      </c>
      <c r="U17" s="21">
        <v>4</v>
      </c>
      <c r="V17" s="22">
        <v>5</v>
      </c>
      <c r="W17" s="18"/>
      <c r="Y17" s="2"/>
      <c r="Z17" s="20"/>
    </row>
    <row r="18" spans="1:30" ht="39.950000000000003" customHeight="1" x14ac:dyDescent="0.25">
      <c r="A18" s="94" t="s">
        <v>13</v>
      </c>
      <c r="B18" s="23">
        <v>27.895599999999995</v>
      </c>
      <c r="C18" s="24">
        <v>48.695999999999998</v>
      </c>
      <c r="D18" s="24">
        <v>44.882599999999996</v>
      </c>
      <c r="E18" s="25">
        <v>57.595000000000006</v>
      </c>
      <c r="F18" s="23">
        <v>45.158399999999993</v>
      </c>
      <c r="G18" s="24">
        <v>49.814499999999995</v>
      </c>
      <c r="H18" s="24">
        <v>49.224399999999989</v>
      </c>
      <c r="I18" s="24">
        <v>92.957599999999985</v>
      </c>
      <c r="J18" s="24">
        <v>78.458699999999993</v>
      </c>
      <c r="K18" s="24">
        <v>88.424700000000001</v>
      </c>
      <c r="L18" s="25">
        <v>51.139099999999999</v>
      </c>
      <c r="M18" s="82">
        <v>34.545000000000002</v>
      </c>
      <c r="N18" s="24">
        <v>67.575500000000005</v>
      </c>
      <c r="O18" s="24">
        <v>48.785600000000002</v>
      </c>
      <c r="P18" s="24">
        <v>71.041799999999995</v>
      </c>
      <c r="Q18" s="24">
        <v>50.806799999999996</v>
      </c>
      <c r="R18" s="23">
        <v>42.877300000000005</v>
      </c>
      <c r="S18" s="24">
        <v>70.746799999999993</v>
      </c>
      <c r="T18" s="24">
        <v>48.270200000000003</v>
      </c>
      <c r="U18" s="24">
        <v>55.8352</v>
      </c>
      <c r="V18" s="25">
        <v>51.554000000000009</v>
      </c>
      <c r="W18" s="26">
        <f t="shared" ref="W18:W25" si="0">SUM(B18:V18)</f>
        <v>1176.2848000000001</v>
      </c>
      <c r="Y18" s="2"/>
      <c r="Z18" s="20"/>
    </row>
    <row r="19" spans="1:30" ht="39.950000000000003" customHeight="1" x14ac:dyDescent="0.25">
      <c r="A19" s="95" t="s">
        <v>14</v>
      </c>
      <c r="B19" s="23">
        <v>27.895599999999995</v>
      </c>
      <c r="C19" s="24">
        <v>48.695999999999998</v>
      </c>
      <c r="D19" s="24">
        <v>44.882599999999996</v>
      </c>
      <c r="E19" s="25">
        <v>57.595000000000006</v>
      </c>
      <c r="F19" s="23">
        <v>45.158399999999993</v>
      </c>
      <c r="G19" s="24">
        <v>49.814499999999995</v>
      </c>
      <c r="H19" s="24">
        <v>49.224399999999989</v>
      </c>
      <c r="I19" s="24">
        <v>92.957599999999985</v>
      </c>
      <c r="J19" s="24">
        <v>78.458699999999993</v>
      </c>
      <c r="K19" s="24">
        <v>88.424700000000001</v>
      </c>
      <c r="L19" s="25">
        <v>51.139099999999999</v>
      </c>
      <c r="M19" s="82">
        <v>34.545000000000002</v>
      </c>
      <c r="N19" s="24">
        <v>67.575500000000005</v>
      </c>
      <c r="O19" s="24">
        <v>48.785600000000002</v>
      </c>
      <c r="P19" s="24">
        <v>71.041799999999995</v>
      </c>
      <c r="Q19" s="24">
        <v>50.806799999999996</v>
      </c>
      <c r="R19" s="23">
        <v>42.877300000000005</v>
      </c>
      <c r="S19" s="24">
        <v>70.746799999999993</v>
      </c>
      <c r="T19" s="24">
        <v>48.270200000000003</v>
      </c>
      <c r="U19" s="24">
        <v>55.8352</v>
      </c>
      <c r="V19" s="25">
        <v>51.554000000000009</v>
      </c>
      <c r="W19" s="26">
        <f t="shared" si="0"/>
        <v>1176.2848000000001</v>
      </c>
      <c r="Y19" s="2"/>
      <c r="Z19" s="20"/>
    </row>
    <row r="20" spans="1:30" ht="39.75" customHeight="1" x14ac:dyDescent="0.25">
      <c r="A20" s="94" t="s">
        <v>15</v>
      </c>
      <c r="B20" s="79">
        <v>28.59056</v>
      </c>
      <c r="C20" s="24">
        <v>50.836600000000004</v>
      </c>
      <c r="D20" s="24">
        <v>47.69715999999999</v>
      </c>
      <c r="E20" s="25">
        <v>61.934999999999988</v>
      </c>
      <c r="F20" s="23">
        <v>48.090140000000005</v>
      </c>
      <c r="G20" s="24">
        <v>53.255700000000004</v>
      </c>
      <c r="H20" s="24">
        <v>52.550239999999995</v>
      </c>
      <c r="I20" s="24">
        <v>97.407360000000011</v>
      </c>
      <c r="J20" s="24">
        <v>82.080919999999992</v>
      </c>
      <c r="K20" s="24">
        <v>92.417919999999981</v>
      </c>
      <c r="L20" s="25">
        <v>53.061160000000008</v>
      </c>
      <c r="M20" s="83">
        <v>35.774899999999988</v>
      </c>
      <c r="N20" s="24">
        <v>70.756299999999982</v>
      </c>
      <c r="O20" s="24">
        <v>51.090560000000004</v>
      </c>
      <c r="P20" s="24">
        <v>74.913780000000017</v>
      </c>
      <c r="Q20" s="24">
        <v>54.281880000000001</v>
      </c>
      <c r="R20" s="79">
        <v>44.410580000000003</v>
      </c>
      <c r="S20" s="24">
        <v>73.933480000000003</v>
      </c>
      <c r="T20" s="24">
        <v>50.481220000000008</v>
      </c>
      <c r="U20" s="24">
        <v>58.888320000000007</v>
      </c>
      <c r="V20" s="25">
        <v>54.899299999999982</v>
      </c>
      <c r="W20" s="26">
        <f t="shared" si="0"/>
        <v>1237.3530799999999</v>
      </c>
      <c r="Y20" s="2"/>
      <c r="Z20" s="20"/>
    </row>
    <row r="21" spans="1:30" ht="39.950000000000003" customHeight="1" x14ac:dyDescent="0.25">
      <c r="A21" s="95" t="s">
        <v>16</v>
      </c>
      <c r="B21" s="23">
        <v>28.59056</v>
      </c>
      <c r="C21" s="24">
        <v>50.836600000000004</v>
      </c>
      <c r="D21" s="24">
        <v>47.69715999999999</v>
      </c>
      <c r="E21" s="25">
        <v>61.934999999999988</v>
      </c>
      <c r="F21" s="23">
        <v>48.090140000000005</v>
      </c>
      <c r="G21" s="24">
        <v>53.255700000000004</v>
      </c>
      <c r="H21" s="24">
        <v>52.550239999999995</v>
      </c>
      <c r="I21" s="24">
        <v>97.407360000000011</v>
      </c>
      <c r="J21" s="24">
        <v>82.080919999999992</v>
      </c>
      <c r="K21" s="24">
        <v>92.417919999999981</v>
      </c>
      <c r="L21" s="25">
        <v>53.061160000000008</v>
      </c>
      <c r="M21" s="82">
        <v>35.774899999999988</v>
      </c>
      <c r="N21" s="24">
        <v>70.756299999999982</v>
      </c>
      <c r="O21" s="24">
        <v>51.090560000000004</v>
      </c>
      <c r="P21" s="24">
        <v>74.913780000000017</v>
      </c>
      <c r="Q21" s="24">
        <v>54.281880000000001</v>
      </c>
      <c r="R21" s="23">
        <v>44.410580000000003</v>
      </c>
      <c r="S21" s="24">
        <v>73.933480000000003</v>
      </c>
      <c r="T21" s="24">
        <v>50.481220000000008</v>
      </c>
      <c r="U21" s="24">
        <v>58.888320000000007</v>
      </c>
      <c r="V21" s="25">
        <v>54.899299999999982</v>
      </c>
      <c r="W21" s="26">
        <f t="shared" si="0"/>
        <v>1237.3530799999999</v>
      </c>
      <c r="Y21" s="2"/>
      <c r="Z21" s="20"/>
    </row>
    <row r="22" spans="1:30" ht="39.950000000000003" customHeight="1" x14ac:dyDescent="0.25">
      <c r="A22" s="94" t="s">
        <v>17</v>
      </c>
      <c r="B22" s="23">
        <v>28.59056</v>
      </c>
      <c r="C22" s="24">
        <v>50.836600000000004</v>
      </c>
      <c r="D22" s="24">
        <v>47.69715999999999</v>
      </c>
      <c r="E22" s="25">
        <v>61.934999999999988</v>
      </c>
      <c r="F22" s="23">
        <v>48.090140000000005</v>
      </c>
      <c r="G22" s="24">
        <v>53.255700000000004</v>
      </c>
      <c r="H22" s="24">
        <v>52.550239999999995</v>
      </c>
      <c r="I22" s="24">
        <v>97.407360000000011</v>
      </c>
      <c r="J22" s="24">
        <v>82.080919999999992</v>
      </c>
      <c r="K22" s="24">
        <v>92.417919999999981</v>
      </c>
      <c r="L22" s="25">
        <v>53.061160000000008</v>
      </c>
      <c r="M22" s="82">
        <v>35.774899999999988</v>
      </c>
      <c r="N22" s="24">
        <v>70.756299999999982</v>
      </c>
      <c r="O22" s="24">
        <v>51.090560000000004</v>
      </c>
      <c r="P22" s="24">
        <v>74.913780000000017</v>
      </c>
      <c r="Q22" s="24">
        <v>54.281880000000001</v>
      </c>
      <c r="R22" s="23">
        <v>44.410580000000003</v>
      </c>
      <c r="S22" s="24">
        <v>73.933480000000003</v>
      </c>
      <c r="T22" s="24">
        <v>50.481220000000008</v>
      </c>
      <c r="U22" s="24">
        <v>58.888320000000007</v>
      </c>
      <c r="V22" s="25">
        <v>54.899299999999982</v>
      </c>
      <c r="W22" s="26">
        <f t="shared" si="0"/>
        <v>1237.3530799999999</v>
      </c>
      <c r="Y22" s="2"/>
      <c r="Z22" s="20"/>
    </row>
    <row r="23" spans="1:30" ht="39.950000000000003" customHeight="1" x14ac:dyDescent="0.25">
      <c r="A23" s="95" t="s">
        <v>18</v>
      </c>
      <c r="B23" s="23">
        <v>28.59056</v>
      </c>
      <c r="C23" s="24">
        <v>50.836600000000004</v>
      </c>
      <c r="D23" s="24">
        <v>47.69715999999999</v>
      </c>
      <c r="E23" s="25">
        <v>61.934999999999988</v>
      </c>
      <c r="F23" s="23">
        <v>48.090140000000005</v>
      </c>
      <c r="G23" s="24">
        <v>53.255700000000004</v>
      </c>
      <c r="H23" s="24">
        <v>52.550239999999995</v>
      </c>
      <c r="I23" s="24">
        <v>97.407360000000011</v>
      </c>
      <c r="J23" s="24">
        <v>82.080919999999992</v>
      </c>
      <c r="K23" s="24">
        <v>92.417919999999981</v>
      </c>
      <c r="L23" s="25">
        <v>53.061160000000008</v>
      </c>
      <c r="M23" s="82">
        <v>35.774899999999988</v>
      </c>
      <c r="N23" s="24">
        <v>70.756299999999982</v>
      </c>
      <c r="O23" s="24">
        <v>51.090560000000004</v>
      </c>
      <c r="P23" s="24">
        <v>74.913780000000017</v>
      </c>
      <c r="Q23" s="24">
        <v>54.281880000000001</v>
      </c>
      <c r="R23" s="23">
        <v>44.410580000000003</v>
      </c>
      <c r="S23" s="24">
        <v>73.933480000000003</v>
      </c>
      <c r="T23" s="24">
        <v>50.481220000000008</v>
      </c>
      <c r="U23" s="24">
        <v>58.888320000000007</v>
      </c>
      <c r="V23" s="25">
        <v>54.899299999999982</v>
      </c>
      <c r="W23" s="26">
        <f t="shared" si="0"/>
        <v>1237.3530799999999</v>
      </c>
      <c r="Y23" s="2"/>
      <c r="Z23" s="20"/>
    </row>
    <row r="24" spans="1:30" ht="39.950000000000003" customHeight="1" x14ac:dyDescent="0.25">
      <c r="A24" s="94" t="s">
        <v>19</v>
      </c>
      <c r="B24" s="23">
        <v>28.59056</v>
      </c>
      <c r="C24" s="24">
        <v>50.836600000000004</v>
      </c>
      <c r="D24" s="24">
        <v>47.69715999999999</v>
      </c>
      <c r="E24" s="25">
        <v>61.934999999999988</v>
      </c>
      <c r="F24" s="23">
        <v>48.090140000000005</v>
      </c>
      <c r="G24" s="24">
        <v>53.255700000000004</v>
      </c>
      <c r="H24" s="24">
        <v>52.550239999999995</v>
      </c>
      <c r="I24" s="24">
        <v>97.407360000000011</v>
      </c>
      <c r="J24" s="24">
        <v>82.080919999999992</v>
      </c>
      <c r="K24" s="24">
        <v>92.417919999999981</v>
      </c>
      <c r="L24" s="25">
        <v>53.061160000000008</v>
      </c>
      <c r="M24" s="82">
        <v>35.774899999999988</v>
      </c>
      <c r="N24" s="24">
        <v>70.756299999999982</v>
      </c>
      <c r="O24" s="24">
        <v>51.090560000000004</v>
      </c>
      <c r="P24" s="24">
        <v>74.913780000000017</v>
      </c>
      <c r="Q24" s="24">
        <v>54.281880000000001</v>
      </c>
      <c r="R24" s="23">
        <v>44.410580000000003</v>
      </c>
      <c r="S24" s="24">
        <v>73.933480000000003</v>
      </c>
      <c r="T24" s="24">
        <v>50.481220000000008</v>
      </c>
      <c r="U24" s="24">
        <v>58.888320000000007</v>
      </c>
      <c r="V24" s="25">
        <v>54.899299999999982</v>
      </c>
      <c r="W24" s="26">
        <f t="shared" si="0"/>
        <v>1237.3530799999999</v>
      </c>
      <c r="Y24" s="2"/>
    </row>
    <row r="25" spans="1:30" ht="41.45" customHeight="1" x14ac:dyDescent="0.25">
      <c r="A25" s="95" t="s">
        <v>11</v>
      </c>
      <c r="B25" s="27">
        <f t="shared" ref="B25:D25" si="1">SUM(B18:B24)</f>
        <v>198.744</v>
      </c>
      <c r="C25" s="28">
        <f t="shared" si="1"/>
        <v>351.57500000000005</v>
      </c>
      <c r="D25" s="28">
        <f t="shared" si="1"/>
        <v>328.25099999999998</v>
      </c>
      <c r="E25" s="29">
        <f>SUM(E18:E24)</f>
        <v>424.86500000000001</v>
      </c>
      <c r="F25" s="27">
        <f t="shared" ref="F25:H25" si="2">SUM(F18:F24)</f>
        <v>330.76750000000004</v>
      </c>
      <c r="G25" s="28">
        <f t="shared" si="2"/>
        <v>365.90749999999997</v>
      </c>
      <c r="H25" s="28">
        <f t="shared" si="2"/>
        <v>361.19999999999993</v>
      </c>
      <c r="I25" s="28">
        <f>SUM(I18:I24)</f>
        <v>672.95200000000011</v>
      </c>
      <c r="J25" s="28">
        <f t="shared" ref="J25:L25" si="3">SUM(J18:J24)</f>
        <v>567.32199999999989</v>
      </c>
      <c r="K25" s="28">
        <f t="shared" si="3"/>
        <v>638.93899999999996</v>
      </c>
      <c r="L25" s="29">
        <f t="shared" si="3"/>
        <v>367.58400000000006</v>
      </c>
      <c r="M25" s="84">
        <f>SUM(M18:M24)</f>
        <v>247.96449999999999</v>
      </c>
      <c r="N25" s="28">
        <f t="shared" ref="N25:Q25" si="4">SUM(N18:N24)</f>
        <v>488.9325</v>
      </c>
      <c r="O25" s="28">
        <f t="shared" si="4"/>
        <v>353.024</v>
      </c>
      <c r="P25" s="28">
        <f t="shared" si="4"/>
        <v>516.65250000000015</v>
      </c>
      <c r="Q25" s="28">
        <f t="shared" si="4"/>
        <v>373.02300000000002</v>
      </c>
      <c r="R25" s="27">
        <f>SUM(R18:R24)</f>
        <v>307.8075</v>
      </c>
      <c r="S25" s="28">
        <f t="shared" ref="S25:V25" si="5">SUM(S18:S24)</f>
        <v>511.16100000000006</v>
      </c>
      <c r="T25" s="28">
        <f t="shared" si="5"/>
        <v>348.94650000000001</v>
      </c>
      <c r="U25" s="28">
        <f t="shared" si="5"/>
        <v>406.11200000000008</v>
      </c>
      <c r="V25" s="29">
        <f t="shared" si="5"/>
        <v>377.60449999999992</v>
      </c>
      <c r="W25" s="26">
        <f t="shared" si="0"/>
        <v>8539.3350000000009</v>
      </c>
    </row>
    <row r="26" spans="1:30" s="2" customFormat="1" ht="36.75" customHeight="1" x14ac:dyDescent="0.25">
      <c r="A26" s="96" t="s">
        <v>20</v>
      </c>
      <c r="B26" s="30">
        <v>104</v>
      </c>
      <c r="C26" s="31">
        <v>102.5</v>
      </c>
      <c r="D26" s="31">
        <v>101.5</v>
      </c>
      <c r="E26" s="32">
        <v>99.5</v>
      </c>
      <c r="F26" s="30">
        <v>102.5</v>
      </c>
      <c r="G26" s="31">
        <v>101.5</v>
      </c>
      <c r="H26" s="31">
        <v>100</v>
      </c>
      <c r="I26" s="31">
        <v>98.5</v>
      </c>
      <c r="J26" s="31">
        <v>98</v>
      </c>
      <c r="K26" s="31">
        <v>97</v>
      </c>
      <c r="L26" s="32">
        <v>96</v>
      </c>
      <c r="M26" s="85">
        <v>101.5</v>
      </c>
      <c r="N26" s="31">
        <v>100.5</v>
      </c>
      <c r="O26" s="31">
        <v>98.5</v>
      </c>
      <c r="P26" s="31">
        <v>97.5</v>
      </c>
      <c r="Q26" s="31">
        <v>95.5</v>
      </c>
      <c r="R26" s="30">
        <v>102.5</v>
      </c>
      <c r="S26" s="31">
        <v>101</v>
      </c>
      <c r="T26" s="31">
        <v>99.5</v>
      </c>
      <c r="U26" s="31">
        <v>98</v>
      </c>
      <c r="V26" s="32">
        <v>96.5</v>
      </c>
      <c r="W26" s="33">
        <f>+((W25/W27)/7)*1000</f>
        <v>99.235743919303673</v>
      </c>
    </row>
    <row r="27" spans="1:30" s="2" customFormat="1" ht="33" customHeight="1" x14ac:dyDescent="0.25">
      <c r="A27" s="97" t="s">
        <v>21</v>
      </c>
      <c r="B27" s="34">
        <v>273</v>
      </c>
      <c r="C27" s="35">
        <v>490</v>
      </c>
      <c r="D27" s="35">
        <v>462</v>
      </c>
      <c r="E27" s="36">
        <v>610</v>
      </c>
      <c r="F27" s="34">
        <v>461</v>
      </c>
      <c r="G27" s="35">
        <v>515</v>
      </c>
      <c r="H27" s="35">
        <v>516</v>
      </c>
      <c r="I27" s="35">
        <v>976</v>
      </c>
      <c r="J27" s="35">
        <v>827</v>
      </c>
      <c r="K27" s="35">
        <v>941</v>
      </c>
      <c r="L27" s="36">
        <v>547</v>
      </c>
      <c r="M27" s="86">
        <v>349</v>
      </c>
      <c r="N27" s="35">
        <v>695</v>
      </c>
      <c r="O27" s="35">
        <v>512</v>
      </c>
      <c r="P27" s="35">
        <v>757</v>
      </c>
      <c r="Q27" s="35">
        <v>558</v>
      </c>
      <c r="R27" s="34">
        <v>429</v>
      </c>
      <c r="S27" s="35">
        <v>723</v>
      </c>
      <c r="T27" s="35">
        <v>501</v>
      </c>
      <c r="U27" s="35">
        <v>592</v>
      </c>
      <c r="V27" s="36">
        <v>559</v>
      </c>
      <c r="W27" s="37">
        <f>SUM(B27:V27)</f>
        <v>12293</v>
      </c>
      <c r="X27" s="2">
        <f>((W25*1000)/W27)/7</f>
        <v>99.235743919303687</v>
      </c>
    </row>
    <row r="28" spans="1:30" s="2" customFormat="1" ht="33" customHeight="1" x14ac:dyDescent="0.25">
      <c r="A28" s="98" t="s">
        <v>22</v>
      </c>
      <c r="B28" s="38">
        <f>((B27*B26)*7/1000-B18-B19)/5</f>
        <v>28.59056</v>
      </c>
      <c r="C28" s="39">
        <f t="shared" ref="C28:V28" si="6">((C27*C26)*7/1000-C18-C19)/5</f>
        <v>50.836600000000004</v>
      </c>
      <c r="D28" s="39">
        <f t="shared" si="6"/>
        <v>47.69715999999999</v>
      </c>
      <c r="E28" s="40">
        <f t="shared" si="6"/>
        <v>61.934999999999988</v>
      </c>
      <c r="F28" s="38">
        <f t="shared" si="6"/>
        <v>48.090140000000005</v>
      </c>
      <c r="G28" s="39">
        <f t="shared" si="6"/>
        <v>53.255700000000004</v>
      </c>
      <c r="H28" s="39">
        <f t="shared" si="6"/>
        <v>52.550239999999995</v>
      </c>
      <c r="I28" s="39">
        <f t="shared" si="6"/>
        <v>97.407360000000011</v>
      </c>
      <c r="J28" s="39">
        <f t="shared" si="6"/>
        <v>82.080919999999992</v>
      </c>
      <c r="K28" s="39">
        <f t="shared" si="6"/>
        <v>92.417919999999981</v>
      </c>
      <c r="L28" s="40">
        <f t="shared" si="6"/>
        <v>53.061160000000008</v>
      </c>
      <c r="M28" s="87">
        <f t="shared" si="6"/>
        <v>35.774899999999988</v>
      </c>
      <c r="N28" s="39">
        <f t="shared" si="6"/>
        <v>70.756299999999982</v>
      </c>
      <c r="O28" s="39">
        <f t="shared" si="6"/>
        <v>51.090560000000004</v>
      </c>
      <c r="P28" s="39">
        <f t="shared" si="6"/>
        <v>74.913780000000017</v>
      </c>
      <c r="Q28" s="39">
        <f t="shared" si="6"/>
        <v>54.281880000000001</v>
      </c>
      <c r="R28" s="38">
        <f t="shared" si="6"/>
        <v>44.410580000000003</v>
      </c>
      <c r="S28" s="39">
        <f t="shared" si="6"/>
        <v>73.933480000000003</v>
      </c>
      <c r="T28" s="39">
        <f t="shared" si="6"/>
        <v>50.481220000000008</v>
      </c>
      <c r="U28" s="39">
        <f t="shared" si="6"/>
        <v>58.888320000000007</v>
      </c>
      <c r="V28" s="40">
        <f t="shared" si="6"/>
        <v>54.899299999999982</v>
      </c>
      <c r="W28" s="41"/>
    </row>
    <row r="29" spans="1:30" ht="33.75" customHeight="1" x14ac:dyDescent="0.25">
      <c r="A29" s="99" t="s">
        <v>23</v>
      </c>
      <c r="B29" s="42">
        <f t="shared" ref="B29:D29" si="7">((B27*B26)*7)/1000</f>
        <v>198.744</v>
      </c>
      <c r="C29" s="43">
        <f t="shared" si="7"/>
        <v>351.57499999999999</v>
      </c>
      <c r="D29" s="43">
        <f t="shared" si="7"/>
        <v>328.25099999999998</v>
      </c>
      <c r="E29" s="90">
        <f>((E27*E26)*7)/1000</f>
        <v>424.86500000000001</v>
      </c>
      <c r="F29" s="42">
        <f>((F27*F26)*7)/1000</f>
        <v>330.76749999999998</v>
      </c>
      <c r="G29" s="43">
        <f t="shared" ref="G29:H29" si="8">((G27*G26)*7)/1000</f>
        <v>365.90750000000003</v>
      </c>
      <c r="H29" s="43">
        <f t="shared" si="8"/>
        <v>361.2</v>
      </c>
      <c r="I29" s="43">
        <f>((I27*I26)*7)/1000</f>
        <v>672.952</v>
      </c>
      <c r="J29" s="43">
        <f>((J27*J26)*7)/1000</f>
        <v>567.322</v>
      </c>
      <c r="K29" s="43">
        <f t="shared" ref="K29:L29" si="9">((K27*K26)*7)/1000</f>
        <v>638.93899999999996</v>
      </c>
      <c r="L29" s="90">
        <f t="shared" si="9"/>
        <v>367.584</v>
      </c>
      <c r="M29" s="88">
        <f>((M27*M26)*7)/1000</f>
        <v>247.96449999999999</v>
      </c>
      <c r="N29" s="43">
        <f>((N27*N26)*7)/1000</f>
        <v>488.9325</v>
      </c>
      <c r="O29" s="43">
        <f>((O27*O26)*7)/1000</f>
        <v>353.024</v>
      </c>
      <c r="P29" s="43">
        <f t="shared" ref="P29:V29" si="10">((P27*P26)*7)/1000</f>
        <v>516.65250000000003</v>
      </c>
      <c r="Q29" s="43">
        <f t="shared" si="10"/>
        <v>373.02300000000002</v>
      </c>
      <c r="R29" s="44">
        <f t="shared" si="10"/>
        <v>307.8075</v>
      </c>
      <c r="S29" s="45">
        <f t="shared" si="10"/>
        <v>511.161</v>
      </c>
      <c r="T29" s="45">
        <f t="shared" si="10"/>
        <v>348.94650000000001</v>
      </c>
      <c r="U29" s="45">
        <f t="shared" si="10"/>
        <v>406.11200000000002</v>
      </c>
      <c r="V29" s="46">
        <f t="shared" si="10"/>
        <v>377.60449999999997</v>
      </c>
      <c r="W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104</v>
      </c>
      <c r="C30" s="49">
        <f t="shared" si="11"/>
        <v>102.50000000000003</v>
      </c>
      <c r="D30" s="49">
        <f t="shared" si="11"/>
        <v>101.5</v>
      </c>
      <c r="E30" s="50">
        <f>+(E25/E27)/7*1000</f>
        <v>99.5</v>
      </c>
      <c r="F30" s="48">
        <f t="shared" ref="F30:H30" si="12">+(F25/F27)/7*1000</f>
        <v>102.50000000000003</v>
      </c>
      <c r="G30" s="49">
        <f t="shared" si="12"/>
        <v>101.5</v>
      </c>
      <c r="H30" s="49">
        <f t="shared" si="12"/>
        <v>99.999999999999972</v>
      </c>
      <c r="I30" s="49">
        <f>+(I25/I27)/7*1000</f>
        <v>98.500000000000014</v>
      </c>
      <c r="J30" s="49">
        <f t="shared" ref="J30:L30" si="13">+(J25/J27)/7*1000</f>
        <v>97.999999999999972</v>
      </c>
      <c r="K30" s="49">
        <f t="shared" si="13"/>
        <v>96.999999999999986</v>
      </c>
      <c r="L30" s="50">
        <f t="shared" si="13"/>
        <v>96.000000000000014</v>
      </c>
      <c r="M30" s="89">
        <f>+(M25/M27)/7*1000</f>
        <v>101.5</v>
      </c>
      <c r="N30" s="49">
        <f t="shared" ref="N30:V30" si="14">+(N25/N27)/7*1000</f>
        <v>100.5</v>
      </c>
      <c r="O30" s="49">
        <f t="shared" si="14"/>
        <v>98.5</v>
      </c>
      <c r="P30" s="49">
        <f t="shared" si="14"/>
        <v>97.500000000000028</v>
      </c>
      <c r="Q30" s="49">
        <f t="shared" si="14"/>
        <v>95.500000000000014</v>
      </c>
      <c r="R30" s="48">
        <f t="shared" si="14"/>
        <v>102.50000000000001</v>
      </c>
      <c r="S30" s="49">
        <f t="shared" si="14"/>
        <v>101</v>
      </c>
      <c r="T30" s="49">
        <f t="shared" si="14"/>
        <v>99.5</v>
      </c>
      <c r="U30" s="49">
        <f t="shared" si="14"/>
        <v>98.000000000000014</v>
      </c>
      <c r="V30" s="50">
        <f t="shared" si="14"/>
        <v>96.499999999999986</v>
      </c>
      <c r="W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89" t="s">
        <v>26</v>
      </c>
      <c r="C36" s="590"/>
      <c r="D36" s="590"/>
      <c r="E36" s="590"/>
      <c r="F36" s="590"/>
      <c r="G36" s="590"/>
      <c r="H36" s="587"/>
      <c r="I36" s="102"/>
      <c r="J36" s="55" t="s">
        <v>27</v>
      </c>
      <c r="K36" s="110"/>
      <c r="L36" s="590" t="s">
        <v>26</v>
      </c>
      <c r="M36" s="590"/>
      <c r="N36" s="590"/>
      <c r="O36" s="590"/>
      <c r="P36" s="587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24.792199999999994</v>
      </c>
      <c r="C39" s="82">
        <v>67.949759999999984</v>
      </c>
      <c r="D39" s="82">
        <v>63.290200000000006</v>
      </c>
      <c r="E39" s="82">
        <v>69.204639999999998</v>
      </c>
      <c r="F39" s="82">
        <v>74.076179999999994</v>
      </c>
      <c r="G39" s="82">
        <v>67.350239999999985</v>
      </c>
      <c r="H39" s="82"/>
      <c r="I39" s="104">
        <f t="shared" ref="I39:I46" si="15">SUM(B39:H39)</f>
        <v>366.66321999999991</v>
      </c>
      <c r="J39" s="2"/>
      <c r="K39" s="94" t="s">
        <v>13</v>
      </c>
      <c r="L39" s="82">
        <v>7.2</v>
      </c>
      <c r="M39" s="82">
        <v>18.899999999999999</v>
      </c>
      <c r="N39" s="82">
        <v>12.7</v>
      </c>
      <c r="O39" s="82"/>
      <c r="P39" s="82"/>
      <c r="Q39" s="104">
        <f t="shared" ref="Q39:Q46" si="16">SUM(L39:P39)</f>
        <v>38.799999999999997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24.792199999999994</v>
      </c>
      <c r="C40" s="82">
        <v>67.949759999999984</v>
      </c>
      <c r="D40" s="82">
        <v>63.290200000000006</v>
      </c>
      <c r="E40" s="82">
        <v>69.204639999999998</v>
      </c>
      <c r="F40" s="82">
        <v>74.076179999999994</v>
      </c>
      <c r="G40" s="82">
        <v>67.350239999999985</v>
      </c>
      <c r="H40" s="82"/>
      <c r="I40" s="104">
        <f t="shared" si="15"/>
        <v>366.66321999999991</v>
      </c>
      <c r="J40" s="2"/>
      <c r="K40" s="95" t="s">
        <v>14</v>
      </c>
      <c r="L40" s="82">
        <v>7.2</v>
      </c>
      <c r="M40" s="82">
        <v>18.899999999999999</v>
      </c>
      <c r="N40" s="82">
        <v>12.7</v>
      </c>
      <c r="O40" s="82"/>
      <c r="P40" s="82"/>
      <c r="Q40" s="104">
        <f t="shared" si="16"/>
        <v>38.799999999999997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25.678820000000009</v>
      </c>
      <c r="C41" s="24">
        <v>70.95449600000002</v>
      </c>
      <c r="D41" s="24">
        <v>65.962519999999984</v>
      </c>
      <c r="E41" s="24">
        <v>72.640744000000012</v>
      </c>
      <c r="F41" s="24">
        <v>77.160827999999995</v>
      </c>
      <c r="G41" s="24">
        <v>69.941304000000002</v>
      </c>
      <c r="H41" s="24"/>
      <c r="I41" s="104">
        <f t="shared" si="15"/>
        <v>382.33871200000004</v>
      </c>
      <c r="J41" s="2"/>
      <c r="K41" s="94" t="s">
        <v>15</v>
      </c>
      <c r="L41" s="82">
        <v>7.6</v>
      </c>
      <c r="M41" s="82">
        <v>19.899999999999999</v>
      </c>
      <c r="N41" s="82">
        <v>13.3</v>
      </c>
      <c r="O41" s="24"/>
      <c r="P41" s="24"/>
      <c r="Q41" s="104">
        <f t="shared" si="16"/>
        <v>40.799999999999997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25.678820000000009</v>
      </c>
      <c r="C42" s="82">
        <v>70.95449600000002</v>
      </c>
      <c r="D42" s="82">
        <v>65.962519999999984</v>
      </c>
      <c r="E42" s="82">
        <v>72.640744000000012</v>
      </c>
      <c r="F42" s="82">
        <v>77.160827999999995</v>
      </c>
      <c r="G42" s="82">
        <v>69.941304000000002</v>
      </c>
      <c r="H42" s="82"/>
      <c r="I42" s="104">
        <f t="shared" si="15"/>
        <v>382.33871200000004</v>
      </c>
      <c r="J42" s="2"/>
      <c r="K42" s="95" t="s">
        <v>16</v>
      </c>
      <c r="L42" s="82">
        <v>7.6</v>
      </c>
      <c r="M42" s="82">
        <v>19.899999999999999</v>
      </c>
      <c r="N42" s="82">
        <v>13.3</v>
      </c>
      <c r="O42" s="82"/>
      <c r="P42" s="82"/>
      <c r="Q42" s="104">
        <f t="shared" si="16"/>
        <v>40.799999999999997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25.678820000000009</v>
      </c>
      <c r="C43" s="82">
        <v>70.95449600000002</v>
      </c>
      <c r="D43" s="82">
        <v>65.962519999999984</v>
      </c>
      <c r="E43" s="82">
        <v>72.640744000000012</v>
      </c>
      <c r="F43" s="82">
        <v>77.160827999999995</v>
      </c>
      <c r="G43" s="82">
        <v>69.941304000000002</v>
      </c>
      <c r="H43" s="82"/>
      <c r="I43" s="104">
        <f t="shared" si="15"/>
        <v>382.33871200000004</v>
      </c>
      <c r="J43" s="2"/>
      <c r="K43" s="94" t="s">
        <v>17</v>
      </c>
      <c r="L43" s="82">
        <v>7.6</v>
      </c>
      <c r="M43" s="82">
        <v>20</v>
      </c>
      <c r="N43" s="82">
        <v>13.3</v>
      </c>
      <c r="O43" s="82"/>
      <c r="P43" s="82"/>
      <c r="Q43" s="104">
        <f t="shared" si="16"/>
        <v>40.900000000000006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25.678820000000009</v>
      </c>
      <c r="C44" s="82">
        <v>70.95449600000002</v>
      </c>
      <c r="D44" s="82">
        <v>65.962519999999984</v>
      </c>
      <c r="E44" s="82">
        <v>72.640744000000012</v>
      </c>
      <c r="F44" s="82">
        <v>77.160827999999995</v>
      </c>
      <c r="G44" s="82">
        <v>69.941304000000002</v>
      </c>
      <c r="H44" s="82"/>
      <c r="I44" s="104">
        <f t="shared" si="15"/>
        <v>382.33871200000004</v>
      </c>
      <c r="J44" s="2"/>
      <c r="K44" s="95" t="s">
        <v>18</v>
      </c>
      <c r="L44" s="82">
        <v>7.6</v>
      </c>
      <c r="M44" s="82">
        <v>20</v>
      </c>
      <c r="N44" s="82">
        <v>13.3</v>
      </c>
      <c r="O44" s="82"/>
      <c r="P44" s="82"/>
      <c r="Q44" s="104">
        <f t="shared" si="16"/>
        <v>40.900000000000006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25.678820000000009</v>
      </c>
      <c r="C45" s="82">
        <v>70.95449600000002</v>
      </c>
      <c r="D45" s="82">
        <v>65.962519999999984</v>
      </c>
      <c r="E45" s="82">
        <v>72.640744000000012</v>
      </c>
      <c r="F45" s="82">
        <v>77.160827999999995</v>
      </c>
      <c r="G45" s="82">
        <v>69.941304000000002</v>
      </c>
      <c r="H45" s="82"/>
      <c r="I45" s="104">
        <f t="shared" si="15"/>
        <v>382.33871200000004</v>
      </c>
      <c r="J45" s="2"/>
      <c r="K45" s="94" t="s">
        <v>19</v>
      </c>
      <c r="L45" s="82">
        <v>7.7</v>
      </c>
      <c r="M45" s="82">
        <v>20</v>
      </c>
      <c r="N45" s="82">
        <v>13.4</v>
      </c>
      <c r="O45" s="82"/>
      <c r="P45" s="82"/>
      <c r="Q45" s="104">
        <f t="shared" si="16"/>
        <v>41.1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177.9785</v>
      </c>
      <c r="C46" s="28">
        <f t="shared" si="17"/>
        <v>490.67200000000003</v>
      </c>
      <c r="D46" s="28">
        <f t="shared" si="17"/>
        <v>456.39299999999992</v>
      </c>
      <c r="E46" s="28">
        <f t="shared" si="17"/>
        <v>501.61300000000017</v>
      </c>
      <c r="F46" s="28">
        <f t="shared" si="17"/>
        <v>533.95649999999989</v>
      </c>
      <c r="G46" s="28">
        <f t="shared" si="17"/>
        <v>484.40699999999998</v>
      </c>
      <c r="H46" s="28">
        <f t="shared" si="17"/>
        <v>0</v>
      </c>
      <c r="I46" s="104">
        <f t="shared" si="15"/>
        <v>2645.02</v>
      </c>
      <c r="K46" s="80" t="s">
        <v>11</v>
      </c>
      <c r="L46" s="84">
        <f>SUM(L39:L45)</f>
        <v>52.500000000000007</v>
      </c>
      <c r="M46" s="28">
        <f>SUM(M39:M45)</f>
        <v>137.6</v>
      </c>
      <c r="N46" s="28">
        <f>SUM(N39:N45)</f>
        <v>92</v>
      </c>
      <c r="O46" s="28">
        <f>SUM(O39:O45)</f>
        <v>0</v>
      </c>
      <c r="P46" s="28">
        <f>SUM(P39:P45)</f>
        <v>0</v>
      </c>
      <c r="Q46" s="104">
        <f t="shared" si="16"/>
        <v>282.10000000000002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105.5</v>
      </c>
      <c r="C47" s="31">
        <v>104</v>
      </c>
      <c r="D47" s="31">
        <v>103</v>
      </c>
      <c r="E47" s="31">
        <v>101.5</v>
      </c>
      <c r="F47" s="31">
        <v>100.5</v>
      </c>
      <c r="G47" s="31">
        <v>99</v>
      </c>
      <c r="H47" s="31"/>
      <c r="I47" s="105">
        <f>+((I46/I48)/7)*1000</f>
        <v>101.79418103448276</v>
      </c>
      <c r="K47" s="113" t="s">
        <v>20</v>
      </c>
      <c r="L47" s="85">
        <v>105.5</v>
      </c>
      <c r="M47" s="31">
        <v>104</v>
      </c>
      <c r="N47" s="31">
        <v>103.5</v>
      </c>
      <c r="O47" s="31"/>
      <c r="P47" s="31"/>
      <c r="Q47" s="105">
        <f>+((Q46/Q48)/7)*1000</f>
        <v>104.13436692506461</v>
      </c>
      <c r="R47" s="65"/>
      <c r="S47" s="65"/>
    </row>
    <row r="48" spans="1:30" ht="33.75" customHeight="1" x14ac:dyDescent="0.25">
      <c r="A48" s="97" t="s">
        <v>21</v>
      </c>
      <c r="B48" s="86">
        <v>241</v>
      </c>
      <c r="C48" s="35">
        <v>674</v>
      </c>
      <c r="D48" s="35">
        <v>633</v>
      </c>
      <c r="E48" s="35">
        <v>706</v>
      </c>
      <c r="F48" s="35">
        <v>759</v>
      </c>
      <c r="G48" s="35">
        <v>699</v>
      </c>
      <c r="H48" s="35"/>
      <c r="I48" s="106">
        <f>SUM(B48:H48)</f>
        <v>3712</v>
      </c>
      <c r="J48" s="66"/>
      <c r="K48" s="97" t="s">
        <v>21</v>
      </c>
      <c r="L48" s="109">
        <v>71</v>
      </c>
      <c r="M48" s="67">
        <v>189</v>
      </c>
      <c r="N48" s="67">
        <v>127</v>
      </c>
      <c r="O48" s="67"/>
      <c r="P48" s="67"/>
      <c r="Q48" s="115">
        <f>SUM(L48:P48)</f>
        <v>387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((B48*B47)*7/1000-B39-B40)/5</f>
        <v>25.678820000000009</v>
      </c>
      <c r="C49" s="39">
        <f t="shared" si="18"/>
        <v>70.95449600000002</v>
      </c>
      <c r="D49" s="39">
        <f t="shared" si="18"/>
        <v>65.962519999999984</v>
      </c>
      <c r="E49" s="39">
        <f t="shared" si="18"/>
        <v>72.640744000000012</v>
      </c>
      <c r="F49" s="39">
        <f t="shared" si="18"/>
        <v>77.160827999999995</v>
      </c>
      <c r="G49" s="39">
        <f t="shared" si="18"/>
        <v>69.941304000000002</v>
      </c>
      <c r="H49" s="39">
        <f t="shared" si="18"/>
        <v>0</v>
      </c>
      <c r="I49" s="107">
        <f>((I46*1000)/I48)/7</f>
        <v>101.79418103448276</v>
      </c>
      <c r="K49" s="98" t="s">
        <v>22</v>
      </c>
      <c r="L49" s="87">
        <f t="shared" ref="L49:P49" si="19">((L48*L47)*7/1000-L39-L40)/5</f>
        <v>7.6066999999999991</v>
      </c>
      <c r="M49" s="39">
        <f t="shared" si="19"/>
        <v>19.958400000000001</v>
      </c>
      <c r="N49" s="39">
        <f t="shared" si="19"/>
        <v>13.322299999999998</v>
      </c>
      <c r="O49" s="39">
        <f t="shared" si="19"/>
        <v>0</v>
      </c>
      <c r="P49" s="39">
        <f t="shared" si="19"/>
        <v>0</v>
      </c>
      <c r="Q49" s="116">
        <f>((Q46*1000)/Q48)/7</f>
        <v>104.1343669250646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177.9785</v>
      </c>
      <c r="C50" s="43">
        <f t="shared" si="20"/>
        <v>490.67200000000003</v>
      </c>
      <c r="D50" s="43">
        <f t="shared" si="20"/>
        <v>456.39299999999997</v>
      </c>
      <c r="E50" s="43">
        <f t="shared" si="20"/>
        <v>501.613</v>
      </c>
      <c r="F50" s="43">
        <f t="shared" si="20"/>
        <v>533.95650000000001</v>
      </c>
      <c r="G50" s="43">
        <f t="shared" si="20"/>
        <v>484.40699999999998</v>
      </c>
      <c r="H50" s="43">
        <f t="shared" si="20"/>
        <v>0</v>
      </c>
      <c r="I50" s="90"/>
      <c r="K50" s="99" t="s">
        <v>23</v>
      </c>
      <c r="L50" s="88">
        <f>((L48*L47)*7)/1000</f>
        <v>52.433500000000002</v>
      </c>
      <c r="M50" s="43">
        <f>((M48*M47)*7)/1000</f>
        <v>137.59200000000001</v>
      </c>
      <c r="N50" s="43">
        <f>((N48*N47)*7)/1000</f>
        <v>92.011499999999998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105.5</v>
      </c>
      <c r="C51" s="49">
        <f t="shared" si="21"/>
        <v>104.00000000000001</v>
      </c>
      <c r="D51" s="49">
        <f t="shared" si="21"/>
        <v>102.99999999999999</v>
      </c>
      <c r="E51" s="49">
        <f t="shared" si="21"/>
        <v>101.50000000000003</v>
      </c>
      <c r="F51" s="49">
        <f t="shared" si="21"/>
        <v>100.49999999999999</v>
      </c>
      <c r="G51" s="49">
        <f t="shared" si="21"/>
        <v>98.999999999999986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105.63380281690142</v>
      </c>
      <c r="M51" s="49">
        <f>+(M46/M48)/7*1000</f>
        <v>104.00604686318972</v>
      </c>
      <c r="N51" s="49">
        <f>+(N46/N48)/7*1000</f>
        <v>103.48706411698538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91"/>
      <c r="K54" s="591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89" t="s">
        <v>8</v>
      </c>
      <c r="C55" s="590"/>
      <c r="D55" s="590"/>
      <c r="E55" s="590"/>
      <c r="F55" s="590"/>
      <c r="G55" s="587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18.8</v>
      </c>
      <c r="C58" s="82">
        <v>33.6</v>
      </c>
      <c r="D58" s="82">
        <v>33</v>
      </c>
      <c r="E58" s="82">
        <v>47.2</v>
      </c>
      <c r="F58" s="82"/>
      <c r="G58" s="82"/>
      <c r="H58" s="104">
        <f t="shared" ref="H58:H65" si="22">SUM(B58:G58)</f>
        <v>132.60000000000002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18.8</v>
      </c>
      <c r="C59" s="82">
        <v>33.6</v>
      </c>
      <c r="D59" s="82">
        <v>33</v>
      </c>
      <c r="E59" s="82">
        <v>47.2</v>
      </c>
      <c r="F59" s="82"/>
      <c r="G59" s="82"/>
      <c r="H59" s="104">
        <f t="shared" si="22"/>
        <v>132.60000000000002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>
        <v>19.8</v>
      </c>
      <c r="C60" s="82">
        <v>35</v>
      </c>
      <c r="D60" s="82">
        <v>34.6</v>
      </c>
      <c r="E60" s="82">
        <v>49.2</v>
      </c>
      <c r="F60" s="82"/>
      <c r="G60" s="24"/>
      <c r="H60" s="104">
        <f t="shared" si="22"/>
        <v>138.60000000000002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19.8</v>
      </c>
      <c r="C61" s="82">
        <v>35</v>
      </c>
      <c r="D61" s="82">
        <v>34.700000000000003</v>
      </c>
      <c r="E61" s="82">
        <v>49.2</v>
      </c>
      <c r="F61" s="82"/>
      <c r="G61" s="82"/>
      <c r="H61" s="104">
        <f t="shared" si="22"/>
        <v>138.69999999999999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19.8</v>
      </c>
      <c r="C62" s="82">
        <v>35</v>
      </c>
      <c r="D62" s="82">
        <v>34.700000000000003</v>
      </c>
      <c r="E62" s="82">
        <v>49.2</v>
      </c>
      <c r="F62" s="82"/>
      <c r="G62" s="82"/>
      <c r="H62" s="104">
        <f t="shared" si="22"/>
        <v>138.69999999999999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19.899999999999999</v>
      </c>
      <c r="C63" s="82">
        <v>35</v>
      </c>
      <c r="D63" s="82">
        <v>34.700000000000003</v>
      </c>
      <c r="E63" s="82">
        <v>49.2</v>
      </c>
      <c r="F63" s="82"/>
      <c r="G63" s="82"/>
      <c r="H63" s="104">
        <f t="shared" si="22"/>
        <v>138.80000000000001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19.899999999999999</v>
      </c>
      <c r="C64" s="82">
        <v>35</v>
      </c>
      <c r="D64" s="82">
        <v>34.700000000000003</v>
      </c>
      <c r="E64" s="82">
        <v>49.2</v>
      </c>
      <c r="F64" s="82"/>
      <c r="G64" s="82"/>
      <c r="H64" s="104">
        <f t="shared" si="22"/>
        <v>138.80000000000001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136.80000000000001</v>
      </c>
      <c r="C65" s="28">
        <f t="shared" si="23"/>
        <v>242.2</v>
      </c>
      <c r="D65" s="28">
        <f t="shared" si="23"/>
        <v>239.39999999999998</v>
      </c>
      <c r="E65" s="28">
        <f t="shared" si="23"/>
        <v>340.4</v>
      </c>
      <c r="F65" s="28">
        <f t="shared" si="23"/>
        <v>0</v>
      </c>
      <c r="G65" s="28">
        <f t="shared" si="23"/>
        <v>0</v>
      </c>
      <c r="H65" s="104">
        <f t="shared" si="22"/>
        <v>958.8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113</v>
      </c>
      <c r="C66" s="31">
        <v>112</v>
      </c>
      <c r="D66" s="31">
        <v>111</v>
      </c>
      <c r="E66" s="31">
        <v>110.5</v>
      </c>
      <c r="F66" s="31"/>
      <c r="G66" s="31"/>
      <c r="H66" s="105">
        <f>+((H65/H67)/7)*1000</f>
        <v>111.3588850174216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173</v>
      </c>
      <c r="C67" s="67">
        <v>309</v>
      </c>
      <c r="D67" s="67">
        <v>308</v>
      </c>
      <c r="E67" s="67">
        <v>440</v>
      </c>
      <c r="F67" s="67"/>
      <c r="G67" s="67"/>
      <c r="H67" s="115">
        <f>SUM(B67:G67)</f>
        <v>1230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((B67*B66)*7/1000-B58-B59)/5</f>
        <v>19.848599999999998</v>
      </c>
      <c r="C68" s="39">
        <f t="shared" si="24"/>
        <v>35.011200000000002</v>
      </c>
      <c r="D68" s="39">
        <f t="shared" si="24"/>
        <v>34.663200000000003</v>
      </c>
      <c r="E68" s="39">
        <f t="shared" si="24"/>
        <v>49.188000000000002</v>
      </c>
      <c r="F68" s="39">
        <f t="shared" si="24"/>
        <v>0</v>
      </c>
      <c r="G68" s="39">
        <f t="shared" si="24"/>
        <v>0</v>
      </c>
      <c r="H68" s="119">
        <f>((H65*1000)/H67)/7</f>
        <v>111.3588850174216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136.84299999999999</v>
      </c>
      <c r="C69" s="43">
        <f t="shared" si="25"/>
        <v>242.256</v>
      </c>
      <c r="D69" s="43">
        <f t="shared" si="25"/>
        <v>239.316</v>
      </c>
      <c r="E69" s="43">
        <f t="shared" si="25"/>
        <v>340.34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112.9644921552436</v>
      </c>
      <c r="C70" s="49">
        <f t="shared" si="26"/>
        <v>111.97411003236246</v>
      </c>
      <c r="D70" s="49">
        <f t="shared" si="26"/>
        <v>111.03896103896103</v>
      </c>
      <c r="E70" s="49">
        <f t="shared" si="26"/>
        <v>110.51948051948051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R9:S9"/>
    <mergeCell ref="K11:L11"/>
    <mergeCell ref="B15:E15"/>
    <mergeCell ref="F15:L15"/>
    <mergeCell ref="M15:Q15"/>
    <mergeCell ref="R15:V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0.85546875" style="19"/>
    <col min="33" max="33" width="14.85546875" style="19" bestFit="1" customWidth="1"/>
    <col min="34" max="258" width="10.8554687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0.85546875" style="19"/>
    <col min="289" max="289" width="14.85546875" style="19" bestFit="1" customWidth="1"/>
    <col min="290" max="514" width="10.8554687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0.85546875" style="19"/>
    <col min="545" max="545" width="14.85546875" style="19" bestFit="1" customWidth="1"/>
    <col min="546" max="770" width="10.8554687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0.85546875" style="19"/>
    <col min="801" max="801" width="14.85546875" style="19" bestFit="1" customWidth="1"/>
    <col min="802" max="1026" width="10.8554687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0.85546875" style="19"/>
    <col min="1057" max="1057" width="14.85546875" style="19" bestFit="1" customWidth="1"/>
    <col min="1058" max="1282" width="10.8554687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0.85546875" style="19"/>
    <col min="1313" max="1313" width="14.85546875" style="19" bestFit="1" customWidth="1"/>
    <col min="1314" max="1538" width="10.8554687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0.85546875" style="19"/>
    <col min="1569" max="1569" width="14.85546875" style="19" bestFit="1" customWidth="1"/>
    <col min="1570" max="1794" width="10.8554687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0.85546875" style="19"/>
    <col min="1825" max="1825" width="14.85546875" style="19" bestFit="1" customWidth="1"/>
    <col min="1826" max="2050" width="10.8554687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0.85546875" style="19"/>
    <col min="2081" max="2081" width="14.85546875" style="19" bestFit="1" customWidth="1"/>
    <col min="2082" max="2306" width="10.8554687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0.85546875" style="19"/>
    <col min="2337" max="2337" width="14.85546875" style="19" bestFit="1" customWidth="1"/>
    <col min="2338" max="2562" width="10.8554687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0.85546875" style="19"/>
    <col min="2593" max="2593" width="14.85546875" style="19" bestFit="1" customWidth="1"/>
    <col min="2594" max="2818" width="10.8554687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0.85546875" style="19"/>
    <col min="2849" max="2849" width="14.85546875" style="19" bestFit="1" customWidth="1"/>
    <col min="2850" max="3074" width="10.8554687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0.85546875" style="19"/>
    <col min="3105" max="3105" width="14.85546875" style="19" bestFit="1" customWidth="1"/>
    <col min="3106" max="3330" width="10.8554687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0.85546875" style="19"/>
    <col min="3361" max="3361" width="14.85546875" style="19" bestFit="1" customWidth="1"/>
    <col min="3362" max="3586" width="10.8554687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0.85546875" style="19"/>
    <col min="3617" max="3617" width="14.85546875" style="19" bestFit="1" customWidth="1"/>
    <col min="3618" max="3842" width="10.8554687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0.85546875" style="19"/>
    <col min="3873" max="3873" width="14.85546875" style="19" bestFit="1" customWidth="1"/>
    <col min="3874" max="4098" width="10.8554687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0.85546875" style="19"/>
    <col min="4129" max="4129" width="14.85546875" style="19" bestFit="1" customWidth="1"/>
    <col min="4130" max="4354" width="10.8554687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0.85546875" style="19"/>
    <col min="4385" max="4385" width="14.85546875" style="19" bestFit="1" customWidth="1"/>
    <col min="4386" max="4610" width="10.8554687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0.85546875" style="19"/>
    <col min="4641" max="4641" width="14.85546875" style="19" bestFit="1" customWidth="1"/>
    <col min="4642" max="4866" width="10.8554687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0.85546875" style="19"/>
    <col min="4897" max="4897" width="14.85546875" style="19" bestFit="1" customWidth="1"/>
    <col min="4898" max="5122" width="10.8554687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0.85546875" style="19"/>
    <col min="5153" max="5153" width="14.85546875" style="19" bestFit="1" customWidth="1"/>
    <col min="5154" max="5378" width="10.8554687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0.85546875" style="19"/>
    <col min="5409" max="5409" width="14.85546875" style="19" bestFit="1" customWidth="1"/>
    <col min="5410" max="5634" width="10.8554687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0.85546875" style="19"/>
    <col min="5665" max="5665" width="14.85546875" style="19" bestFit="1" customWidth="1"/>
    <col min="5666" max="5890" width="10.8554687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0.85546875" style="19"/>
    <col min="5921" max="5921" width="14.85546875" style="19" bestFit="1" customWidth="1"/>
    <col min="5922" max="6146" width="10.8554687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0.85546875" style="19"/>
    <col min="6177" max="6177" width="14.85546875" style="19" bestFit="1" customWidth="1"/>
    <col min="6178" max="6402" width="10.8554687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0.85546875" style="19"/>
    <col min="6433" max="6433" width="14.85546875" style="19" bestFit="1" customWidth="1"/>
    <col min="6434" max="6658" width="10.8554687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0.85546875" style="19"/>
    <col min="6689" max="6689" width="14.85546875" style="19" bestFit="1" customWidth="1"/>
    <col min="6690" max="6914" width="10.8554687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0.85546875" style="19"/>
    <col min="6945" max="6945" width="14.85546875" style="19" bestFit="1" customWidth="1"/>
    <col min="6946" max="7170" width="10.8554687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0.85546875" style="19"/>
    <col min="7201" max="7201" width="14.85546875" style="19" bestFit="1" customWidth="1"/>
    <col min="7202" max="7426" width="10.8554687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0.85546875" style="19"/>
    <col min="7457" max="7457" width="14.85546875" style="19" bestFit="1" customWidth="1"/>
    <col min="7458" max="7682" width="10.8554687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0.85546875" style="19"/>
    <col min="7713" max="7713" width="14.85546875" style="19" bestFit="1" customWidth="1"/>
    <col min="7714" max="7938" width="10.8554687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0.85546875" style="19"/>
    <col min="7969" max="7969" width="14.85546875" style="19" bestFit="1" customWidth="1"/>
    <col min="7970" max="8194" width="10.8554687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0.85546875" style="19"/>
    <col min="8225" max="8225" width="14.85546875" style="19" bestFit="1" customWidth="1"/>
    <col min="8226" max="8450" width="10.8554687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0.85546875" style="19"/>
    <col min="8481" max="8481" width="14.85546875" style="19" bestFit="1" customWidth="1"/>
    <col min="8482" max="8706" width="10.8554687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0.85546875" style="19"/>
    <col min="8737" max="8737" width="14.85546875" style="19" bestFit="1" customWidth="1"/>
    <col min="8738" max="8962" width="10.8554687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0.85546875" style="19"/>
    <col min="8993" max="8993" width="14.85546875" style="19" bestFit="1" customWidth="1"/>
    <col min="8994" max="9218" width="10.8554687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0.85546875" style="19"/>
    <col min="9249" max="9249" width="14.85546875" style="19" bestFit="1" customWidth="1"/>
    <col min="9250" max="9474" width="10.8554687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0.85546875" style="19"/>
    <col min="9505" max="9505" width="14.85546875" style="19" bestFit="1" customWidth="1"/>
    <col min="9506" max="9730" width="10.8554687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0.85546875" style="19"/>
    <col min="9761" max="9761" width="14.85546875" style="19" bestFit="1" customWidth="1"/>
    <col min="9762" max="9986" width="10.8554687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0.85546875" style="19"/>
    <col min="10017" max="10017" width="14.85546875" style="19" bestFit="1" customWidth="1"/>
    <col min="10018" max="10242" width="10.8554687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0.85546875" style="19"/>
    <col min="10273" max="10273" width="14.85546875" style="19" bestFit="1" customWidth="1"/>
    <col min="10274" max="10498" width="10.8554687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0.85546875" style="19"/>
    <col min="10529" max="10529" width="14.85546875" style="19" bestFit="1" customWidth="1"/>
    <col min="10530" max="10754" width="10.8554687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0.85546875" style="19"/>
    <col min="10785" max="10785" width="14.85546875" style="19" bestFit="1" customWidth="1"/>
    <col min="10786" max="11010" width="10.8554687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0.85546875" style="19"/>
    <col min="11041" max="11041" width="14.85546875" style="19" bestFit="1" customWidth="1"/>
    <col min="11042" max="11266" width="10.8554687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0.85546875" style="19"/>
    <col min="11297" max="11297" width="14.85546875" style="19" bestFit="1" customWidth="1"/>
    <col min="11298" max="11522" width="10.8554687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0.85546875" style="19"/>
    <col min="11553" max="11553" width="14.85546875" style="19" bestFit="1" customWidth="1"/>
    <col min="11554" max="11778" width="10.8554687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0.85546875" style="19"/>
    <col min="11809" max="11809" width="14.85546875" style="19" bestFit="1" customWidth="1"/>
    <col min="11810" max="12034" width="10.8554687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0.85546875" style="19"/>
    <col min="12065" max="12065" width="14.85546875" style="19" bestFit="1" customWidth="1"/>
    <col min="12066" max="12290" width="10.8554687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0.85546875" style="19"/>
    <col min="12321" max="12321" width="14.85546875" style="19" bestFit="1" customWidth="1"/>
    <col min="12322" max="12546" width="10.8554687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0.85546875" style="19"/>
    <col min="12577" max="12577" width="14.85546875" style="19" bestFit="1" customWidth="1"/>
    <col min="12578" max="12802" width="10.8554687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0.85546875" style="19"/>
    <col min="12833" max="12833" width="14.85546875" style="19" bestFit="1" customWidth="1"/>
    <col min="12834" max="13058" width="10.8554687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0.85546875" style="19"/>
    <col min="13089" max="13089" width="14.85546875" style="19" bestFit="1" customWidth="1"/>
    <col min="13090" max="13314" width="10.8554687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0.85546875" style="19"/>
    <col min="13345" max="13345" width="14.85546875" style="19" bestFit="1" customWidth="1"/>
    <col min="13346" max="13570" width="10.8554687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0.85546875" style="19"/>
    <col min="13601" max="13601" width="14.85546875" style="19" bestFit="1" customWidth="1"/>
    <col min="13602" max="13826" width="10.8554687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0.85546875" style="19"/>
    <col min="13857" max="13857" width="14.85546875" style="19" bestFit="1" customWidth="1"/>
    <col min="13858" max="14082" width="10.8554687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0.85546875" style="19"/>
    <col min="14113" max="14113" width="14.85546875" style="19" bestFit="1" customWidth="1"/>
    <col min="14114" max="14338" width="10.8554687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0.85546875" style="19"/>
    <col min="14369" max="14369" width="14.85546875" style="19" bestFit="1" customWidth="1"/>
    <col min="14370" max="14594" width="10.8554687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0.85546875" style="19"/>
    <col min="14625" max="14625" width="14.85546875" style="19" bestFit="1" customWidth="1"/>
    <col min="14626" max="14850" width="10.8554687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0.85546875" style="19"/>
    <col min="14881" max="14881" width="14.85546875" style="19" bestFit="1" customWidth="1"/>
    <col min="14882" max="15106" width="10.8554687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0.85546875" style="19"/>
    <col min="15137" max="15137" width="14.85546875" style="19" bestFit="1" customWidth="1"/>
    <col min="15138" max="15362" width="10.8554687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0.85546875" style="19"/>
    <col min="15393" max="15393" width="14.85546875" style="19" bestFit="1" customWidth="1"/>
    <col min="15394" max="15618" width="10.8554687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0.85546875" style="19"/>
    <col min="15649" max="15649" width="14.85546875" style="19" bestFit="1" customWidth="1"/>
    <col min="15650" max="15874" width="10.8554687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0.85546875" style="19"/>
    <col min="15905" max="15905" width="14.85546875" style="19" bestFit="1" customWidth="1"/>
    <col min="15906" max="16130" width="10.8554687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0.85546875" style="19"/>
    <col min="16161" max="16161" width="14.85546875" style="19" bestFit="1" customWidth="1"/>
    <col min="16162" max="16384" width="10.8554687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84" t="s">
        <v>0</v>
      </c>
      <c r="B3" s="584"/>
      <c r="C3" s="584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2"/>
      <c r="Z3" s="2"/>
      <c r="AA3" s="2"/>
      <c r="AB3" s="2"/>
      <c r="AC3" s="2"/>
      <c r="AD3" s="18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8" t="s">
        <v>1</v>
      </c>
      <c r="B9" s="188"/>
      <c r="C9" s="188"/>
      <c r="D9" s="1"/>
      <c r="E9" s="585" t="s">
        <v>2</v>
      </c>
      <c r="F9" s="585"/>
      <c r="G9" s="58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85"/>
      <c r="S9" s="58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8"/>
      <c r="B10" s="188"/>
      <c r="C10" s="18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8" t="s">
        <v>4</v>
      </c>
      <c r="B11" s="188"/>
      <c r="C11" s="188"/>
      <c r="D11" s="1"/>
      <c r="E11" s="189">
        <v>1</v>
      </c>
      <c r="F11" s="1"/>
      <c r="G11" s="1"/>
      <c r="H11" s="1"/>
      <c r="I11" s="1"/>
      <c r="J11" s="1"/>
      <c r="K11" s="586" t="s">
        <v>70</v>
      </c>
      <c r="L11" s="586"/>
      <c r="M11" s="190"/>
      <c r="N11" s="19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8"/>
      <c r="B12" s="188"/>
      <c r="C12" s="188"/>
      <c r="D12" s="1"/>
      <c r="E12" s="5"/>
      <c r="F12" s="1"/>
      <c r="G12" s="1"/>
      <c r="H12" s="1"/>
      <c r="I12" s="1"/>
      <c r="J12" s="1"/>
      <c r="K12" s="190"/>
      <c r="L12" s="190"/>
      <c r="M12" s="190"/>
      <c r="N12" s="19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8"/>
      <c r="B13" s="188"/>
      <c r="C13" s="188"/>
      <c r="D13" s="188"/>
      <c r="E13" s="188"/>
      <c r="F13" s="188"/>
      <c r="G13" s="188"/>
      <c r="H13" s="188"/>
      <c r="I13" s="188"/>
      <c r="J13" s="188"/>
      <c r="K13" s="188"/>
      <c r="L13" s="190"/>
      <c r="M13" s="190"/>
      <c r="N13" s="190"/>
      <c r="O13" s="190"/>
      <c r="P13" s="190"/>
      <c r="Q13" s="190"/>
      <c r="R13" s="190"/>
      <c r="S13" s="190"/>
      <c r="T13" s="190"/>
      <c r="U13" s="190"/>
      <c r="V13" s="190"/>
      <c r="W13" s="1"/>
      <c r="X13" s="1"/>
      <c r="Y13" s="1"/>
    </row>
    <row r="14" spans="1:30" s="3" customFormat="1" ht="27" thickBot="1" x14ac:dyDescent="0.3">
      <c r="A14" s="18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91" t="s">
        <v>7</v>
      </c>
      <c r="B15" s="597" t="s">
        <v>8</v>
      </c>
      <c r="C15" s="598"/>
      <c r="D15" s="598"/>
      <c r="E15" s="599"/>
      <c r="F15" s="597" t="s">
        <v>53</v>
      </c>
      <c r="G15" s="598"/>
      <c r="H15" s="598"/>
      <c r="I15" s="598"/>
      <c r="J15" s="598"/>
      <c r="K15" s="598"/>
      <c r="L15" s="599"/>
      <c r="M15" s="600" t="s">
        <v>9</v>
      </c>
      <c r="N15" s="592"/>
      <c r="O15" s="592"/>
      <c r="P15" s="592"/>
      <c r="Q15" s="593"/>
      <c r="R15" s="601" t="s">
        <v>30</v>
      </c>
      <c r="S15" s="602"/>
      <c r="T15" s="602"/>
      <c r="U15" s="602"/>
      <c r="V15" s="603"/>
      <c r="W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81">
        <v>1</v>
      </c>
      <c r="S16" s="182">
        <v>2</v>
      </c>
      <c r="T16" s="183">
        <v>3</v>
      </c>
      <c r="U16" s="183">
        <v>4</v>
      </c>
      <c r="V16" s="184">
        <v>5</v>
      </c>
      <c r="W16" s="18" t="s">
        <v>11</v>
      </c>
      <c r="Y16" s="20"/>
      <c r="Z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14">
        <v>1</v>
      </c>
      <c r="S17" s="21">
        <v>2</v>
      </c>
      <c r="T17" s="21">
        <v>3</v>
      </c>
      <c r="U17" s="21">
        <v>4</v>
      </c>
      <c r="V17" s="22">
        <v>5</v>
      </c>
      <c r="W17" s="18"/>
      <c r="Y17" s="2"/>
      <c r="Z17" s="20"/>
    </row>
    <row r="18" spans="1:30" ht="39.950000000000003" customHeight="1" x14ac:dyDescent="0.25">
      <c r="A18" s="94" t="s">
        <v>13</v>
      </c>
      <c r="B18" s="23">
        <v>28.59056</v>
      </c>
      <c r="C18" s="24">
        <v>50.836600000000004</v>
      </c>
      <c r="D18" s="24">
        <v>47.69715999999999</v>
      </c>
      <c r="E18" s="25">
        <v>61.934999999999988</v>
      </c>
      <c r="F18" s="23">
        <v>48.090140000000005</v>
      </c>
      <c r="G18" s="24">
        <v>53.255700000000004</v>
      </c>
      <c r="H18" s="24">
        <v>52.550239999999995</v>
      </c>
      <c r="I18" s="24">
        <v>97.407360000000011</v>
      </c>
      <c r="J18" s="24">
        <v>82.080919999999992</v>
      </c>
      <c r="K18" s="24">
        <v>92.417919999999981</v>
      </c>
      <c r="L18" s="25">
        <v>53.061160000000008</v>
      </c>
      <c r="M18" s="82">
        <v>35.774899999999988</v>
      </c>
      <c r="N18" s="24">
        <v>70.756299999999982</v>
      </c>
      <c r="O18" s="24">
        <v>51.090560000000004</v>
      </c>
      <c r="P18" s="24">
        <v>74.913780000000017</v>
      </c>
      <c r="Q18" s="24">
        <v>54.281880000000001</v>
      </c>
      <c r="R18" s="23">
        <v>44.410580000000003</v>
      </c>
      <c r="S18" s="24">
        <v>73.933480000000003</v>
      </c>
      <c r="T18" s="24">
        <v>50.481220000000008</v>
      </c>
      <c r="U18" s="24">
        <v>58.888320000000007</v>
      </c>
      <c r="V18" s="25">
        <v>54.899299999999982</v>
      </c>
      <c r="W18" s="26">
        <f t="shared" ref="W18:W25" si="0">SUM(B18:V18)</f>
        <v>1237.3530799999999</v>
      </c>
      <c r="Y18" s="2"/>
      <c r="Z18" s="20"/>
    </row>
    <row r="19" spans="1:30" ht="39.950000000000003" customHeight="1" x14ac:dyDescent="0.25">
      <c r="A19" s="95" t="s">
        <v>14</v>
      </c>
      <c r="B19" s="23">
        <v>28.59056</v>
      </c>
      <c r="C19" s="24">
        <v>50.836600000000004</v>
      </c>
      <c r="D19" s="24">
        <v>47.69715999999999</v>
      </c>
      <c r="E19" s="25">
        <v>61.934999999999988</v>
      </c>
      <c r="F19" s="23">
        <v>48.090140000000005</v>
      </c>
      <c r="G19" s="24">
        <v>53.255700000000004</v>
      </c>
      <c r="H19" s="24">
        <v>52.550239999999995</v>
      </c>
      <c r="I19" s="24">
        <v>97.407360000000011</v>
      </c>
      <c r="J19" s="24">
        <v>82.080919999999992</v>
      </c>
      <c r="K19" s="24">
        <v>92.417919999999981</v>
      </c>
      <c r="L19" s="25">
        <v>53.061160000000008</v>
      </c>
      <c r="M19" s="82">
        <v>35.774899999999988</v>
      </c>
      <c r="N19" s="24">
        <v>70.756299999999982</v>
      </c>
      <c r="O19" s="24">
        <v>51.090560000000004</v>
      </c>
      <c r="P19" s="24">
        <v>74.913780000000017</v>
      </c>
      <c r="Q19" s="24">
        <v>54.281880000000001</v>
      </c>
      <c r="R19" s="23">
        <v>44.410580000000003</v>
      </c>
      <c r="S19" s="24">
        <v>73.933480000000003</v>
      </c>
      <c r="T19" s="24">
        <v>50.481220000000008</v>
      </c>
      <c r="U19" s="24">
        <v>58.888320000000007</v>
      </c>
      <c r="V19" s="25">
        <v>54.899299999999982</v>
      </c>
      <c r="W19" s="26">
        <f t="shared" si="0"/>
        <v>1237.3530799999999</v>
      </c>
      <c r="Y19" s="2"/>
      <c r="Z19" s="20"/>
    </row>
    <row r="20" spans="1:30" ht="39.75" customHeight="1" x14ac:dyDescent="0.25">
      <c r="A20" s="94" t="s">
        <v>15</v>
      </c>
      <c r="B20" s="79">
        <v>30.032475999999996</v>
      </c>
      <c r="C20" s="24">
        <v>53.067360000000008</v>
      </c>
      <c r="D20" s="24">
        <v>49.481935999999997</v>
      </c>
      <c r="E20" s="25">
        <v>64.042000000000002</v>
      </c>
      <c r="F20" s="23">
        <v>49.821743999999988</v>
      </c>
      <c r="G20" s="24">
        <v>55.123720000000006</v>
      </c>
      <c r="H20" s="24">
        <v>54.684904000000003</v>
      </c>
      <c r="I20" s="24">
        <v>101.77625599999999</v>
      </c>
      <c r="J20" s="24">
        <v>85.842131999999992</v>
      </c>
      <c r="K20" s="24">
        <v>96.748932000000011</v>
      </c>
      <c r="L20" s="25">
        <v>55.738435999999993</v>
      </c>
      <c r="M20" s="83">
        <v>37.481640000000006</v>
      </c>
      <c r="N20" s="24">
        <v>73.862480000000005</v>
      </c>
      <c r="O20" s="24">
        <v>53.394176000000002</v>
      </c>
      <c r="P20" s="24">
        <v>78.134087999999991</v>
      </c>
      <c r="Q20" s="24">
        <v>56.407248000000003</v>
      </c>
      <c r="R20" s="79">
        <v>46.649768000000002</v>
      </c>
      <c r="S20" s="24">
        <v>77.213707999999997</v>
      </c>
      <c r="T20" s="24">
        <v>52.607512</v>
      </c>
      <c r="U20" s="24">
        <v>61.396671999999988</v>
      </c>
      <c r="V20" s="25">
        <v>57.08288000000001</v>
      </c>
      <c r="W20" s="26">
        <f t="shared" si="0"/>
        <v>1290.590068</v>
      </c>
      <c r="Y20" s="2"/>
      <c r="Z20" s="20"/>
    </row>
    <row r="21" spans="1:30" ht="39.950000000000003" customHeight="1" x14ac:dyDescent="0.25">
      <c r="A21" s="95" t="s">
        <v>16</v>
      </c>
      <c r="B21" s="23">
        <v>30.032475999999996</v>
      </c>
      <c r="C21" s="24">
        <v>53.067360000000008</v>
      </c>
      <c r="D21" s="24">
        <v>49.481935999999997</v>
      </c>
      <c r="E21" s="25">
        <v>64.042000000000002</v>
      </c>
      <c r="F21" s="23">
        <v>49.821743999999988</v>
      </c>
      <c r="G21" s="24">
        <v>55.123720000000006</v>
      </c>
      <c r="H21" s="24">
        <v>54.684904000000003</v>
      </c>
      <c r="I21" s="24">
        <v>101.77625599999999</v>
      </c>
      <c r="J21" s="24">
        <v>85.842131999999992</v>
      </c>
      <c r="K21" s="24">
        <v>96.748932000000011</v>
      </c>
      <c r="L21" s="25">
        <v>55.738435999999993</v>
      </c>
      <c r="M21" s="82">
        <v>37.481640000000006</v>
      </c>
      <c r="N21" s="24">
        <v>73.862480000000005</v>
      </c>
      <c r="O21" s="24">
        <v>53.394176000000002</v>
      </c>
      <c r="P21" s="24">
        <v>78.134087999999991</v>
      </c>
      <c r="Q21" s="24">
        <v>56.407248000000003</v>
      </c>
      <c r="R21" s="23">
        <v>46.649768000000002</v>
      </c>
      <c r="S21" s="24">
        <v>77.213707999999997</v>
      </c>
      <c r="T21" s="24">
        <v>52.607512</v>
      </c>
      <c r="U21" s="24">
        <v>61.396671999999988</v>
      </c>
      <c r="V21" s="25">
        <v>57.08288000000001</v>
      </c>
      <c r="W21" s="26">
        <f t="shared" si="0"/>
        <v>1290.590068</v>
      </c>
      <c r="Y21" s="2"/>
      <c r="Z21" s="20"/>
    </row>
    <row r="22" spans="1:30" ht="39.950000000000003" customHeight="1" x14ac:dyDescent="0.25">
      <c r="A22" s="94" t="s">
        <v>17</v>
      </c>
      <c r="B22" s="23">
        <v>30.032475999999996</v>
      </c>
      <c r="C22" s="24">
        <v>53.067360000000008</v>
      </c>
      <c r="D22" s="24">
        <v>49.481935999999997</v>
      </c>
      <c r="E22" s="25">
        <v>64.042000000000002</v>
      </c>
      <c r="F22" s="23">
        <v>49.821743999999988</v>
      </c>
      <c r="G22" s="24">
        <v>55.123720000000006</v>
      </c>
      <c r="H22" s="24">
        <v>54.684904000000003</v>
      </c>
      <c r="I22" s="24">
        <v>101.77625599999999</v>
      </c>
      <c r="J22" s="24">
        <v>85.842131999999992</v>
      </c>
      <c r="K22" s="24">
        <v>96.748932000000011</v>
      </c>
      <c r="L22" s="25">
        <v>55.738435999999993</v>
      </c>
      <c r="M22" s="82">
        <v>37.481640000000006</v>
      </c>
      <c r="N22" s="24">
        <v>73.862480000000005</v>
      </c>
      <c r="O22" s="24">
        <v>53.394176000000002</v>
      </c>
      <c r="P22" s="24">
        <v>78.134087999999991</v>
      </c>
      <c r="Q22" s="24">
        <v>56.407248000000003</v>
      </c>
      <c r="R22" s="23">
        <v>46.649768000000002</v>
      </c>
      <c r="S22" s="24">
        <v>77.213707999999997</v>
      </c>
      <c r="T22" s="24">
        <v>52.607512</v>
      </c>
      <c r="U22" s="24">
        <v>61.396671999999988</v>
      </c>
      <c r="V22" s="25">
        <v>57.08288000000001</v>
      </c>
      <c r="W22" s="26">
        <f t="shared" si="0"/>
        <v>1290.590068</v>
      </c>
      <c r="Y22" s="2"/>
      <c r="Z22" s="20"/>
    </row>
    <row r="23" spans="1:30" ht="39.950000000000003" customHeight="1" x14ac:dyDescent="0.25">
      <c r="A23" s="95" t="s">
        <v>18</v>
      </c>
      <c r="B23" s="23">
        <v>30.032475999999996</v>
      </c>
      <c r="C23" s="24">
        <v>53.067360000000008</v>
      </c>
      <c r="D23" s="24">
        <v>49.481935999999997</v>
      </c>
      <c r="E23" s="25">
        <v>64.042000000000002</v>
      </c>
      <c r="F23" s="23">
        <v>49.821743999999988</v>
      </c>
      <c r="G23" s="24">
        <v>55.123720000000006</v>
      </c>
      <c r="H23" s="24">
        <v>54.684904000000003</v>
      </c>
      <c r="I23" s="24">
        <v>101.77625599999999</v>
      </c>
      <c r="J23" s="24">
        <v>85.842131999999992</v>
      </c>
      <c r="K23" s="24">
        <v>96.748932000000011</v>
      </c>
      <c r="L23" s="25">
        <v>55.738435999999993</v>
      </c>
      <c r="M23" s="82">
        <v>37.481640000000006</v>
      </c>
      <c r="N23" s="24">
        <v>73.862480000000005</v>
      </c>
      <c r="O23" s="24">
        <v>53.394176000000002</v>
      </c>
      <c r="P23" s="24">
        <v>78.134087999999991</v>
      </c>
      <c r="Q23" s="24">
        <v>56.407248000000003</v>
      </c>
      <c r="R23" s="23">
        <v>46.649768000000002</v>
      </c>
      <c r="S23" s="24">
        <v>77.213707999999997</v>
      </c>
      <c r="T23" s="24">
        <v>52.607512</v>
      </c>
      <c r="U23" s="24">
        <v>61.396671999999988</v>
      </c>
      <c r="V23" s="25">
        <v>57.08288000000001</v>
      </c>
      <c r="W23" s="26">
        <f t="shared" si="0"/>
        <v>1290.590068</v>
      </c>
      <c r="Y23" s="2"/>
      <c r="Z23" s="20"/>
    </row>
    <row r="24" spans="1:30" ht="39.950000000000003" customHeight="1" x14ac:dyDescent="0.25">
      <c r="A24" s="94" t="s">
        <v>19</v>
      </c>
      <c r="B24" s="23">
        <v>30.032475999999996</v>
      </c>
      <c r="C24" s="24">
        <v>53.067360000000008</v>
      </c>
      <c r="D24" s="24">
        <v>49.481935999999997</v>
      </c>
      <c r="E24" s="25">
        <v>64.042000000000002</v>
      </c>
      <c r="F24" s="23">
        <v>49.821743999999988</v>
      </c>
      <c r="G24" s="24">
        <v>55.123720000000006</v>
      </c>
      <c r="H24" s="24">
        <v>54.684904000000003</v>
      </c>
      <c r="I24" s="24">
        <v>101.77625599999999</v>
      </c>
      <c r="J24" s="24">
        <v>85.842131999999992</v>
      </c>
      <c r="K24" s="24">
        <v>96.748932000000011</v>
      </c>
      <c r="L24" s="25">
        <v>55.738435999999993</v>
      </c>
      <c r="M24" s="82">
        <v>37.481640000000006</v>
      </c>
      <c r="N24" s="24">
        <v>73.862480000000005</v>
      </c>
      <c r="O24" s="24">
        <v>53.394176000000002</v>
      </c>
      <c r="P24" s="24">
        <v>78.134087999999991</v>
      </c>
      <c r="Q24" s="24">
        <v>56.407248000000003</v>
      </c>
      <c r="R24" s="23">
        <v>46.649768000000002</v>
      </c>
      <c r="S24" s="24">
        <v>77.213707999999997</v>
      </c>
      <c r="T24" s="24">
        <v>52.607512</v>
      </c>
      <c r="U24" s="24">
        <v>61.396671999999988</v>
      </c>
      <c r="V24" s="25">
        <v>57.08288000000001</v>
      </c>
      <c r="W24" s="26">
        <f t="shared" si="0"/>
        <v>1290.590068</v>
      </c>
      <c r="Y24" s="2"/>
    </row>
    <row r="25" spans="1:30" ht="41.45" customHeight="1" x14ac:dyDescent="0.25">
      <c r="A25" s="95" t="s">
        <v>11</v>
      </c>
      <c r="B25" s="27">
        <f t="shared" ref="B25:D25" si="1">SUM(B18:B24)</f>
        <v>207.34350000000001</v>
      </c>
      <c r="C25" s="28">
        <f t="shared" si="1"/>
        <v>367.01000000000005</v>
      </c>
      <c r="D25" s="28">
        <f t="shared" si="1"/>
        <v>342.80399999999997</v>
      </c>
      <c r="E25" s="29">
        <f>SUM(E18:E24)</f>
        <v>444.08000000000004</v>
      </c>
      <c r="F25" s="27">
        <f t="shared" ref="F25:H25" si="2">SUM(F18:F24)</f>
        <v>345.28899999999993</v>
      </c>
      <c r="G25" s="28">
        <f t="shared" si="2"/>
        <v>382.13</v>
      </c>
      <c r="H25" s="28">
        <f t="shared" si="2"/>
        <v>378.52500000000003</v>
      </c>
      <c r="I25" s="28">
        <f>SUM(I18:I24)</f>
        <v>703.69600000000003</v>
      </c>
      <c r="J25" s="28">
        <f t="shared" ref="J25:L25" si="3">SUM(J18:J24)</f>
        <v>593.37249999999995</v>
      </c>
      <c r="K25" s="28">
        <f t="shared" si="3"/>
        <v>668.58050000000003</v>
      </c>
      <c r="L25" s="29">
        <f t="shared" si="3"/>
        <v>384.81449999999995</v>
      </c>
      <c r="M25" s="84">
        <f>SUM(M18:M24)</f>
        <v>258.95799999999997</v>
      </c>
      <c r="N25" s="28">
        <f t="shared" ref="N25:Q25" si="4">SUM(N18:N24)</f>
        <v>510.82499999999999</v>
      </c>
      <c r="O25" s="28">
        <f t="shared" si="4"/>
        <v>369.15200000000004</v>
      </c>
      <c r="P25" s="28">
        <f t="shared" si="4"/>
        <v>540.49800000000005</v>
      </c>
      <c r="Q25" s="28">
        <f t="shared" si="4"/>
        <v>390.59999999999997</v>
      </c>
      <c r="R25" s="27">
        <f>SUM(R18:R24)</f>
        <v>322.07</v>
      </c>
      <c r="S25" s="28">
        <f t="shared" ref="S25:V25" si="5">SUM(S18:S24)</f>
        <v>533.93550000000005</v>
      </c>
      <c r="T25" s="28">
        <f t="shared" si="5"/>
        <v>363.99999999999994</v>
      </c>
      <c r="U25" s="28">
        <f t="shared" si="5"/>
        <v>424.75999999999993</v>
      </c>
      <c r="V25" s="29">
        <f t="shared" si="5"/>
        <v>395.21299999999997</v>
      </c>
      <c r="W25" s="26">
        <f t="shared" si="0"/>
        <v>8927.6564999999991</v>
      </c>
    </row>
    <row r="26" spans="1:30" s="2" customFormat="1" ht="36.75" customHeight="1" x14ac:dyDescent="0.25">
      <c r="A26" s="96" t="s">
        <v>20</v>
      </c>
      <c r="B26" s="30">
        <v>108.5</v>
      </c>
      <c r="C26" s="31">
        <v>107</v>
      </c>
      <c r="D26" s="31">
        <v>106</v>
      </c>
      <c r="E26" s="32">
        <v>104</v>
      </c>
      <c r="F26" s="30">
        <v>107</v>
      </c>
      <c r="G26" s="31">
        <v>106</v>
      </c>
      <c r="H26" s="31">
        <v>105</v>
      </c>
      <c r="I26" s="31">
        <v>103</v>
      </c>
      <c r="J26" s="31">
        <v>102.5</v>
      </c>
      <c r="K26" s="31">
        <v>101.5</v>
      </c>
      <c r="L26" s="32">
        <v>100.5</v>
      </c>
      <c r="M26" s="85">
        <v>106</v>
      </c>
      <c r="N26" s="31">
        <v>105</v>
      </c>
      <c r="O26" s="31">
        <v>103</v>
      </c>
      <c r="P26" s="31">
        <v>102</v>
      </c>
      <c r="Q26" s="31">
        <v>100</v>
      </c>
      <c r="R26" s="30">
        <v>107.5</v>
      </c>
      <c r="S26" s="31">
        <v>105.5</v>
      </c>
      <c r="T26" s="31">
        <v>104</v>
      </c>
      <c r="U26" s="31">
        <v>102.5</v>
      </c>
      <c r="V26" s="32">
        <v>101</v>
      </c>
      <c r="W26" s="33">
        <f>+((W25/W27)/7)*1000</f>
        <v>103.77375915378354</v>
      </c>
    </row>
    <row r="27" spans="1:30" s="2" customFormat="1" ht="33" customHeight="1" x14ac:dyDescent="0.25">
      <c r="A27" s="97" t="s">
        <v>21</v>
      </c>
      <c r="B27" s="34">
        <v>273</v>
      </c>
      <c r="C27" s="35">
        <v>490</v>
      </c>
      <c r="D27" s="35">
        <v>462</v>
      </c>
      <c r="E27" s="36">
        <v>610</v>
      </c>
      <c r="F27" s="34">
        <v>461</v>
      </c>
      <c r="G27" s="35">
        <v>515</v>
      </c>
      <c r="H27" s="35">
        <v>515</v>
      </c>
      <c r="I27" s="35">
        <v>976</v>
      </c>
      <c r="J27" s="35">
        <v>827</v>
      </c>
      <c r="K27" s="35">
        <v>941</v>
      </c>
      <c r="L27" s="36">
        <v>547</v>
      </c>
      <c r="M27" s="86">
        <v>349</v>
      </c>
      <c r="N27" s="35">
        <v>695</v>
      </c>
      <c r="O27" s="35">
        <v>512</v>
      </c>
      <c r="P27" s="35">
        <v>757</v>
      </c>
      <c r="Q27" s="35">
        <v>558</v>
      </c>
      <c r="R27" s="34">
        <v>428</v>
      </c>
      <c r="S27" s="35">
        <v>723</v>
      </c>
      <c r="T27" s="35">
        <v>500</v>
      </c>
      <c r="U27" s="35">
        <v>592</v>
      </c>
      <c r="V27" s="36">
        <v>559</v>
      </c>
      <c r="W27" s="37">
        <f>SUM(B27:V27)</f>
        <v>12290</v>
      </c>
      <c r="X27" s="2">
        <f>((W25*1000)/W27)/7</f>
        <v>103.77375915378356</v>
      </c>
    </row>
    <row r="28" spans="1:30" s="2" customFormat="1" ht="33" customHeight="1" x14ac:dyDescent="0.25">
      <c r="A28" s="98" t="s">
        <v>22</v>
      </c>
      <c r="B28" s="38">
        <f>((B27*B26)*7/1000-B18-B19)/5</f>
        <v>30.032475999999996</v>
      </c>
      <c r="C28" s="39">
        <f t="shared" ref="C28:V28" si="6">((C27*C26)*7/1000-C18-C19)/5</f>
        <v>53.067360000000008</v>
      </c>
      <c r="D28" s="39">
        <f t="shared" si="6"/>
        <v>49.481935999999997</v>
      </c>
      <c r="E28" s="40">
        <f t="shared" si="6"/>
        <v>64.042000000000002</v>
      </c>
      <c r="F28" s="38">
        <f t="shared" si="6"/>
        <v>49.821743999999988</v>
      </c>
      <c r="G28" s="39">
        <f t="shared" si="6"/>
        <v>55.123720000000006</v>
      </c>
      <c r="H28" s="39">
        <f t="shared" si="6"/>
        <v>54.684904000000003</v>
      </c>
      <c r="I28" s="39">
        <f t="shared" si="6"/>
        <v>101.77625599999999</v>
      </c>
      <c r="J28" s="39">
        <f t="shared" si="6"/>
        <v>85.842131999999992</v>
      </c>
      <c r="K28" s="39">
        <f t="shared" si="6"/>
        <v>96.748932000000011</v>
      </c>
      <c r="L28" s="40">
        <f t="shared" si="6"/>
        <v>55.738435999999993</v>
      </c>
      <c r="M28" s="87">
        <f t="shared" si="6"/>
        <v>37.481640000000006</v>
      </c>
      <c r="N28" s="39">
        <f t="shared" si="6"/>
        <v>73.862480000000005</v>
      </c>
      <c r="O28" s="39">
        <f t="shared" si="6"/>
        <v>53.394176000000002</v>
      </c>
      <c r="P28" s="39">
        <f t="shared" si="6"/>
        <v>78.134087999999991</v>
      </c>
      <c r="Q28" s="39">
        <f t="shared" si="6"/>
        <v>56.407248000000003</v>
      </c>
      <c r="R28" s="38">
        <f t="shared" si="6"/>
        <v>46.649768000000002</v>
      </c>
      <c r="S28" s="39">
        <f t="shared" si="6"/>
        <v>77.213707999999997</v>
      </c>
      <c r="T28" s="39">
        <f t="shared" si="6"/>
        <v>52.607512</v>
      </c>
      <c r="U28" s="39">
        <f t="shared" si="6"/>
        <v>61.396671999999988</v>
      </c>
      <c r="V28" s="40">
        <f t="shared" si="6"/>
        <v>57.08288000000001</v>
      </c>
      <c r="W28" s="41"/>
    </row>
    <row r="29" spans="1:30" ht="33.75" customHeight="1" x14ac:dyDescent="0.25">
      <c r="A29" s="99" t="s">
        <v>23</v>
      </c>
      <c r="B29" s="42">
        <f t="shared" ref="B29:D29" si="7">((B27*B26)*7)/1000</f>
        <v>207.34350000000001</v>
      </c>
      <c r="C29" s="43">
        <f t="shared" si="7"/>
        <v>367.01</v>
      </c>
      <c r="D29" s="43">
        <f t="shared" si="7"/>
        <v>342.80399999999997</v>
      </c>
      <c r="E29" s="90">
        <f>((E27*E26)*7)/1000</f>
        <v>444.08</v>
      </c>
      <c r="F29" s="42">
        <f>((F27*F26)*7)/1000</f>
        <v>345.28899999999999</v>
      </c>
      <c r="G29" s="43">
        <f t="shared" ref="G29:H29" si="8">((G27*G26)*7)/1000</f>
        <v>382.13</v>
      </c>
      <c r="H29" s="43">
        <f t="shared" si="8"/>
        <v>378.52499999999998</v>
      </c>
      <c r="I29" s="43">
        <f>((I27*I26)*7)/1000</f>
        <v>703.69600000000003</v>
      </c>
      <c r="J29" s="43">
        <f>((J27*J26)*7)/1000</f>
        <v>593.37249999999995</v>
      </c>
      <c r="K29" s="43">
        <f t="shared" ref="K29:L29" si="9">((K27*K26)*7)/1000</f>
        <v>668.58050000000003</v>
      </c>
      <c r="L29" s="90">
        <f t="shared" si="9"/>
        <v>384.81450000000001</v>
      </c>
      <c r="M29" s="88">
        <f>((M27*M26)*7)/1000</f>
        <v>258.95800000000003</v>
      </c>
      <c r="N29" s="43">
        <f>((N27*N26)*7)/1000</f>
        <v>510.82499999999999</v>
      </c>
      <c r="O29" s="43">
        <f>((O27*O26)*7)/1000</f>
        <v>369.15199999999999</v>
      </c>
      <c r="P29" s="43">
        <f t="shared" ref="P29:V29" si="10">((P27*P26)*7)/1000</f>
        <v>540.49800000000005</v>
      </c>
      <c r="Q29" s="43">
        <f t="shared" si="10"/>
        <v>390.6</v>
      </c>
      <c r="R29" s="44">
        <f t="shared" si="10"/>
        <v>322.07</v>
      </c>
      <c r="S29" s="45">
        <f t="shared" si="10"/>
        <v>533.93550000000005</v>
      </c>
      <c r="T29" s="45">
        <f t="shared" si="10"/>
        <v>364</v>
      </c>
      <c r="U29" s="45">
        <f t="shared" si="10"/>
        <v>424.76</v>
      </c>
      <c r="V29" s="46">
        <f t="shared" si="10"/>
        <v>395.21300000000002</v>
      </c>
      <c r="W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108.50000000000001</v>
      </c>
      <c r="C30" s="49">
        <f t="shared" si="11"/>
        <v>107.00000000000001</v>
      </c>
      <c r="D30" s="49">
        <f t="shared" si="11"/>
        <v>106</v>
      </c>
      <c r="E30" s="50">
        <f>+(E25/E27)/7*1000</f>
        <v>104.00000000000001</v>
      </c>
      <c r="F30" s="48">
        <f t="shared" ref="F30:H30" si="12">+(F25/F27)/7*1000</f>
        <v>106.99999999999999</v>
      </c>
      <c r="G30" s="49">
        <f t="shared" si="12"/>
        <v>106</v>
      </c>
      <c r="H30" s="49">
        <f t="shared" si="12"/>
        <v>105.00000000000001</v>
      </c>
      <c r="I30" s="49">
        <f>+(I25/I27)/7*1000</f>
        <v>103</v>
      </c>
      <c r="J30" s="49">
        <f t="shared" ref="J30:L30" si="13">+(J25/J27)/7*1000</f>
        <v>102.5</v>
      </c>
      <c r="K30" s="49">
        <f t="shared" si="13"/>
        <v>101.5</v>
      </c>
      <c r="L30" s="50">
        <f t="shared" si="13"/>
        <v>100.49999999999999</v>
      </c>
      <c r="M30" s="89">
        <f>+(M25/M27)/7*1000</f>
        <v>105.99999999999999</v>
      </c>
      <c r="N30" s="49">
        <f t="shared" ref="N30:V30" si="14">+(N25/N27)/7*1000</f>
        <v>105</v>
      </c>
      <c r="O30" s="49">
        <f t="shared" si="14"/>
        <v>103.00000000000001</v>
      </c>
      <c r="P30" s="49">
        <f t="shared" si="14"/>
        <v>102.00000000000001</v>
      </c>
      <c r="Q30" s="49">
        <f t="shared" si="14"/>
        <v>99.999999999999986</v>
      </c>
      <c r="R30" s="48">
        <f t="shared" si="14"/>
        <v>107.5</v>
      </c>
      <c r="S30" s="49">
        <f t="shared" si="14"/>
        <v>105.50000000000001</v>
      </c>
      <c r="T30" s="49">
        <f t="shared" si="14"/>
        <v>103.99999999999999</v>
      </c>
      <c r="U30" s="49">
        <f t="shared" si="14"/>
        <v>102.5</v>
      </c>
      <c r="V30" s="50">
        <f t="shared" si="14"/>
        <v>100.99999999999999</v>
      </c>
      <c r="W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89" t="s">
        <v>26</v>
      </c>
      <c r="C36" s="590"/>
      <c r="D36" s="590"/>
      <c r="E36" s="590"/>
      <c r="F36" s="590"/>
      <c r="G36" s="590"/>
      <c r="H36" s="587"/>
      <c r="I36" s="102"/>
      <c r="J36" s="55" t="s">
        <v>27</v>
      </c>
      <c r="K36" s="110"/>
      <c r="L36" s="590" t="s">
        <v>26</v>
      </c>
      <c r="M36" s="590"/>
      <c r="N36" s="590"/>
      <c r="O36" s="590"/>
      <c r="P36" s="587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25.678820000000009</v>
      </c>
      <c r="C39" s="82">
        <v>70.95449600000002</v>
      </c>
      <c r="D39" s="82">
        <v>65.962519999999984</v>
      </c>
      <c r="E39" s="82">
        <v>72.640744000000012</v>
      </c>
      <c r="F39" s="82">
        <v>77.160827999999995</v>
      </c>
      <c r="G39" s="82">
        <v>69.941304000000002</v>
      </c>
      <c r="H39" s="82"/>
      <c r="I39" s="104">
        <f t="shared" ref="I39:I46" si="15">SUM(B39:H39)</f>
        <v>382.33871200000004</v>
      </c>
      <c r="J39" s="2"/>
      <c r="K39" s="94" t="s">
        <v>13</v>
      </c>
      <c r="L39" s="82">
        <v>7.7</v>
      </c>
      <c r="M39" s="82">
        <v>20</v>
      </c>
      <c r="N39" s="82">
        <v>13.4</v>
      </c>
      <c r="O39" s="82"/>
      <c r="P39" s="82"/>
      <c r="Q39" s="104">
        <f t="shared" ref="Q39:Q46" si="16">SUM(L39:P39)</f>
        <v>41.1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25.678820000000009</v>
      </c>
      <c r="C40" s="82">
        <v>70.95449600000002</v>
      </c>
      <c r="D40" s="82">
        <v>65.962519999999984</v>
      </c>
      <c r="E40" s="82">
        <v>72.640744000000012</v>
      </c>
      <c r="F40" s="82">
        <v>77.160827999999995</v>
      </c>
      <c r="G40" s="82">
        <v>69.941304000000002</v>
      </c>
      <c r="H40" s="82"/>
      <c r="I40" s="104">
        <f t="shared" si="15"/>
        <v>382.33871200000004</v>
      </c>
      <c r="J40" s="2"/>
      <c r="K40" s="95" t="s">
        <v>14</v>
      </c>
      <c r="L40" s="82">
        <v>7.7</v>
      </c>
      <c r="M40" s="82">
        <v>20</v>
      </c>
      <c r="N40" s="82">
        <v>13.4</v>
      </c>
      <c r="O40" s="82"/>
      <c r="P40" s="82"/>
      <c r="Q40" s="104">
        <f t="shared" si="16"/>
        <v>41.1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27.011171999999998</v>
      </c>
      <c r="C41" s="24">
        <v>74.470601599999981</v>
      </c>
      <c r="D41" s="24">
        <v>69.32459200000001</v>
      </c>
      <c r="E41" s="24">
        <v>76.20830239999998</v>
      </c>
      <c r="F41" s="24">
        <v>81.2399688</v>
      </c>
      <c r="G41" s="24">
        <v>73.994578399999995</v>
      </c>
      <c r="H41" s="24"/>
      <c r="I41" s="104">
        <f t="shared" si="15"/>
        <v>402.24921519999998</v>
      </c>
      <c r="J41" s="2"/>
      <c r="K41" s="94" t="s">
        <v>15</v>
      </c>
      <c r="L41" s="82">
        <v>8.1</v>
      </c>
      <c r="M41" s="82">
        <v>21</v>
      </c>
      <c r="N41" s="82">
        <v>14.3</v>
      </c>
      <c r="O41" s="24"/>
      <c r="P41" s="24"/>
      <c r="Q41" s="104">
        <f t="shared" si="16"/>
        <v>43.400000000000006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27.011171999999998</v>
      </c>
      <c r="C42" s="82">
        <v>74.470601599999981</v>
      </c>
      <c r="D42" s="82">
        <v>69.32459200000001</v>
      </c>
      <c r="E42" s="82">
        <v>76.20830239999998</v>
      </c>
      <c r="F42" s="82">
        <v>81.2399688</v>
      </c>
      <c r="G42" s="82">
        <v>73.994578399999995</v>
      </c>
      <c r="H42" s="82"/>
      <c r="I42" s="104">
        <f t="shared" si="15"/>
        <v>402.24921519999998</v>
      </c>
      <c r="J42" s="2"/>
      <c r="K42" s="95" t="s">
        <v>16</v>
      </c>
      <c r="L42" s="82">
        <v>8.1</v>
      </c>
      <c r="M42" s="82">
        <v>21</v>
      </c>
      <c r="N42" s="82">
        <v>14.4</v>
      </c>
      <c r="O42" s="82"/>
      <c r="P42" s="82"/>
      <c r="Q42" s="104">
        <f t="shared" si="16"/>
        <v>43.5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27.011171999999998</v>
      </c>
      <c r="C43" s="82">
        <v>74.470601599999981</v>
      </c>
      <c r="D43" s="82">
        <v>69.32459200000001</v>
      </c>
      <c r="E43" s="82">
        <v>76.20830239999998</v>
      </c>
      <c r="F43" s="82">
        <v>81.2399688</v>
      </c>
      <c r="G43" s="82">
        <v>73.994578399999995</v>
      </c>
      <c r="H43" s="82"/>
      <c r="I43" s="104">
        <f t="shared" si="15"/>
        <v>402.24921519999998</v>
      </c>
      <c r="J43" s="2"/>
      <c r="K43" s="94" t="s">
        <v>17</v>
      </c>
      <c r="L43" s="82">
        <v>8.1</v>
      </c>
      <c r="M43" s="82">
        <v>21.1</v>
      </c>
      <c r="N43" s="82">
        <v>14.4</v>
      </c>
      <c r="O43" s="82"/>
      <c r="P43" s="82"/>
      <c r="Q43" s="104">
        <f t="shared" si="16"/>
        <v>43.6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27.011171999999998</v>
      </c>
      <c r="C44" s="82">
        <v>74.470601599999981</v>
      </c>
      <c r="D44" s="82">
        <v>69.32459200000001</v>
      </c>
      <c r="E44" s="82">
        <v>76.20830239999998</v>
      </c>
      <c r="F44" s="82">
        <v>81.2399688</v>
      </c>
      <c r="G44" s="82">
        <v>73.994578399999995</v>
      </c>
      <c r="H44" s="82"/>
      <c r="I44" s="104">
        <f t="shared" si="15"/>
        <v>402.24921519999998</v>
      </c>
      <c r="J44" s="2"/>
      <c r="K44" s="95" t="s">
        <v>18</v>
      </c>
      <c r="L44" s="82">
        <v>8.1</v>
      </c>
      <c r="M44" s="82">
        <v>21.1</v>
      </c>
      <c r="N44" s="82">
        <v>14.4</v>
      </c>
      <c r="O44" s="82"/>
      <c r="P44" s="82"/>
      <c r="Q44" s="104">
        <f t="shared" si="16"/>
        <v>43.6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27.011171999999998</v>
      </c>
      <c r="C45" s="82">
        <v>74.470601599999981</v>
      </c>
      <c r="D45" s="82">
        <v>69.32459200000001</v>
      </c>
      <c r="E45" s="82">
        <v>76.20830239999998</v>
      </c>
      <c r="F45" s="82">
        <v>81.2399688</v>
      </c>
      <c r="G45" s="82">
        <v>73.994578399999995</v>
      </c>
      <c r="H45" s="82"/>
      <c r="I45" s="104">
        <f t="shared" si="15"/>
        <v>402.24921519999998</v>
      </c>
      <c r="J45" s="2"/>
      <c r="K45" s="94" t="s">
        <v>19</v>
      </c>
      <c r="L45" s="82">
        <v>8.1</v>
      </c>
      <c r="M45" s="82">
        <v>21.1</v>
      </c>
      <c r="N45" s="82">
        <v>14.4</v>
      </c>
      <c r="O45" s="82"/>
      <c r="P45" s="82"/>
      <c r="Q45" s="104">
        <f t="shared" si="16"/>
        <v>43.6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186.4135</v>
      </c>
      <c r="C46" s="28">
        <f t="shared" si="17"/>
        <v>514.26200000000006</v>
      </c>
      <c r="D46" s="28">
        <f t="shared" si="17"/>
        <v>478.54799999999994</v>
      </c>
      <c r="E46" s="28">
        <f t="shared" si="17"/>
        <v>526.32299999999987</v>
      </c>
      <c r="F46" s="28">
        <f t="shared" si="17"/>
        <v>560.52149999999995</v>
      </c>
      <c r="G46" s="28">
        <f t="shared" si="17"/>
        <v>509.85550000000001</v>
      </c>
      <c r="H46" s="28">
        <f t="shared" si="17"/>
        <v>0</v>
      </c>
      <c r="I46" s="104">
        <f t="shared" si="15"/>
        <v>2775.9234999999999</v>
      </c>
      <c r="K46" s="80" t="s">
        <v>11</v>
      </c>
      <c r="L46" s="84">
        <f>SUM(L39:L45)</f>
        <v>55.900000000000006</v>
      </c>
      <c r="M46" s="28">
        <f>SUM(M39:M45)</f>
        <v>145.29999999999998</v>
      </c>
      <c r="N46" s="28">
        <f>SUM(N39:N45)</f>
        <v>98.700000000000017</v>
      </c>
      <c r="O46" s="28">
        <f>SUM(O39:O45)</f>
        <v>0</v>
      </c>
      <c r="P46" s="28">
        <f>SUM(P39:P45)</f>
        <v>0</v>
      </c>
      <c r="Q46" s="104">
        <f t="shared" si="16"/>
        <v>299.89999999999998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110.5</v>
      </c>
      <c r="C47" s="31">
        <v>109</v>
      </c>
      <c r="D47" s="31">
        <v>108</v>
      </c>
      <c r="E47" s="31">
        <v>106.5</v>
      </c>
      <c r="F47" s="31">
        <v>105.5</v>
      </c>
      <c r="G47" s="31">
        <v>104.5</v>
      </c>
      <c r="H47" s="31"/>
      <c r="I47" s="105">
        <f>+((I46/I48)/7)*1000</f>
        <v>106.88962264150943</v>
      </c>
      <c r="K47" s="113" t="s">
        <v>20</v>
      </c>
      <c r="L47" s="85">
        <v>112.5</v>
      </c>
      <c r="M47" s="31">
        <v>111</v>
      </c>
      <c r="N47" s="31">
        <v>111</v>
      </c>
      <c r="O47" s="31"/>
      <c r="P47" s="31"/>
      <c r="Q47" s="105">
        <f>+((Q46/Q48)/7)*1000</f>
        <v>111.28014842300556</v>
      </c>
      <c r="R47" s="65"/>
      <c r="S47" s="65"/>
    </row>
    <row r="48" spans="1:30" ht="33.75" customHeight="1" x14ac:dyDescent="0.25">
      <c r="A48" s="97" t="s">
        <v>21</v>
      </c>
      <c r="B48" s="86">
        <v>241</v>
      </c>
      <c r="C48" s="35">
        <v>674</v>
      </c>
      <c r="D48" s="35">
        <v>633</v>
      </c>
      <c r="E48" s="35">
        <v>706</v>
      </c>
      <c r="F48" s="35">
        <v>759</v>
      </c>
      <c r="G48" s="35">
        <v>697</v>
      </c>
      <c r="H48" s="35"/>
      <c r="I48" s="106">
        <f>SUM(B48:H48)</f>
        <v>3710</v>
      </c>
      <c r="J48" s="66"/>
      <c r="K48" s="97" t="s">
        <v>21</v>
      </c>
      <c r="L48" s="109">
        <v>71</v>
      </c>
      <c r="M48" s="67">
        <v>187</v>
      </c>
      <c r="N48" s="67">
        <v>127</v>
      </c>
      <c r="O48" s="67"/>
      <c r="P48" s="67"/>
      <c r="Q48" s="115">
        <f>SUM(L48:P48)</f>
        <v>385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((B48*B47)*7/1000-B39-B40)/5</f>
        <v>27.011171999999998</v>
      </c>
      <c r="C49" s="39">
        <f t="shared" si="18"/>
        <v>74.470601599999981</v>
      </c>
      <c r="D49" s="39">
        <f t="shared" si="18"/>
        <v>69.32459200000001</v>
      </c>
      <c r="E49" s="39">
        <f t="shared" si="18"/>
        <v>76.20830239999998</v>
      </c>
      <c r="F49" s="39">
        <f t="shared" si="18"/>
        <v>81.2399688</v>
      </c>
      <c r="G49" s="39">
        <f t="shared" si="18"/>
        <v>73.994578399999995</v>
      </c>
      <c r="H49" s="39">
        <f t="shared" si="18"/>
        <v>0</v>
      </c>
      <c r="I49" s="107">
        <f>((I46*1000)/I48)/7</f>
        <v>106.88962264150943</v>
      </c>
      <c r="K49" s="98" t="s">
        <v>22</v>
      </c>
      <c r="L49" s="87">
        <f t="shared" ref="L49:P49" si="19">((L48*L47)*7/1000-L39-L40)/5</f>
        <v>8.1024999999999991</v>
      </c>
      <c r="M49" s="39">
        <f t="shared" si="19"/>
        <v>21.059800000000003</v>
      </c>
      <c r="N49" s="39">
        <f t="shared" si="19"/>
        <v>14.375799999999998</v>
      </c>
      <c r="O49" s="39">
        <f t="shared" si="19"/>
        <v>0</v>
      </c>
      <c r="P49" s="39">
        <f t="shared" si="19"/>
        <v>0</v>
      </c>
      <c r="Q49" s="116">
        <f>((Q46*1000)/Q48)/7</f>
        <v>111.28014842300557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186.4135</v>
      </c>
      <c r="C50" s="43">
        <f t="shared" si="20"/>
        <v>514.26199999999994</v>
      </c>
      <c r="D50" s="43">
        <f t="shared" si="20"/>
        <v>478.548</v>
      </c>
      <c r="E50" s="43">
        <f t="shared" si="20"/>
        <v>526.32299999999998</v>
      </c>
      <c r="F50" s="43">
        <f t="shared" si="20"/>
        <v>560.52149999999995</v>
      </c>
      <c r="G50" s="43">
        <f t="shared" si="20"/>
        <v>509.85550000000001</v>
      </c>
      <c r="H50" s="43">
        <f t="shared" si="20"/>
        <v>0</v>
      </c>
      <c r="I50" s="90"/>
      <c r="K50" s="99" t="s">
        <v>23</v>
      </c>
      <c r="L50" s="88">
        <f>((L48*L47)*7)/1000</f>
        <v>55.912500000000001</v>
      </c>
      <c r="M50" s="43">
        <f>((M48*M47)*7)/1000</f>
        <v>145.29900000000001</v>
      </c>
      <c r="N50" s="43">
        <f>((N48*N47)*7)/1000</f>
        <v>98.679000000000002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110.5</v>
      </c>
      <c r="C51" s="49">
        <f t="shared" si="21"/>
        <v>109.00000000000001</v>
      </c>
      <c r="D51" s="49">
        <f t="shared" si="21"/>
        <v>107.99999999999999</v>
      </c>
      <c r="E51" s="49">
        <f t="shared" si="21"/>
        <v>106.49999999999997</v>
      </c>
      <c r="F51" s="49">
        <f t="shared" si="21"/>
        <v>105.5</v>
      </c>
      <c r="G51" s="49">
        <f t="shared" si="21"/>
        <v>104.50000000000001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112.47484909456742</v>
      </c>
      <c r="M51" s="49">
        <f>+(M46/M48)/7*1000</f>
        <v>111.00076394194039</v>
      </c>
      <c r="N51" s="49">
        <f>+(N46/N48)/7*1000</f>
        <v>111.02362204724412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91"/>
      <c r="K54" s="591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89" t="s">
        <v>8</v>
      </c>
      <c r="C55" s="590"/>
      <c r="D55" s="590"/>
      <c r="E55" s="590"/>
      <c r="F55" s="590"/>
      <c r="G55" s="587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19.899999999999999</v>
      </c>
      <c r="C58" s="82">
        <v>35</v>
      </c>
      <c r="D58" s="82">
        <v>34.700000000000003</v>
      </c>
      <c r="E58" s="82">
        <v>49.2</v>
      </c>
      <c r="F58" s="82"/>
      <c r="G58" s="82"/>
      <c r="H58" s="104">
        <f t="shared" ref="H58:H65" si="22">SUM(B58:G58)</f>
        <v>138.80000000000001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19.899999999999999</v>
      </c>
      <c r="C59" s="82">
        <v>35</v>
      </c>
      <c r="D59" s="82">
        <v>34.700000000000003</v>
      </c>
      <c r="E59" s="82">
        <v>49.2</v>
      </c>
      <c r="F59" s="82"/>
      <c r="G59" s="82"/>
      <c r="H59" s="104">
        <f t="shared" si="22"/>
        <v>138.80000000000001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>
        <v>20.9</v>
      </c>
      <c r="C60" s="82">
        <v>37</v>
      </c>
      <c r="D60" s="82">
        <v>36.5</v>
      </c>
      <c r="E60" s="82">
        <v>52.4</v>
      </c>
      <c r="F60" s="82"/>
      <c r="G60" s="24"/>
      <c r="H60" s="104">
        <f t="shared" si="22"/>
        <v>146.80000000000001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21</v>
      </c>
      <c r="C61" s="82">
        <v>37</v>
      </c>
      <c r="D61" s="82">
        <v>36.6</v>
      </c>
      <c r="E61" s="82">
        <v>52.4</v>
      </c>
      <c r="F61" s="82"/>
      <c r="G61" s="82"/>
      <c r="H61" s="104">
        <f t="shared" si="22"/>
        <v>147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21</v>
      </c>
      <c r="C62" s="82">
        <v>37</v>
      </c>
      <c r="D62" s="82">
        <v>36.6</v>
      </c>
      <c r="E62" s="82">
        <v>52.4</v>
      </c>
      <c r="F62" s="82"/>
      <c r="G62" s="82"/>
      <c r="H62" s="104">
        <f t="shared" si="22"/>
        <v>147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21</v>
      </c>
      <c r="C63" s="82">
        <v>37.1</v>
      </c>
      <c r="D63" s="82">
        <v>36.6</v>
      </c>
      <c r="E63" s="82">
        <v>52.4</v>
      </c>
      <c r="F63" s="82"/>
      <c r="G63" s="82"/>
      <c r="H63" s="104">
        <f t="shared" si="22"/>
        <v>147.1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21</v>
      </c>
      <c r="C64" s="82">
        <v>37.1</v>
      </c>
      <c r="D64" s="82">
        <v>36.6</v>
      </c>
      <c r="E64" s="82">
        <v>52.4</v>
      </c>
      <c r="F64" s="82"/>
      <c r="G64" s="82"/>
      <c r="H64" s="104">
        <f t="shared" si="22"/>
        <v>147.1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144.69999999999999</v>
      </c>
      <c r="C65" s="28">
        <f t="shared" si="23"/>
        <v>255.2</v>
      </c>
      <c r="D65" s="28">
        <f t="shared" si="23"/>
        <v>252.29999999999998</v>
      </c>
      <c r="E65" s="28">
        <f t="shared" si="23"/>
        <v>360.4</v>
      </c>
      <c r="F65" s="28">
        <f t="shared" si="23"/>
        <v>0</v>
      </c>
      <c r="G65" s="28">
        <f t="shared" si="23"/>
        <v>0</v>
      </c>
      <c r="H65" s="104">
        <f t="shared" si="22"/>
        <v>1012.5999999999999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119.5</v>
      </c>
      <c r="C66" s="31">
        <v>118</v>
      </c>
      <c r="D66" s="31">
        <v>117</v>
      </c>
      <c r="E66" s="31">
        <v>117</v>
      </c>
      <c r="F66" s="31"/>
      <c r="G66" s="31"/>
      <c r="H66" s="105">
        <f>+((H65/H67)/7)*1000</f>
        <v>117.6074332171893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173</v>
      </c>
      <c r="C67" s="67">
        <v>309</v>
      </c>
      <c r="D67" s="67">
        <v>308</v>
      </c>
      <c r="E67" s="67">
        <v>440</v>
      </c>
      <c r="F67" s="67"/>
      <c r="G67" s="67"/>
      <c r="H67" s="115">
        <f>SUM(B67:G67)</f>
        <v>1230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((B67*B66)*7/1000-B58-B59)/5</f>
        <v>20.982899999999994</v>
      </c>
      <c r="C68" s="39">
        <f t="shared" si="24"/>
        <v>37.046800000000005</v>
      </c>
      <c r="D68" s="39">
        <f t="shared" si="24"/>
        <v>36.570400000000006</v>
      </c>
      <c r="E68" s="39">
        <f t="shared" si="24"/>
        <v>52.39200000000001</v>
      </c>
      <c r="F68" s="39">
        <f t="shared" si="24"/>
        <v>0</v>
      </c>
      <c r="G68" s="39">
        <f t="shared" si="24"/>
        <v>0</v>
      </c>
      <c r="H68" s="119">
        <f>((H65*1000)/H67)/7</f>
        <v>117.6074332171893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144.71449999999999</v>
      </c>
      <c r="C69" s="43">
        <f t="shared" si="25"/>
        <v>255.23400000000001</v>
      </c>
      <c r="D69" s="43">
        <f t="shared" si="25"/>
        <v>252.25200000000001</v>
      </c>
      <c r="E69" s="43">
        <f t="shared" si="25"/>
        <v>360.36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119.48802642444259</v>
      </c>
      <c r="C70" s="49">
        <f t="shared" si="26"/>
        <v>117.98428109107719</v>
      </c>
      <c r="D70" s="49">
        <f t="shared" si="26"/>
        <v>117.02226345083487</v>
      </c>
      <c r="E70" s="49">
        <f t="shared" si="26"/>
        <v>117.01298701298701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Q15"/>
    <mergeCell ref="R15:V1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zoomScale="30" zoomScaleNormal="30" workbookViewId="0">
      <selection activeCell="Q27" sqref="B27:Q2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0.85546875" style="19"/>
    <col min="33" max="33" width="14.85546875" style="19" bestFit="1" customWidth="1"/>
    <col min="34" max="258" width="10.8554687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0.85546875" style="19"/>
    <col min="289" max="289" width="14.85546875" style="19" bestFit="1" customWidth="1"/>
    <col min="290" max="514" width="10.8554687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0.85546875" style="19"/>
    <col min="545" max="545" width="14.85546875" style="19" bestFit="1" customWidth="1"/>
    <col min="546" max="770" width="10.8554687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0.85546875" style="19"/>
    <col min="801" max="801" width="14.85546875" style="19" bestFit="1" customWidth="1"/>
    <col min="802" max="1026" width="10.8554687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0.85546875" style="19"/>
    <col min="1057" max="1057" width="14.85546875" style="19" bestFit="1" customWidth="1"/>
    <col min="1058" max="1282" width="10.8554687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0.85546875" style="19"/>
    <col min="1313" max="1313" width="14.85546875" style="19" bestFit="1" customWidth="1"/>
    <col min="1314" max="1538" width="10.8554687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0.85546875" style="19"/>
    <col min="1569" max="1569" width="14.85546875" style="19" bestFit="1" customWidth="1"/>
    <col min="1570" max="1794" width="10.8554687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0.85546875" style="19"/>
    <col min="1825" max="1825" width="14.85546875" style="19" bestFit="1" customWidth="1"/>
    <col min="1826" max="2050" width="10.8554687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0.85546875" style="19"/>
    <col min="2081" max="2081" width="14.85546875" style="19" bestFit="1" customWidth="1"/>
    <col min="2082" max="2306" width="10.8554687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0.85546875" style="19"/>
    <col min="2337" max="2337" width="14.85546875" style="19" bestFit="1" customWidth="1"/>
    <col min="2338" max="2562" width="10.8554687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0.85546875" style="19"/>
    <col min="2593" max="2593" width="14.85546875" style="19" bestFit="1" customWidth="1"/>
    <col min="2594" max="2818" width="10.8554687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0.85546875" style="19"/>
    <col min="2849" max="2849" width="14.85546875" style="19" bestFit="1" customWidth="1"/>
    <col min="2850" max="3074" width="10.8554687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0.85546875" style="19"/>
    <col min="3105" max="3105" width="14.85546875" style="19" bestFit="1" customWidth="1"/>
    <col min="3106" max="3330" width="10.8554687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0.85546875" style="19"/>
    <col min="3361" max="3361" width="14.85546875" style="19" bestFit="1" customWidth="1"/>
    <col min="3362" max="3586" width="10.8554687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0.85546875" style="19"/>
    <col min="3617" max="3617" width="14.85546875" style="19" bestFit="1" customWidth="1"/>
    <col min="3618" max="3842" width="10.8554687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0.85546875" style="19"/>
    <col min="3873" max="3873" width="14.85546875" style="19" bestFit="1" customWidth="1"/>
    <col min="3874" max="4098" width="10.8554687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0.85546875" style="19"/>
    <col min="4129" max="4129" width="14.85546875" style="19" bestFit="1" customWidth="1"/>
    <col min="4130" max="4354" width="10.8554687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0.85546875" style="19"/>
    <col min="4385" max="4385" width="14.85546875" style="19" bestFit="1" customWidth="1"/>
    <col min="4386" max="4610" width="10.8554687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0.85546875" style="19"/>
    <col min="4641" max="4641" width="14.85546875" style="19" bestFit="1" customWidth="1"/>
    <col min="4642" max="4866" width="10.8554687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0.85546875" style="19"/>
    <col min="4897" max="4897" width="14.85546875" style="19" bestFit="1" customWidth="1"/>
    <col min="4898" max="5122" width="10.8554687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0.85546875" style="19"/>
    <col min="5153" max="5153" width="14.85546875" style="19" bestFit="1" customWidth="1"/>
    <col min="5154" max="5378" width="10.8554687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0.85546875" style="19"/>
    <col min="5409" max="5409" width="14.85546875" style="19" bestFit="1" customWidth="1"/>
    <col min="5410" max="5634" width="10.8554687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0.85546875" style="19"/>
    <col min="5665" max="5665" width="14.85546875" style="19" bestFit="1" customWidth="1"/>
    <col min="5666" max="5890" width="10.8554687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0.85546875" style="19"/>
    <col min="5921" max="5921" width="14.85546875" style="19" bestFit="1" customWidth="1"/>
    <col min="5922" max="6146" width="10.8554687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0.85546875" style="19"/>
    <col min="6177" max="6177" width="14.85546875" style="19" bestFit="1" customWidth="1"/>
    <col min="6178" max="6402" width="10.8554687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0.85546875" style="19"/>
    <col min="6433" max="6433" width="14.85546875" style="19" bestFit="1" customWidth="1"/>
    <col min="6434" max="6658" width="10.8554687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0.85546875" style="19"/>
    <col min="6689" max="6689" width="14.85546875" style="19" bestFit="1" customWidth="1"/>
    <col min="6690" max="6914" width="10.8554687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0.85546875" style="19"/>
    <col min="6945" max="6945" width="14.85546875" style="19" bestFit="1" customWidth="1"/>
    <col min="6946" max="7170" width="10.8554687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0.85546875" style="19"/>
    <col min="7201" max="7201" width="14.85546875" style="19" bestFit="1" customWidth="1"/>
    <col min="7202" max="7426" width="10.8554687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0.85546875" style="19"/>
    <col min="7457" max="7457" width="14.85546875" style="19" bestFit="1" customWidth="1"/>
    <col min="7458" max="7682" width="10.8554687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0.85546875" style="19"/>
    <col min="7713" max="7713" width="14.85546875" style="19" bestFit="1" customWidth="1"/>
    <col min="7714" max="7938" width="10.8554687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0.85546875" style="19"/>
    <col min="7969" max="7969" width="14.85546875" style="19" bestFit="1" customWidth="1"/>
    <col min="7970" max="8194" width="10.8554687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0.85546875" style="19"/>
    <col min="8225" max="8225" width="14.85546875" style="19" bestFit="1" customWidth="1"/>
    <col min="8226" max="8450" width="10.8554687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0.85546875" style="19"/>
    <col min="8481" max="8481" width="14.85546875" style="19" bestFit="1" customWidth="1"/>
    <col min="8482" max="8706" width="10.8554687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0.85546875" style="19"/>
    <col min="8737" max="8737" width="14.85546875" style="19" bestFit="1" customWidth="1"/>
    <col min="8738" max="8962" width="10.8554687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0.85546875" style="19"/>
    <col min="8993" max="8993" width="14.85546875" style="19" bestFit="1" customWidth="1"/>
    <col min="8994" max="9218" width="10.8554687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0.85546875" style="19"/>
    <col min="9249" max="9249" width="14.85546875" style="19" bestFit="1" customWidth="1"/>
    <col min="9250" max="9474" width="10.8554687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0.85546875" style="19"/>
    <col min="9505" max="9505" width="14.85546875" style="19" bestFit="1" customWidth="1"/>
    <col min="9506" max="9730" width="10.8554687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0.85546875" style="19"/>
    <col min="9761" max="9761" width="14.85546875" style="19" bestFit="1" customWidth="1"/>
    <col min="9762" max="9986" width="10.8554687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0.85546875" style="19"/>
    <col min="10017" max="10017" width="14.85546875" style="19" bestFit="1" customWidth="1"/>
    <col min="10018" max="10242" width="10.8554687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0.85546875" style="19"/>
    <col min="10273" max="10273" width="14.85546875" style="19" bestFit="1" customWidth="1"/>
    <col min="10274" max="10498" width="10.8554687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0.85546875" style="19"/>
    <col min="10529" max="10529" width="14.85546875" style="19" bestFit="1" customWidth="1"/>
    <col min="10530" max="10754" width="10.8554687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0.85546875" style="19"/>
    <col min="10785" max="10785" width="14.85546875" style="19" bestFit="1" customWidth="1"/>
    <col min="10786" max="11010" width="10.8554687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0.85546875" style="19"/>
    <col min="11041" max="11041" width="14.85546875" style="19" bestFit="1" customWidth="1"/>
    <col min="11042" max="11266" width="10.8554687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0.85546875" style="19"/>
    <col min="11297" max="11297" width="14.85546875" style="19" bestFit="1" customWidth="1"/>
    <col min="11298" max="11522" width="10.8554687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0.85546875" style="19"/>
    <col min="11553" max="11553" width="14.85546875" style="19" bestFit="1" customWidth="1"/>
    <col min="11554" max="11778" width="10.8554687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0.85546875" style="19"/>
    <col min="11809" max="11809" width="14.85546875" style="19" bestFit="1" customWidth="1"/>
    <col min="11810" max="12034" width="10.8554687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0.85546875" style="19"/>
    <col min="12065" max="12065" width="14.85546875" style="19" bestFit="1" customWidth="1"/>
    <col min="12066" max="12290" width="10.8554687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0.85546875" style="19"/>
    <col min="12321" max="12321" width="14.85546875" style="19" bestFit="1" customWidth="1"/>
    <col min="12322" max="12546" width="10.8554687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0.85546875" style="19"/>
    <col min="12577" max="12577" width="14.85546875" style="19" bestFit="1" customWidth="1"/>
    <col min="12578" max="12802" width="10.8554687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0.85546875" style="19"/>
    <col min="12833" max="12833" width="14.85546875" style="19" bestFit="1" customWidth="1"/>
    <col min="12834" max="13058" width="10.8554687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0.85546875" style="19"/>
    <col min="13089" max="13089" width="14.85546875" style="19" bestFit="1" customWidth="1"/>
    <col min="13090" max="13314" width="10.8554687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0.85546875" style="19"/>
    <col min="13345" max="13345" width="14.85546875" style="19" bestFit="1" customWidth="1"/>
    <col min="13346" max="13570" width="10.8554687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0.85546875" style="19"/>
    <col min="13601" max="13601" width="14.85546875" style="19" bestFit="1" customWidth="1"/>
    <col min="13602" max="13826" width="10.8554687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0.85546875" style="19"/>
    <col min="13857" max="13857" width="14.85546875" style="19" bestFit="1" customWidth="1"/>
    <col min="13858" max="14082" width="10.8554687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0.85546875" style="19"/>
    <col min="14113" max="14113" width="14.85546875" style="19" bestFit="1" customWidth="1"/>
    <col min="14114" max="14338" width="10.8554687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0.85546875" style="19"/>
    <col min="14369" max="14369" width="14.85546875" style="19" bestFit="1" customWidth="1"/>
    <col min="14370" max="14594" width="10.8554687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0.85546875" style="19"/>
    <col min="14625" max="14625" width="14.85546875" style="19" bestFit="1" customWidth="1"/>
    <col min="14626" max="14850" width="10.8554687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0.85546875" style="19"/>
    <col min="14881" max="14881" width="14.85546875" style="19" bestFit="1" customWidth="1"/>
    <col min="14882" max="15106" width="10.8554687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0.85546875" style="19"/>
    <col min="15137" max="15137" width="14.85546875" style="19" bestFit="1" customWidth="1"/>
    <col min="15138" max="15362" width="10.8554687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0.85546875" style="19"/>
    <col min="15393" max="15393" width="14.85546875" style="19" bestFit="1" customWidth="1"/>
    <col min="15394" max="15618" width="10.8554687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0.85546875" style="19"/>
    <col min="15649" max="15649" width="14.85546875" style="19" bestFit="1" customWidth="1"/>
    <col min="15650" max="15874" width="10.8554687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0.85546875" style="19"/>
    <col min="15905" max="15905" width="14.85546875" style="19" bestFit="1" customWidth="1"/>
    <col min="15906" max="16130" width="10.8554687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0.85546875" style="19"/>
    <col min="16161" max="16161" width="14.85546875" style="19" bestFit="1" customWidth="1"/>
    <col min="16162" max="16384" width="10.8554687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84" t="s">
        <v>0</v>
      </c>
      <c r="B3" s="584"/>
      <c r="C3" s="584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2"/>
      <c r="Z3" s="2"/>
      <c r="AA3" s="2"/>
      <c r="AB3" s="2"/>
      <c r="AC3" s="2"/>
      <c r="AD3" s="19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1" t="s">
        <v>1</v>
      </c>
      <c r="B9" s="191"/>
      <c r="C9" s="191"/>
      <c r="D9" s="1"/>
      <c r="E9" s="585" t="s">
        <v>2</v>
      </c>
      <c r="F9" s="585"/>
      <c r="G9" s="58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85"/>
      <c r="S9" s="58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1"/>
      <c r="B10" s="191"/>
      <c r="C10" s="19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1" t="s">
        <v>4</v>
      </c>
      <c r="B11" s="191"/>
      <c r="C11" s="191"/>
      <c r="D11" s="1"/>
      <c r="E11" s="192">
        <v>1</v>
      </c>
      <c r="F11" s="1"/>
      <c r="G11" s="1"/>
      <c r="H11" s="1"/>
      <c r="I11" s="1"/>
      <c r="J11" s="1"/>
      <c r="K11" s="586" t="s">
        <v>71</v>
      </c>
      <c r="L11" s="586"/>
      <c r="M11" s="193"/>
      <c r="N11" s="19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1"/>
      <c r="B12" s="191"/>
      <c r="C12" s="191"/>
      <c r="D12" s="1"/>
      <c r="E12" s="5"/>
      <c r="F12" s="1"/>
      <c r="G12" s="1"/>
      <c r="H12" s="1"/>
      <c r="I12" s="1"/>
      <c r="J12" s="1"/>
      <c r="K12" s="193"/>
      <c r="L12" s="193"/>
      <c r="M12" s="193"/>
      <c r="N12" s="19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1"/>
      <c r="B13" s="191"/>
      <c r="C13" s="191"/>
      <c r="D13" s="191"/>
      <c r="E13" s="191"/>
      <c r="F13" s="191"/>
      <c r="G13" s="191"/>
      <c r="H13" s="191"/>
      <c r="I13" s="191"/>
      <c r="J13" s="191"/>
      <c r="K13" s="191"/>
      <c r="L13" s="193"/>
      <c r="M13" s="193"/>
      <c r="N13" s="193"/>
      <c r="O13" s="193"/>
      <c r="P13" s="193"/>
      <c r="Q13" s="193"/>
      <c r="R13" s="193"/>
      <c r="S13" s="193"/>
      <c r="T13" s="193"/>
      <c r="U13" s="193"/>
      <c r="V13" s="193"/>
      <c r="W13" s="1"/>
      <c r="X13" s="1"/>
      <c r="Y13" s="1"/>
    </row>
    <row r="14" spans="1:30" s="3" customFormat="1" ht="27" thickBot="1" x14ac:dyDescent="0.3">
      <c r="A14" s="19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91" t="s">
        <v>7</v>
      </c>
      <c r="B15" s="597" t="s">
        <v>8</v>
      </c>
      <c r="C15" s="598"/>
      <c r="D15" s="598"/>
      <c r="E15" s="599"/>
      <c r="F15" s="597" t="s">
        <v>53</v>
      </c>
      <c r="G15" s="598"/>
      <c r="H15" s="598"/>
      <c r="I15" s="598"/>
      <c r="J15" s="598"/>
      <c r="K15" s="598"/>
      <c r="L15" s="599"/>
      <c r="M15" s="600" t="s">
        <v>9</v>
      </c>
      <c r="N15" s="592"/>
      <c r="O15" s="592"/>
      <c r="P15" s="592"/>
      <c r="Q15" s="593"/>
      <c r="R15" s="601" t="s">
        <v>30</v>
      </c>
      <c r="S15" s="602"/>
      <c r="T15" s="602"/>
      <c r="U15" s="602"/>
      <c r="V15" s="603"/>
      <c r="W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81">
        <v>1</v>
      </c>
      <c r="S16" s="182">
        <v>2</v>
      </c>
      <c r="T16" s="183">
        <v>3</v>
      </c>
      <c r="U16" s="183">
        <v>4</v>
      </c>
      <c r="V16" s="184">
        <v>5</v>
      </c>
      <c r="W16" s="18" t="s">
        <v>11</v>
      </c>
      <c r="Y16" s="20"/>
      <c r="Z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14">
        <v>1</v>
      </c>
      <c r="S17" s="21">
        <v>2</v>
      </c>
      <c r="T17" s="21">
        <v>3</v>
      </c>
      <c r="U17" s="21">
        <v>4</v>
      </c>
      <c r="V17" s="22">
        <v>5</v>
      </c>
      <c r="W17" s="18"/>
      <c r="Y17" s="2"/>
      <c r="Z17" s="20"/>
    </row>
    <row r="18" spans="1:30" ht="39.950000000000003" customHeight="1" x14ac:dyDescent="0.25">
      <c r="A18" s="94" t="s">
        <v>13</v>
      </c>
      <c r="B18" s="23">
        <v>30.032475999999996</v>
      </c>
      <c r="C18" s="24">
        <v>53.067360000000008</v>
      </c>
      <c r="D18" s="24">
        <v>49.481935999999997</v>
      </c>
      <c r="E18" s="25">
        <v>64.042000000000002</v>
      </c>
      <c r="F18" s="23">
        <v>49.821743999999988</v>
      </c>
      <c r="G18" s="24">
        <v>55.123720000000006</v>
      </c>
      <c r="H18" s="24">
        <v>54.684904000000003</v>
      </c>
      <c r="I18" s="24">
        <v>101.77625599999999</v>
      </c>
      <c r="J18" s="24">
        <v>85.842131999999992</v>
      </c>
      <c r="K18" s="24">
        <v>96.748932000000011</v>
      </c>
      <c r="L18" s="25">
        <v>55.738435999999993</v>
      </c>
      <c r="M18" s="82">
        <v>37.481640000000006</v>
      </c>
      <c r="N18" s="24">
        <v>73.862480000000005</v>
      </c>
      <c r="O18" s="24">
        <v>53.394176000000002</v>
      </c>
      <c r="P18" s="24">
        <v>78.134087999999991</v>
      </c>
      <c r="Q18" s="24">
        <v>56.407248000000003</v>
      </c>
      <c r="R18" s="23">
        <v>46.649768000000002</v>
      </c>
      <c r="S18" s="24">
        <v>77.213707999999997</v>
      </c>
      <c r="T18" s="24">
        <v>52.607512</v>
      </c>
      <c r="U18" s="24">
        <v>61.396671999999988</v>
      </c>
      <c r="V18" s="25">
        <v>57.08288000000001</v>
      </c>
      <c r="W18" s="26">
        <f t="shared" ref="W18:W25" si="0">SUM(B18:V18)</f>
        <v>1290.590068</v>
      </c>
      <c r="Y18" s="2"/>
      <c r="Z18" s="20"/>
    </row>
    <row r="19" spans="1:30" ht="39.950000000000003" customHeight="1" x14ac:dyDescent="0.25">
      <c r="A19" s="95" t="s">
        <v>14</v>
      </c>
      <c r="B19" s="23">
        <v>30.032475999999996</v>
      </c>
      <c r="C19" s="24">
        <v>53.067360000000008</v>
      </c>
      <c r="D19" s="24">
        <v>49.481935999999997</v>
      </c>
      <c r="E19" s="25">
        <v>64.042000000000002</v>
      </c>
      <c r="F19" s="23">
        <v>49.821743999999988</v>
      </c>
      <c r="G19" s="24">
        <v>55.123720000000006</v>
      </c>
      <c r="H19" s="24">
        <v>54.684904000000003</v>
      </c>
      <c r="I19" s="24">
        <v>101.77625599999999</v>
      </c>
      <c r="J19" s="24">
        <v>85.842131999999992</v>
      </c>
      <c r="K19" s="24">
        <v>96.748932000000011</v>
      </c>
      <c r="L19" s="25">
        <v>55.738435999999993</v>
      </c>
      <c r="M19" s="82">
        <v>37.481640000000006</v>
      </c>
      <c r="N19" s="24">
        <v>73.862480000000005</v>
      </c>
      <c r="O19" s="24">
        <v>53.394176000000002</v>
      </c>
      <c r="P19" s="24">
        <v>78.134087999999991</v>
      </c>
      <c r="Q19" s="24">
        <v>56.407248000000003</v>
      </c>
      <c r="R19" s="23">
        <v>46.649768000000002</v>
      </c>
      <c r="S19" s="24">
        <v>77.213707999999997</v>
      </c>
      <c r="T19" s="24">
        <v>52.607512</v>
      </c>
      <c r="U19" s="24">
        <v>61.396671999999988</v>
      </c>
      <c r="V19" s="25">
        <v>57.08288000000001</v>
      </c>
      <c r="W19" s="26">
        <f t="shared" si="0"/>
        <v>1290.590068</v>
      </c>
      <c r="Y19" s="2"/>
      <c r="Z19" s="20"/>
    </row>
    <row r="20" spans="1:30" ht="39.75" customHeight="1" x14ac:dyDescent="0.25">
      <c r="A20" s="94" t="s">
        <v>15</v>
      </c>
      <c r="B20" s="79">
        <v>31.3667096</v>
      </c>
      <c r="C20" s="24">
        <v>55.262055999999994</v>
      </c>
      <c r="D20" s="24">
        <v>51.678625599999997</v>
      </c>
      <c r="E20" s="25">
        <v>67.042200000000008</v>
      </c>
      <c r="F20" s="23">
        <v>52.033402400000014</v>
      </c>
      <c r="G20" s="24">
        <v>57.621012000000007</v>
      </c>
      <c r="H20" s="24">
        <v>57.075538399999992</v>
      </c>
      <c r="I20" s="24">
        <v>106.17749760000001</v>
      </c>
      <c r="J20" s="24">
        <v>89.547747200000003</v>
      </c>
      <c r="K20" s="24">
        <v>100.94482719999999</v>
      </c>
      <c r="L20" s="25">
        <v>58.113625600000013</v>
      </c>
      <c r="M20" s="83">
        <v>39.241944000000004</v>
      </c>
      <c r="N20" s="24">
        <v>77.485007999999993</v>
      </c>
      <c r="O20" s="24">
        <v>55.905529599999987</v>
      </c>
      <c r="P20" s="24">
        <v>82.144964799999997</v>
      </c>
      <c r="Q20" s="24">
        <v>59.463100800000007</v>
      </c>
      <c r="R20" s="79">
        <v>48.450492800000006</v>
      </c>
      <c r="S20" s="24">
        <v>80.302516800000006</v>
      </c>
      <c r="T20" s="24">
        <v>54.755095200000007</v>
      </c>
      <c r="U20" s="24">
        <v>64.122931200000011</v>
      </c>
      <c r="V20" s="25">
        <v>60.122448000000006</v>
      </c>
      <c r="W20" s="26">
        <f t="shared" si="0"/>
        <v>1348.8572728000001</v>
      </c>
      <c r="Y20" s="2"/>
      <c r="Z20" s="20"/>
    </row>
    <row r="21" spans="1:30" ht="39.950000000000003" customHeight="1" x14ac:dyDescent="0.25">
      <c r="A21" s="95" t="s">
        <v>16</v>
      </c>
      <c r="B21" s="23">
        <v>31.3667096</v>
      </c>
      <c r="C21" s="24">
        <v>55.262055999999994</v>
      </c>
      <c r="D21" s="24">
        <v>51.678625599999997</v>
      </c>
      <c r="E21" s="25">
        <v>67.042200000000008</v>
      </c>
      <c r="F21" s="23">
        <v>52.033402400000014</v>
      </c>
      <c r="G21" s="24">
        <v>57.621012000000007</v>
      </c>
      <c r="H21" s="24">
        <v>57.075538399999992</v>
      </c>
      <c r="I21" s="24">
        <v>106.17749760000001</v>
      </c>
      <c r="J21" s="24">
        <v>89.547747200000003</v>
      </c>
      <c r="K21" s="24">
        <v>100.94482719999999</v>
      </c>
      <c r="L21" s="25">
        <v>58.113625600000013</v>
      </c>
      <c r="M21" s="82">
        <v>39.241944000000004</v>
      </c>
      <c r="N21" s="24">
        <v>77.485007999999993</v>
      </c>
      <c r="O21" s="24">
        <v>55.905529599999987</v>
      </c>
      <c r="P21" s="24">
        <v>82.144964799999997</v>
      </c>
      <c r="Q21" s="24">
        <v>59.463100800000007</v>
      </c>
      <c r="R21" s="23">
        <v>48.450492800000006</v>
      </c>
      <c r="S21" s="24">
        <v>80.302516800000006</v>
      </c>
      <c r="T21" s="24">
        <v>54.755095200000007</v>
      </c>
      <c r="U21" s="24">
        <v>64.122931200000011</v>
      </c>
      <c r="V21" s="25">
        <v>60.122448000000006</v>
      </c>
      <c r="W21" s="26">
        <f t="shared" si="0"/>
        <v>1348.8572728000001</v>
      </c>
      <c r="Y21" s="2"/>
      <c r="Z21" s="20"/>
    </row>
    <row r="22" spans="1:30" ht="39.950000000000003" customHeight="1" x14ac:dyDescent="0.25">
      <c r="A22" s="94" t="s">
        <v>17</v>
      </c>
      <c r="B22" s="23">
        <v>31.3667096</v>
      </c>
      <c r="C22" s="24">
        <v>55.262055999999994</v>
      </c>
      <c r="D22" s="24">
        <v>51.678625599999997</v>
      </c>
      <c r="E22" s="25">
        <v>67.042200000000008</v>
      </c>
      <c r="F22" s="23">
        <v>52.033402400000014</v>
      </c>
      <c r="G22" s="24">
        <v>57.621012000000007</v>
      </c>
      <c r="H22" s="24">
        <v>57.075538399999992</v>
      </c>
      <c r="I22" s="24">
        <v>106.17749760000001</v>
      </c>
      <c r="J22" s="24">
        <v>89.547747200000003</v>
      </c>
      <c r="K22" s="24">
        <v>100.94482719999999</v>
      </c>
      <c r="L22" s="25">
        <v>58.113625600000013</v>
      </c>
      <c r="M22" s="82">
        <v>39.241944000000004</v>
      </c>
      <c r="N22" s="24">
        <v>77.485007999999993</v>
      </c>
      <c r="O22" s="24">
        <v>55.905529599999987</v>
      </c>
      <c r="P22" s="24">
        <v>82.144964799999997</v>
      </c>
      <c r="Q22" s="24">
        <v>59.463100800000007</v>
      </c>
      <c r="R22" s="23">
        <v>48.450492800000006</v>
      </c>
      <c r="S22" s="24">
        <v>80.302516800000006</v>
      </c>
      <c r="T22" s="24">
        <v>54.755095200000007</v>
      </c>
      <c r="U22" s="24">
        <v>64.122931200000011</v>
      </c>
      <c r="V22" s="25">
        <v>60.122448000000006</v>
      </c>
      <c r="W22" s="26">
        <f t="shared" si="0"/>
        <v>1348.8572728000001</v>
      </c>
      <c r="Y22" s="2"/>
      <c r="Z22" s="20"/>
    </row>
    <row r="23" spans="1:30" ht="39.950000000000003" customHeight="1" x14ac:dyDescent="0.25">
      <c r="A23" s="95" t="s">
        <v>18</v>
      </c>
      <c r="B23" s="23">
        <v>31.3667096</v>
      </c>
      <c r="C23" s="24">
        <v>55.262055999999994</v>
      </c>
      <c r="D23" s="24">
        <v>51.678625599999997</v>
      </c>
      <c r="E23" s="25">
        <v>67.042200000000008</v>
      </c>
      <c r="F23" s="23">
        <v>52.033402400000014</v>
      </c>
      <c r="G23" s="24">
        <v>57.621012000000007</v>
      </c>
      <c r="H23" s="24">
        <v>57.075538399999992</v>
      </c>
      <c r="I23" s="24">
        <v>106.17749760000001</v>
      </c>
      <c r="J23" s="24">
        <v>89.547747200000003</v>
      </c>
      <c r="K23" s="24">
        <v>100.94482719999999</v>
      </c>
      <c r="L23" s="25">
        <v>58.113625600000013</v>
      </c>
      <c r="M23" s="82">
        <v>39.241944000000004</v>
      </c>
      <c r="N23" s="24">
        <v>77.485007999999993</v>
      </c>
      <c r="O23" s="24">
        <v>55.905529599999987</v>
      </c>
      <c r="P23" s="24">
        <v>82.144964799999997</v>
      </c>
      <c r="Q23" s="24">
        <v>59.463100800000007</v>
      </c>
      <c r="R23" s="23">
        <v>48.450492800000006</v>
      </c>
      <c r="S23" s="24">
        <v>80.302516800000006</v>
      </c>
      <c r="T23" s="24">
        <v>54.755095200000007</v>
      </c>
      <c r="U23" s="24">
        <v>64.122931200000011</v>
      </c>
      <c r="V23" s="25">
        <v>60.122448000000006</v>
      </c>
      <c r="W23" s="26">
        <f t="shared" si="0"/>
        <v>1348.8572728000001</v>
      </c>
      <c r="Y23" s="2"/>
      <c r="Z23" s="20"/>
    </row>
    <row r="24" spans="1:30" ht="39.950000000000003" customHeight="1" x14ac:dyDescent="0.25">
      <c r="A24" s="94" t="s">
        <v>19</v>
      </c>
      <c r="B24" s="23">
        <v>31.3667096</v>
      </c>
      <c r="C24" s="24">
        <v>55.262055999999994</v>
      </c>
      <c r="D24" s="24">
        <v>51.678625599999997</v>
      </c>
      <c r="E24" s="25">
        <v>67.042200000000008</v>
      </c>
      <c r="F24" s="23">
        <v>52.033402400000014</v>
      </c>
      <c r="G24" s="24">
        <v>57.621012000000007</v>
      </c>
      <c r="H24" s="24">
        <v>57.075538399999992</v>
      </c>
      <c r="I24" s="24">
        <v>106.17749760000001</v>
      </c>
      <c r="J24" s="24">
        <v>89.547747200000003</v>
      </c>
      <c r="K24" s="24">
        <v>100.94482719999999</v>
      </c>
      <c r="L24" s="25">
        <v>58.113625600000013</v>
      </c>
      <c r="M24" s="82">
        <v>39.241944000000004</v>
      </c>
      <c r="N24" s="24">
        <v>77.485007999999993</v>
      </c>
      <c r="O24" s="24">
        <v>55.905529599999987</v>
      </c>
      <c r="P24" s="24">
        <v>82.144964799999997</v>
      </c>
      <c r="Q24" s="24">
        <v>59.463100800000007</v>
      </c>
      <c r="R24" s="23">
        <v>48.450492800000006</v>
      </c>
      <c r="S24" s="24">
        <v>80.302516800000006</v>
      </c>
      <c r="T24" s="24">
        <v>54.755095200000007</v>
      </c>
      <c r="U24" s="24">
        <v>64.122931200000011</v>
      </c>
      <c r="V24" s="25">
        <v>60.122448000000006</v>
      </c>
      <c r="W24" s="26">
        <f t="shared" si="0"/>
        <v>1348.8572728000001</v>
      </c>
      <c r="Y24" s="2"/>
    </row>
    <row r="25" spans="1:30" ht="41.45" customHeight="1" x14ac:dyDescent="0.25">
      <c r="A25" s="95" t="s">
        <v>11</v>
      </c>
      <c r="B25" s="27">
        <f t="shared" ref="B25:D25" si="1">SUM(B18:B24)</f>
        <v>216.89850000000001</v>
      </c>
      <c r="C25" s="28">
        <f t="shared" si="1"/>
        <v>382.44499999999994</v>
      </c>
      <c r="D25" s="28">
        <f t="shared" si="1"/>
        <v>357.35699999999997</v>
      </c>
      <c r="E25" s="29">
        <f>SUM(E18:E24)</f>
        <v>463.29499999999996</v>
      </c>
      <c r="F25" s="27">
        <f t="shared" ref="F25:H25" si="2">SUM(F18:F24)</f>
        <v>359.81049999999999</v>
      </c>
      <c r="G25" s="28">
        <f t="shared" si="2"/>
        <v>398.35250000000008</v>
      </c>
      <c r="H25" s="28">
        <f t="shared" si="2"/>
        <v>394.74749999999995</v>
      </c>
      <c r="I25" s="28">
        <f>SUM(I18:I24)</f>
        <v>734.44000000000017</v>
      </c>
      <c r="J25" s="28">
        <f t="shared" ref="J25:L25" si="3">SUM(J18:J24)</f>
        <v>619.423</v>
      </c>
      <c r="K25" s="28">
        <f t="shared" si="3"/>
        <v>698.22199999999987</v>
      </c>
      <c r="L25" s="29">
        <f t="shared" si="3"/>
        <v>402.04500000000007</v>
      </c>
      <c r="M25" s="84">
        <f>SUM(M18:M24)</f>
        <v>271.173</v>
      </c>
      <c r="N25" s="28">
        <f t="shared" ref="N25:Q25" si="4">SUM(N18:N24)</f>
        <v>535.15</v>
      </c>
      <c r="O25" s="28">
        <f t="shared" si="4"/>
        <v>386.31599999999992</v>
      </c>
      <c r="P25" s="28">
        <f t="shared" si="4"/>
        <v>566.99300000000005</v>
      </c>
      <c r="Q25" s="28">
        <f t="shared" si="4"/>
        <v>410.13000000000005</v>
      </c>
      <c r="R25" s="27">
        <f>SUM(R18:R24)</f>
        <v>335.55200000000002</v>
      </c>
      <c r="S25" s="28">
        <f t="shared" ref="S25:V25" si="5">SUM(S18:S24)</f>
        <v>555.94000000000005</v>
      </c>
      <c r="T25" s="28">
        <f t="shared" si="5"/>
        <v>378.99050000000005</v>
      </c>
      <c r="U25" s="28">
        <f t="shared" si="5"/>
        <v>443.40800000000002</v>
      </c>
      <c r="V25" s="29">
        <f t="shared" si="5"/>
        <v>414.77800000000008</v>
      </c>
      <c r="W25" s="26">
        <f t="shared" si="0"/>
        <v>9325.4664999999986</v>
      </c>
    </row>
    <row r="26" spans="1:30" s="2" customFormat="1" ht="36.75" customHeight="1" x14ac:dyDescent="0.25">
      <c r="A26" s="96" t="s">
        <v>20</v>
      </c>
      <c r="B26" s="30">
        <v>113.5</v>
      </c>
      <c r="C26" s="31">
        <v>111.5</v>
      </c>
      <c r="D26" s="31">
        <v>110.5</v>
      </c>
      <c r="E26" s="32">
        <v>108.5</v>
      </c>
      <c r="F26" s="30">
        <v>111.5</v>
      </c>
      <c r="G26" s="31">
        <v>110.5</v>
      </c>
      <c r="H26" s="31">
        <v>109.5</v>
      </c>
      <c r="I26" s="31">
        <v>107.5</v>
      </c>
      <c r="J26" s="31">
        <v>107</v>
      </c>
      <c r="K26" s="31">
        <v>106</v>
      </c>
      <c r="L26" s="32">
        <v>105</v>
      </c>
      <c r="M26" s="85">
        <v>111</v>
      </c>
      <c r="N26" s="31">
        <v>110</v>
      </c>
      <c r="O26" s="31">
        <v>108</v>
      </c>
      <c r="P26" s="31">
        <v>107</v>
      </c>
      <c r="Q26" s="31">
        <v>105</v>
      </c>
      <c r="R26" s="30">
        <v>112</v>
      </c>
      <c r="S26" s="31">
        <v>110</v>
      </c>
      <c r="T26" s="31">
        <v>108.5</v>
      </c>
      <c r="U26" s="31">
        <v>107</v>
      </c>
      <c r="V26" s="32">
        <v>106</v>
      </c>
      <c r="W26" s="33">
        <f>+((W25/W27)/7)*1000</f>
        <v>108.42431024660208</v>
      </c>
    </row>
    <row r="27" spans="1:30" s="2" customFormat="1" ht="33" customHeight="1" x14ac:dyDescent="0.25">
      <c r="A27" s="97" t="s">
        <v>21</v>
      </c>
      <c r="B27" s="34">
        <v>273</v>
      </c>
      <c r="C27" s="35">
        <v>490</v>
      </c>
      <c r="D27" s="35">
        <v>462</v>
      </c>
      <c r="E27" s="36">
        <v>610</v>
      </c>
      <c r="F27" s="34">
        <v>461</v>
      </c>
      <c r="G27" s="35">
        <v>515</v>
      </c>
      <c r="H27" s="35">
        <v>515</v>
      </c>
      <c r="I27" s="35">
        <v>976</v>
      </c>
      <c r="J27" s="35">
        <v>827</v>
      </c>
      <c r="K27" s="35">
        <v>941</v>
      </c>
      <c r="L27" s="36">
        <v>547</v>
      </c>
      <c r="M27" s="86">
        <v>349</v>
      </c>
      <c r="N27" s="35">
        <v>695</v>
      </c>
      <c r="O27" s="35">
        <v>511</v>
      </c>
      <c r="P27" s="35">
        <v>757</v>
      </c>
      <c r="Q27" s="35">
        <v>558</v>
      </c>
      <c r="R27" s="34">
        <v>428</v>
      </c>
      <c r="S27" s="35">
        <v>722</v>
      </c>
      <c r="T27" s="35">
        <v>499</v>
      </c>
      <c r="U27" s="35">
        <v>592</v>
      </c>
      <c r="V27" s="36">
        <v>559</v>
      </c>
      <c r="W27" s="37">
        <f>SUM(B27:V27)</f>
        <v>12287</v>
      </c>
      <c r="X27" s="2">
        <f>((W25*1000)/W27)/7</f>
        <v>108.42431024660208</v>
      </c>
    </row>
    <row r="28" spans="1:30" s="2" customFormat="1" ht="33" customHeight="1" x14ac:dyDescent="0.25">
      <c r="A28" s="98" t="s">
        <v>22</v>
      </c>
      <c r="B28" s="38">
        <f>((B27*B26)*7/1000-B18-B19)/5</f>
        <v>31.3667096</v>
      </c>
      <c r="C28" s="39">
        <f t="shared" ref="C28:V28" si="6">((C27*C26)*7/1000-C18-C19)/5</f>
        <v>55.262055999999994</v>
      </c>
      <c r="D28" s="39">
        <f t="shared" si="6"/>
        <v>51.678625599999997</v>
      </c>
      <c r="E28" s="40">
        <f t="shared" si="6"/>
        <v>67.042200000000008</v>
      </c>
      <c r="F28" s="38">
        <f t="shared" si="6"/>
        <v>52.033402400000014</v>
      </c>
      <c r="G28" s="39">
        <f t="shared" si="6"/>
        <v>57.621012000000007</v>
      </c>
      <c r="H28" s="39">
        <f t="shared" si="6"/>
        <v>57.075538399999992</v>
      </c>
      <c r="I28" s="39">
        <f t="shared" si="6"/>
        <v>106.17749760000001</v>
      </c>
      <c r="J28" s="39">
        <f t="shared" si="6"/>
        <v>89.547747200000003</v>
      </c>
      <c r="K28" s="39">
        <f t="shared" si="6"/>
        <v>100.94482719999999</v>
      </c>
      <c r="L28" s="40">
        <f t="shared" si="6"/>
        <v>58.113625600000013</v>
      </c>
      <c r="M28" s="87">
        <f t="shared" si="6"/>
        <v>39.241944000000004</v>
      </c>
      <c r="N28" s="39">
        <f t="shared" si="6"/>
        <v>77.485007999999993</v>
      </c>
      <c r="O28" s="39">
        <f t="shared" si="6"/>
        <v>55.905529599999987</v>
      </c>
      <c r="P28" s="39">
        <f t="shared" si="6"/>
        <v>82.144964799999997</v>
      </c>
      <c r="Q28" s="39">
        <f t="shared" si="6"/>
        <v>59.463100800000007</v>
      </c>
      <c r="R28" s="38">
        <f t="shared" si="6"/>
        <v>48.450492800000006</v>
      </c>
      <c r="S28" s="39">
        <f t="shared" si="6"/>
        <v>80.302516800000006</v>
      </c>
      <c r="T28" s="39">
        <f t="shared" si="6"/>
        <v>54.755095200000007</v>
      </c>
      <c r="U28" s="39">
        <f t="shared" si="6"/>
        <v>64.122931200000011</v>
      </c>
      <c r="V28" s="40">
        <f t="shared" si="6"/>
        <v>60.122448000000006</v>
      </c>
      <c r="W28" s="41"/>
    </row>
    <row r="29" spans="1:30" ht="33.75" customHeight="1" x14ac:dyDescent="0.25">
      <c r="A29" s="99" t="s">
        <v>23</v>
      </c>
      <c r="B29" s="42">
        <f t="shared" ref="B29:D29" si="7">((B27*B26)*7)/1000</f>
        <v>216.89850000000001</v>
      </c>
      <c r="C29" s="43">
        <f t="shared" si="7"/>
        <v>382.44499999999999</v>
      </c>
      <c r="D29" s="43">
        <f t="shared" si="7"/>
        <v>357.35700000000003</v>
      </c>
      <c r="E29" s="90">
        <f>((E27*E26)*7)/1000</f>
        <v>463.29500000000002</v>
      </c>
      <c r="F29" s="42">
        <f>((F27*F26)*7)/1000</f>
        <v>359.81049999999999</v>
      </c>
      <c r="G29" s="43">
        <f t="shared" ref="G29:H29" si="8">((G27*G26)*7)/1000</f>
        <v>398.35250000000002</v>
      </c>
      <c r="H29" s="43">
        <f t="shared" si="8"/>
        <v>394.7475</v>
      </c>
      <c r="I29" s="43">
        <f>((I27*I26)*7)/1000</f>
        <v>734.44</v>
      </c>
      <c r="J29" s="43">
        <f>((J27*J26)*7)/1000</f>
        <v>619.423</v>
      </c>
      <c r="K29" s="43">
        <f t="shared" ref="K29:L29" si="9">((K27*K26)*7)/1000</f>
        <v>698.22199999999998</v>
      </c>
      <c r="L29" s="90">
        <f t="shared" si="9"/>
        <v>402.04500000000002</v>
      </c>
      <c r="M29" s="88">
        <f>((M27*M26)*7)/1000</f>
        <v>271.173</v>
      </c>
      <c r="N29" s="43">
        <f>((N27*N26)*7)/1000</f>
        <v>535.15</v>
      </c>
      <c r="O29" s="43">
        <f>((O27*O26)*7)/1000</f>
        <v>386.31599999999997</v>
      </c>
      <c r="P29" s="43">
        <f t="shared" ref="P29:V29" si="10">((P27*P26)*7)/1000</f>
        <v>566.99300000000005</v>
      </c>
      <c r="Q29" s="43">
        <f t="shared" si="10"/>
        <v>410.13</v>
      </c>
      <c r="R29" s="44">
        <f t="shared" si="10"/>
        <v>335.55200000000002</v>
      </c>
      <c r="S29" s="45">
        <f t="shared" si="10"/>
        <v>555.94000000000005</v>
      </c>
      <c r="T29" s="45">
        <f t="shared" si="10"/>
        <v>378.9905</v>
      </c>
      <c r="U29" s="45">
        <f t="shared" si="10"/>
        <v>443.40800000000002</v>
      </c>
      <c r="V29" s="46">
        <f t="shared" si="10"/>
        <v>414.77800000000002</v>
      </c>
      <c r="W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113.50000000000001</v>
      </c>
      <c r="C30" s="49">
        <f t="shared" si="11"/>
        <v>111.49999999999997</v>
      </c>
      <c r="D30" s="49">
        <f t="shared" si="11"/>
        <v>110.5</v>
      </c>
      <c r="E30" s="50">
        <f>+(E25/E27)/7*1000</f>
        <v>108.5</v>
      </c>
      <c r="F30" s="48">
        <f t="shared" ref="F30:H30" si="12">+(F25/F27)/7*1000</f>
        <v>111.5</v>
      </c>
      <c r="G30" s="49">
        <f t="shared" si="12"/>
        <v>110.50000000000003</v>
      </c>
      <c r="H30" s="49">
        <f t="shared" si="12"/>
        <v>109.49999999999997</v>
      </c>
      <c r="I30" s="49">
        <f>+(I25/I27)/7*1000</f>
        <v>107.50000000000003</v>
      </c>
      <c r="J30" s="49">
        <f t="shared" ref="J30:L30" si="13">+(J25/J27)/7*1000</f>
        <v>107</v>
      </c>
      <c r="K30" s="49">
        <f t="shared" si="13"/>
        <v>105.99999999999999</v>
      </c>
      <c r="L30" s="50">
        <f t="shared" si="13"/>
        <v>105.00000000000001</v>
      </c>
      <c r="M30" s="89">
        <f>+(M25/M27)/7*1000</f>
        <v>111</v>
      </c>
      <c r="N30" s="49">
        <f t="shared" ref="N30:V30" si="14">+(N25/N27)/7*1000</f>
        <v>110</v>
      </c>
      <c r="O30" s="49">
        <f t="shared" si="14"/>
        <v>107.99999999999997</v>
      </c>
      <c r="P30" s="49">
        <f t="shared" si="14"/>
        <v>107.00000000000001</v>
      </c>
      <c r="Q30" s="49">
        <f t="shared" si="14"/>
        <v>105.00000000000001</v>
      </c>
      <c r="R30" s="48">
        <f t="shared" si="14"/>
        <v>112</v>
      </c>
      <c r="S30" s="49">
        <f t="shared" si="14"/>
        <v>110.00000000000001</v>
      </c>
      <c r="T30" s="49">
        <f t="shared" si="14"/>
        <v>108.50000000000001</v>
      </c>
      <c r="U30" s="49">
        <f t="shared" si="14"/>
        <v>107</v>
      </c>
      <c r="V30" s="50">
        <f t="shared" si="14"/>
        <v>106.00000000000001</v>
      </c>
      <c r="W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89" t="s">
        <v>26</v>
      </c>
      <c r="C36" s="590"/>
      <c r="D36" s="590"/>
      <c r="E36" s="590"/>
      <c r="F36" s="590"/>
      <c r="G36" s="590"/>
      <c r="H36" s="587"/>
      <c r="I36" s="102"/>
      <c r="J36" s="55" t="s">
        <v>27</v>
      </c>
      <c r="K36" s="110"/>
      <c r="L36" s="590" t="s">
        <v>26</v>
      </c>
      <c r="M36" s="590"/>
      <c r="N36" s="590"/>
      <c r="O36" s="590"/>
      <c r="P36" s="587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27.011171999999998</v>
      </c>
      <c r="C39" s="82">
        <v>74.470601599999981</v>
      </c>
      <c r="D39" s="82">
        <v>69.32459200000001</v>
      </c>
      <c r="E39" s="82">
        <v>76.20830239999998</v>
      </c>
      <c r="F39" s="82">
        <v>81.2399688</v>
      </c>
      <c r="G39" s="82">
        <v>73.994578399999995</v>
      </c>
      <c r="H39" s="82"/>
      <c r="I39" s="104">
        <f t="shared" ref="I39:I46" si="15">SUM(B39:H39)</f>
        <v>402.24921519999998</v>
      </c>
      <c r="J39" s="2"/>
      <c r="K39" s="94" t="s">
        <v>13</v>
      </c>
      <c r="L39" s="82">
        <v>8.1</v>
      </c>
      <c r="M39" s="82">
        <v>21.1</v>
      </c>
      <c r="N39" s="82">
        <v>14.4</v>
      </c>
      <c r="O39" s="82"/>
      <c r="P39" s="82"/>
      <c r="Q39" s="104">
        <f t="shared" ref="Q39:Q46" si="16">SUM(L39:P39)</f>
        <v>43.6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27.011171999999998</v>
      </c>
      <c r="C40" s="82">
        <v>74.470601599999981</v>
      </c>
      <c r="D40" s="82">
        <v>69.32459200000001</v>
      </c>
      <c r="E40" s="82">
        <v>76.20830239999998</v>
      </c>
      <c r="F40" s="82">
        <v>81.2399688</v>
      </c>
      <c r="G40" s="82">
        <v>73.994578399999995</v>
      </c>
      <c r="H40" s="82"/>
      <c r="I40" s="104">
        <f t="shared" si="15"/>
        <v>402.24921519999998</v>
      </c>
      <c r="J40" s="2"/>
      <c r="K40" s="95" t="s">
        <v>14</v>
      </c>
      <c r="L40" s="82">
        <v>8.1</v>
      </c>
      <c r="M40" s="82">
        <v>21.1</v>
      </c>
      <c r="N40" s="82">
        <v>14.4</v>
      </c>
      <c r="O40" s="82"/>
      <c r="P40" s="82"/>
      <c r="Q40" s="104">
        <f t="shared" si="16"/>
        <v>43.6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27.346931200000007</v>
      </c>
      <c r="C41" s="24">
        <v>76.680359359999983</v>
      </c>
      <c r="D41" s="24">
        <v>71.524563200000003</v>
      </c>
      <c r="E41" s="24">
        <v>78.580179040000004</v>
      </c>
      <c r="F41" s="24">
        <v>83.705412479999993</v>
      </c>
      <c r="G41" s="24">
        <v>76.27646863999999</v>
      </c>
      <c r="H41" s="24"/>
      <c r="I41" s="104">
        <f t="shared" si="15"/>
        <v>414.11391391999996</v>
      </c>
      <c r="J41" s="2"/>
      <c r="K41" s="94" t="s">
        <v>15</v>
      </c>
      <c r="L41" s="82">
        <v>8.4</v>
      </c>
      <c r="M41" s="82">
        <v>21.7</v>
      </c>
      <c r="N41" s="82">
        <v>14.7</v>
      </c>
      <c r="O41" s="24"/>
      <c r="P41" s="24"/>
      <c r="Q41" s="104">
        <f t="shared" si="16"/>
        <v>44.8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27.346931200000007</v>
      </c>
      <c r="C42" s="82">
        <v>76.680359359999983</v>
      </c>
      <c r="D42" s="82">
        <v>71.524563200000003</v>
      </c>
      <c r="E42" s="82">
        <v>78.580179040000004</v>
      </c>
      <c r="F42" s="82">
        <v>83.705412479999993</v>
      </c>
      <c r="G42" s="82">
        <v>76.27646863999999</v>
      </c>
      <c r="H42" s="82"/>
      <c r="I42" s="104">
        <f t="shared" si="15"/>
        <v>414.11391391999996</v>
      </c>
      <c r="J42" s="2"/>
      <c r="K42" s="95" t="s">
        <v>16</v>
      </c>
      <c r="L42" s="82">
        <v>8.4</v>
      </c>
      <c r="M42" s="82">
        <v>21.7</v>
      </c>
      <c r="N42" s="82">
        <v>14.7</v>
      </c>
      <c r="O42" s="82"/>
      <c r="P42" s="82"/>
      <c r="Q42" s="104">
        <f t="shared" si="16"/>
        <v>44.8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27.346931200000007</v>
      </c>
      <c r="C43" s="82">
        <v>76.680359359999983</v>
      </c>
      <c r="D43" s="82">
        <v>71.524563200000003</v>
      </c>
      <c r="E43" s="82">
        <v>78.580179040000004</v>
      </c>
      <c r="F43" s="82">
        <v>83.705412479999993</v>
      </c>
      <c r="G43" s="82">
        <v>76.27646863999999</v>
      </c>
      <c r="H43" s="82"/>
      <c r="I43" s="104">
        <f t="shared" si="15"/>
        <v>414.11391391999996</v>
      </c>
      <c r="J43" s="2"/>
      <c r="K43" s="94" t="s">
        <v>17</v>
      </c>
      <c r="L43" s="82">
        <v>8.4</v>
      </c>
      <c r="M43" s="82">
        <v>21.8</v>
      </c>
      <c r="N43" s="82">
        <v>14.7</v>
      </c>
      <c r="O43" s="82"/>
      <c r="P43" s="82"/>
      <c r="Q43" s="104">
        <f t="shared" si="16"/>
        <v>44.900000000000006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27.346931200000007</v>
      </c>
      <c r="C44" s="82">
        <v>76.680359359999983</v>
      </c>
      <c r="D44" s="82">
        <v>71.524563200000003</v>
      </c>
      <c r="E44" s="82">
        <v>78.580179040000004</v>
      </c>
      <c r="F44" s="82">
        <v>83.705412479999993</v>
      </c>
      <c r="G44" s="82">
        <v>76.27646863999999</v>
      </c>
      <c r="H44" s="82"/>
      <c r="I44" s="104">
        <f t="shared" si="15"/>
        <v>414.11391391999996</v>
      </c>
      <c r="J44" s="2"/>
      <c r="K44" s="95" t="s">
        <v>18</v>
      </c>
      <c r="L44" s="82">
        <v>8.5</v>
      </c>
      <c r="M44" s="82">
        <v>21.8</v>
      </c>
      <c r="N44" s="82">
        <v>14.7</v>
      </c>
      <c r="O44" s="82"/>
      <c r="P44" s="82"/>
      <c r="Q44" s="104">
        <f t="shared" si="16"/>
        <v>45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27.346931200000007</v>
      </c>
      <c r="C45" s="82">
        <v>76.680359359999983</v>
      </c>
      <c r="D45" s="82">
        <v>71.524563200000003</v>
      </c>
      <c r="E45" s="82">
        <v>78.580179040000004</v>
      </c>
      <c r="F45" s="82">
        <v>83.705412479999993</v>
      </c>
      <c r="G45" s="82">
        <v>76.27646863999999</v>
      </c>
      <c r="H45" s="82"/>
      <c r="I45" s="104">
        <f t="shared" si="15"/>
        <v>414.11391391999996</v>
      </c>
      <c r="J45" s="2"/>
      <c r="K45" s="94" t="s">
        <v>19</v>
      </c>
      <c r="L45" s="82">
        <v>8.5</v>
      </c>
      <c r="M45" s="82">
        <v>21.8</v>
      </c>
      <c r="N45" s="82">
        <v>14.7</v>
      </c>
      <c r="O45" s="82"/>
      <c r="P45" s="82"/>
      <c r="Q45" s="104">
        <f t="shared" si="16"/>
        <v>45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190.75700000000001</v>
      </c>
      <c r="C46" s="28">
        <f t="shared" si="17"/>
        <v>532.34299999999996</v>
      </c>
      <c r="D46" s="28">
        <f t="shared" si="17"/>
        <v>496.27199999999999</v>
      </c>
      <c r="E46" s="28">
        <f t="shared" si="17"/>
        <v>545.3175</v>
      </c>
      <c r="F46" s="28">
        <f t="shared" si="17"/>
        <v>581.00699999999995</v>
      </c>
      <c r="G46" s="28">
        <f t="shared" si="17"/>
        <v>529.37149999999986</v>
      </c>
      <c r="H46" s="28">
        <f t="shared" si="17"/>
        <v>0</v>
      </c>
      <c r="I46" s="104">
        <f t="shared" si="15"/>
        <v>2875.0679999999998</v>
      </c>
      <c r="K46" s="80" t="s">
        <v>11</v>
      </c>
      <c r="L46" s="84">
        <f>SUM(L39:L45)</f>
        <v>58.4</v>
      </c>
      <c r="M46" s="28">
        <f>SUM(M39:M45)</f>
        <v>151.00000000000003</v>
      </c>
      <c r="N46" s="28">
        <f>SUM(N39:N45)</f>
        <v>102.30000000000001</v>
      </c>
      <c r="O46" s="28">
        <f>SUM(O39:O45)</f>
        <v>0</v>
      </c>
      <c r="P46" s="28">
        <f>SUM(P39:P45)</f>
        <v>0</v>
      </c>
      <c r="Q46" s="104">
        <f t="shared" si="16"/>
        <v>311.70000000000005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114.5</v>
      </c>
      <c r="C47" s="31">
        <v>113</v>
      </c>
      <c r="D47" s="31">
        <v>112</v>
      </c>
      <c r="E47" s="31">
        <v>110.5</v>
      </c>
      <c r="F47" s="31">
        <v>109.5</v>
      </c>
      <c r="G47" s="31">
        <v>108.5</v>
      </c>
      <c r="H47" s="31"/>
      <c r="I47" s="105">
        <f>+((I46/I48)/7)*1000</f>
        <v>110.88660907127428</v>
      </c>
      <c r="K47" s="113" t="s">
        <v>20</v>
      </c>
      <c r="L47" s="85">
        <v>117.5</v>
      </c>
      <c r="M47" s="31">
        <v>116</v>
      </c>
      <c r="N47" s="31">
        <v>116</v>
      </c>
      <c r="O47" s="31"/>
      <c r="P47" s="31"/>
      <c r="Q47" s="105">
        <f>+((Q46/Q48)/7)*1000</f>
        <v>116.2625885863484</v>
      </c>
      <c r="R47" s="65"/>
      <c r="S47" s="65"/>
    </row>
    <row r="48" spans="1:30" ht="33.75" customHeight="1" x14ac:dyDescent="0.25">
      <c r="A48" s="97" t="s">
        <v>21</v>
      </c>
      <c r="B48" s="86">
        <v>238</v>
      </c>
      <c r="C48" s="35">
        <v>673</v>
      </c>
      <c r="D48" s="35">
        <v>633</v>
      </c>
      <c r="E48" s="35">
        <v>705</v>
      </c>
      <c r="F48" s="35">
        <v>758</v>
      </c>
      <c r="G48" s="35">
        <v>697</v>
      </c>
      <c r="H48" s="35"/>
      <c r="I48" s="106">
        <f>SUM(B48:H48)</f>
        <v>3704</v>
      </c>
      <c r="J48" s="66"/>
      <c r="K48" s="97" t="s">
        <v>21</v>
      </c>
      <c r="L48" s="109">
        <v>71</v>
      </c>
      <c r="M48" s="67">
        <v>186</v>
      </c>
      <c r="N48" s="67">
        <v>126</v>
      </c>
      <c r="O48" s="67"/>
      <c r="P48" s="67"/>
      <c r="Q48" s="115">
        <f>SUM(L48:P48)</f>
        <v>383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((B48*B47)*7/1000-B39-B40)/5</f>
        <v>27.346931200000007</v>
      </c>
      <c r="C49" s="39">
        <f t="shared" si="18"/>
        <v>76.680359359999983</v>
      </c>
      <c r="D49" s="39">
        <f t="shared" si="18"/>
        <v>71.524563200000003</v>
      </c>
      <c r="E49" s="39">
        <f t="shared" si="18"/>
        <v>78.580179040000004</v>
      </c>
      <c r="F49" s="39">
        <f t="shared" si="18"/>
        <v>83.705412479999993</v>
      </c>
      <c r="G49" s="39">
        <f t="shared" si="18"/>
        <v>76.27646863999999</v>
      </c>
      <c r="H49" s="39">
        <f t="shared" si="18"/>
        <v>0</v>
      </c>
      <c r="I49" s="107">
        <f>((I46*1000)/I48)/7</f>
        <v>110.88660907127428</v>
      </c>
      <c r="K49" s="98" t="s">
        <v>22</v>
      </c>
      <c r="L49" s="87">
        <f t="shared" ref="L49:P49" si="19">((L48*L47)*7/1000-L39-L40)/5</f>
        <v>8.4394999999999989</v>
      </c>
      <c r="M49" s="39">
        <f t="shared" si="19"/>
        <v>21.766400000000004</v>
      </c>
      <c r="N49" s="39">
        <f t="shared" si="19"/>
        <v>14.702399999999997</v>
      </c>
      <c r="O49" s="39">
        <f t="shared" si="19"/>
        <v>0</v>
      </c>
      <c r="P49" s="39">
        <f t="shared" si="19"/>
        <v>0</v>
      </c>
      <c r="Q49" s="116">
        <f>((Q46*1000)/Q48)/7</f>
        <v>116.2625885863484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190.75700000000001</v>
      </c>
      <c r="C50" s="43">
        <f t="shared" si="20"/>
        <v>532.34299999999996</v>
      </c>
      <c r="D50" s="43">
        <f t="shared" si="20"/>
        <v>496.27199999999999</v>
      </c>
      <c r="E50" s="43">
        <f t="shared" si="20"/>
        <v>545.3175</v>
      </c>
      <c r="F50" s="43">
        <f t="shared" si="20"/>
        <v>581.00699999999995</v>
      </c>
      <c r="G50" s="43">
        <f t="shared" si="20"/>
        <v>529.37149999999997</v>
      </c>
      <c r="H50" s="43">
        <f t="shared" si="20"/>
        <v>0</v>
      </c>
      <c r="I50" s="90"/>
      <c r="K50" s="99" t="s">
        <v>23</v>
      </c>
      <c r="L50" s="88">
        <f>((L48*L47)*7)/1000</f>
        <v>58.397500000000001</v>
      </c>
      <c r="M50" s="43">
        <f>((M48*M47)*7)/1000</f>
        <v>151.03200000000001</v>
      </c>
      <c r="N50" s="43">
        <f>((N48*N47)*7)/1000</f>
        <v>102.312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114.5</v>
      </c>
      <c r="C51" s="49">
        <f t="shared" si="21"/>
        <v>112.99999999999999</v>
      </c>
      <c r="D51" s="49">
        <f t="shared" si="21"/>
        <v>112</v>
      </c>
      <c r="E51" s="49">
        <f t="shared" si="21"/>
        <v>110.5</v>
      </c>
      <c r="F51" s="49">
        <f t="shared" si="21"/>
        <v>109.5</v>
      </c>
      <c r="G51" s="49">
        <f t="shared" si="21"/>
        <v>108.49999999999997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117.50503018108651</v>
      </c>
      <c r="M51" s="49">
        <f>+(M46/M48)/7*1000</f>
        <v>115.97542242703535</v>
      </c>
      <c r="N51" s="49">
        <f>+(N46/N48)/7*1000</f>
        <v>115.98639455782315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91"/>
      <c r="K54" s="591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89" t="s">
        <v>8</v>
      </c>
      <c r="C55" s="590"/>
      <c r="D55" s="590"/>
      <c r="E55" s="590"/>
      <c r="F55" s="590"/>
      <c r="G55" s="587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21</v>
      </c>
      <c r="C58" s="82">
        <v>37.1</v>
      </c>
      <c r="D58" s="82">
        <v>36.6</v>
      </c>
      <c r="E58" s="82">
        <v>52.4</v>
      </c>
      <c r="F58" s="82"/>
      <c r="G58" s="82"/>
      <c r="H58" s="104">
        <f t="shared" ref="H58:H65" si="22">SUM(B58:G58)</f>
        <v>147.1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21</v>
      </c>
      <c r="C59" s="82">
        <v>37.1</v>
      </c>
      <c r="D59" s="82">
        <v>36.6</v>
      </c>
      <c r="E59" s="82">
        <v>52.4</v>
      </c>
      <c r="F59" s="82"/>
      <c r="G59" s="82"/>
      <c r="H59" s="104">
        <f t="shared" si="22"/>
        <v>147.1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>
        <v>21.7</v>
      </c>
      <c r="C60" s="82">
        <v>38.6</v>
      </c>
      <c r="D60" s="82">
        <v>38.200000000000003</v>
      </c>
      <c r="E60" s="82">
        <v>54.5</v>
      </c>
      <c r="F60" s="82"/>
      <c r="G60" s="24"/>
      <c r="H60" s="104">
        <f t="shared" si="22"/>
        <v>153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21.7</v>
      </c>
      <c r="C61" s="82">
        <v>38.6</v>
      </c>
      <c r="D61" s="82">
        <v>38.200000000000003</v>
      </c>
      <c r="E61" s="82">
        <v>54.5</v>
      </c>
      <c r="F61" s="82"/>
      <c r="G61" s="82"/>
      <c r="H61" s="104">
        <f t="shared" si="22"/>
        <v>153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21.8</v>
      </c>
      <c r="C62" s="82">
        <v>38.6</v>
      </c>
      <c r="D62" s="82">
        <v>38.200000000000003</v>
      </c>
      <c r="E62" s="82">
        <v>54.5</v>
      </c>
      <c r="F62" s="82"/>
      <c r="G62" s="82"/>
      <c r="H62" s="104">
        <f t="shared" si="22"/>
        <v>153.10000000000002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21.8</v>
      </c>
      <c r="C63" s="82">
        <v>38.6</v>
      </c>
      <c r="D63" s="82">
        <v>38.200000000000003</v>
      </c>
      <c r="E63" s="82">
        <v>54.5</v>
      </c>
      <c r="F63" s="82"/>
      <c r="G63" s="82"/>
      <c r="H63" s="104">
        <f t="shared" si="22"/>
        <v>153.10000000000002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21.8</v>
      </c>
      <c r="C64" s="82">
        <v>38.6</v>
      </c>
      <c r="D64" s="82">
        <v>38.200000000000003</v>
      </c>
      <c r="E64" s="82">
        <v>54.5</v>
      </c>
      <c r="F64" s="82"/>
      <c r="G64" s="82"/>
      <c r="H64" s="104">
        <f t="shared" si="22"/>
        <v>153.10000000000002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150.80000000000001</v>
      </c>
      <c r="C65" s="28">
        <f t="shared" si="23"/>
        <v>267.2</v>
      </c>
      <c r="D65" s="28">
        <f t="shared" si="23"/>
        <v>264.2</v>
      </c>
      <c r="E65" s="28">
        <f t="shared" si="23"/>
        <v>377.3</v>
      </c>
      <c r="F65" s="28">
        <f t="shared" si="23"/>
        <v>0</v>
      </c>
      <c r="G65" s="28">
        <f t="shared" si="23"/>
        <v>0</v>
      </c>
      <c r="H65" s="104">
        <f t="shared" si="22"/>
        <v>1059.5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124.5</v>
      </c>
      <c r="C66" s="31">
        <v>123.5</v>
      </c>
      <c r="D66" s="31">
        <v>122.5</v>
      </c>
      <c r="E66" s="31">
        <v>122.5</v>
      </c>
      <c r="F66" s="31"/>
      <c r="G66" s="31"/>
      <c r="H66" s="105">
        <f>+((H65/H67)/7)*1000</f>
        <v>123.05458768873402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173</v>
      </c>
      <c r="C67" s="67">
        <v>309</v>
      </c>
      <c r="D67" s="67">
        <v>308</v>
      </c>
      <c r="E67" s="67">
        <v>440</v>
      </c>
      <c r="F67" s="67"/>
      <c r="G67" s="67"/>
      <c r="H67" s="115">
        <f>SUM(B67:G67)</f>
        <v>1230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((B67*B66)*7/1000-B58-B59)/5</f>
        <v>21.753899999999998</v>
      </c>
      <c r="C68" s="39">
        <f t="shared" si="24"/>
        <v>38.586100000000002</v>
      </c>
      <c r="D68" s="39">
        <f t="shared" si="24"/>
        <v>38.182000000000002</v>
      </c>
      <c r="E68" s="39">
        <f t="shared" si="24"/>
        <v>54.500000000000014</v>
      </c>
      <c r="F68" s="39">
        <f t="shared" si="24"/>
        <v>0</v>
      </c>
      <c r="G68" s="39">
        <f t="shared" si="24"/>
        <v>0</v>
      </c>
      <c r="H68" s="119">
        <f>((H65*1000)/H67)/7</f>
        <v>123.05458768873403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150.76949999999999</v>
      </c>
      <c r="C69" s="43">
        <f t="shared" si="25"/>
        <v>267.13049999999998</v>
      </c>
      <c r="D69" s="43">
        <f t="shared" si="25"/>
        <v>264.11</v>
      </c>
      <c r="E69" s="43">
        <f t="shared" si="25"/>
        <v>377.3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124.52518579686212</v>
      </c>
      <c r="C70" s="49">
        <f t="shared" si="26"/>
        <v>123.53213129912157</v>
      </c>
      <c r="D70" s="49">
        <f t="shared" si="26"/>
        <v>122.54174397031539</v>
      </c>
      <c r="E70" s="49">
        <f t="shared" si="26"/>
        <v>122.50000000000001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R9:S9"/>
    <mergeCell ref="K11:L11"/>
    <mergeCell ref="B15:E15"/>
    <mergeCell ref="F15:L15"/>
    <mergeCell ref="M15:Q15"/>
    <mergeCell ref="R15:V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0.85546875" style="19"/>
    <col min="33" max="33" width="14.85546875" style="19" bestFit="1" customWidth="1"/>
    <col min="34" max="258" width="10.8554687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0.85546875" style="19"/>
    <col min="289" max="289" width="14.85546875" style="19" bestFit="1" customWidth="1"/>
    <col min="290" max="514" width="10.8554687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0.85546875" style="19"/>
    <col min="545" max="545" width="14.85546875" style="19" bestFit="1" customWidth="1"/>
    <col min="546" max="770" width="10.8554687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0.85546875" style="19"/>
    <col min="801" max="801" width="14.85546875" style="19" bestFit="1" customWidth="1"/>
    <col min="802" max="1026" width="10.8554687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0.85546875" style="19"/>
    <col min="1057" max="1057" width="14.85546875" style="19" bestFit="1" customWidth="1"/>
    <col min="1058" max="1282" width="10.8554687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0.85546875" style="19"/>
    <col min="1313" max="1313" width="14.85546875" style="19" bestFit="1" customWidth="1"/>
    <col min="1314" max="1538" width="10.8554687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0.85546875" style="19"/>
    <col min="1569" max="1569" width="14.85546875" style="19" bestFit="1" customWidth="1"/>
    <col min="1570" max="1794" width="10.8554687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0.85546875" style="19"/>
    <col min="1825" max="1825" width="14.85546875" style="19" bestFit="1" customWidth="1"/>
    <col min="1826" max="2050" width="10.8554687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0.85546875" style="19"/>
    <col min="2081" max="2081" width="14.85546875" style="19" bestFit="1" customWidth="1"/>
    <col min="2082" max="2306" width="10.8554687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0.85546875" style="19"/>
    <col min="2337" max="2337" width="14.85546875" style="19" bestFit="1" customWidth="1"/>
    <col min="2338" max="2562" width="10.8554687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0.85546875" style="19"/>
    <col min="2593" max="2593" width="14.85546875" style="19" bestFit="1" customWidth="1"/>
    <col min="2594" max="2818" width="10.8554687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0.85546875" style="19"/>
    <col min="2849" max="2849" width="14.85546875" style="19" bestFit="1" customWidth="1"/>
    <col min="2850" max="3074" width="10.8554687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0.85546875" style="19"/>
    <col min="3105" max="3105" width="14.85546875" style="19" bestFit="1" customWidth="1"/>
    <col min="3106" max="3330" width="10.8554687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0.85546875" style="19"/>
    <col min="3361" max="3361" width="14.85546875" style="19" bestFit="1" customWidth="1"/>
    <col min="3362" max="3586" width="10.8554687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0.85546875" style="19"/>
    <col min="3617" max="3617" width="14.85546875" style="19" bestFit="1" customWidth="1"/>
    <col min="3618" max="3842" width="10.8554687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0.85546875" style="19"/>
    <col min="3873" max="3873" width="14.85546875" style="19" bestFit="1" customWidth="1"/>
    <col min="3874" max="4098" width="10.8554687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0.85546875" style="19"/>
    <col min="4129" max="4129" width="14.85546875" style="19" bestFit="1" customWidth="1"/>
    <col min="4130" max="4354" width="10.8554687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0.85546875" style="19"/>
    <col min="4385" max="4385" width="14.85546875" style="19" bestFit="1" customWidth="1"/>
    <col min="4386" max="4610" width="10.8554687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0.85546875" style="19"/>
    <col min="4641" max="4641" width="14.85546875" style="19" bestFit="1" customWidth="1"/>
    <col min="4642" max="4866" width="10.8554687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0.85546875" style="19"/>
    <col min="4897" max="4897" width="14.85546875" style="19" bestFit="1" customWidth="1"/>
    <col min="4898" max="5122" width="10.8554687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0.85546875" style="19"/>
    <col min="5153" max="5153" width="14.85546875" style="19" bestFit="1" customWidth="1"/>
    <col min="5154" max="5378" width="10.8554687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0.85546875" style="19"/>
    <col min="5409" max="5409" width="14.85546875" style="19" bestFit="1" customWidth="1"/>
    <col min="5410" max="5634" width="10.8554687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0.85546875" style="19"/>
    <col min="5665" max="5665" width="14.85546875" style="19" bestFit="1" customWidth="1"/>
    <col min="5666" max="5890" width="10.8554687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0.85546875" style="19"/>
    <col min="5921" max="5921" width="14.85546875" style="19" bestFit="1" customWidth="1"/>
    <col min="5922" max="6146" width="10.8554687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0.85546875" style="19"/>
    <col min="6177" max="6177" width="14.85546875" style="19" bestFit="1" customWidth="1"/>
    <col min="6178" max="6402" width="10.8554687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0.85546875" style="19"/>
    <col min="6433" max="6433" width="14.85546875" style="19" bestFit="1" customWidth="1"/>
    <col min="6434" max="6658" width="10.8554687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0.85546875" style="19"/>
    <col min="6689" max="6689" width="14.85546875" style="19" bestFit="1" customWidth="1"/>
    <col min="6690" max="6914" width="10.8554687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0.85546875" style="19"/>
    <col min="6945" max="6945" width="14.85546875" style="19" bestFit="1" customWidth="1"/>
    <col min="6946" max="7170" width="10.8554687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0.85546875" style="19"/>
    <col min="7201" max="7201" width="14.85546875" style="19" bestFit="1" customWidth="1"/>
    <col min="7202" max="7426" width="10.8554687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0.85546875" style="19"/>
    <col min="7457" max="7457" width="14.85546875" style="19" bestFit="1" customWidth="1"/>
    <col min="7458" max="7682" width="10.8554687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0.85546875" style="19"/>
    <col min="7713" max="7713" width="14.85546875" style="19" bestFit="1" customWidth="1"/>
    <col min="7714" max="7938" width="10.8554687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0.85546875" style="19"/>
    <col min="7969" max="7969" width="14.85546875" style="19" bestFit="1" customWidth="1"/>
    <col min="7970" max="8194" width="10.8554687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0.85546875" style="19"/>
    <col min="8225" max="8225" width="14.85546875" style="19" bestFit="1" customWidth="1"/>
    <col min="8226" max="8450" width="10.8554687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0.85546875" style="19"/>
    <col min="8481" max="8481" width="14.85546875" style="19" bestFit="1" customWidth="1"/>
    <col min="8482" max="8706" width="10.8554687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0.85546875" style="19"/>
    <col min="8737" max="8737" width="14.85546875" style="19" bestFit="1" customWidth="1"/>
    <col min="8738" max="8962" width="10.8554687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0.85546875" style="19"/>
    <col min="8993" max="8993" width="14.85546875" style="19" bestFit="1" customWidth="1"/>
    <col min="8994" max="9218" width="10.8554687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0.85546875" style="19"/>
    <col min="9249" max="9249" width="14.85546875" style="19" bestFit="1" customWidth="1"/>
    <col min="9250" max="9474" width="10.8554687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0.85546875" style="19"/>
    <col min="9505" max="9505" width="14.85546875" style="19" bestFit="1" customWidth="1"/>
    <col min="9506" max="9730" width="10.8554687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0.85546875" style="19"/>
    <col min="9761" max="9761" width="14.85546875" style="19" bestFit="1" customWidth="1"/>
    <col min="9762" max="9986" width="10.8554687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0.85546875" style="19"/>
    <col min="10017" max="10017" width="14.85546875" style="19" bestFit="1" customWidth="1"/>
    <col min="10018" max="10242" width="10.8554687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0.85546875" style="19"/>
    <col min="10273" max="10273" width="14.85546875" style="19" bestFit="1" customWidth="1"/>
    <col min="10274" max="10498" width="10.8554687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0.85546875" style="19"/>
    <col min="10529" max="10529" width="14.85546875" style="19" bestFit="1" customWidth="1"/>
    <col min="10530" max="10754" width="10.8554687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0.85546875" style="19"/>
    <col min="10785" max="10785" width="14.85546875" style="19" bestFit="1" customWidth="1"/>
    <col min="10786" max="11010" width="10.8554687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0.85546875" style="19"/>
    <col min="11041" max="11041" width="14.85546875" style="19" bestFit="1" customWidth="1"/>
    <col min="11042" max="11266" width="10.8554687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0.85546875" style="19"/>
    <col min="11297" max="11297" width="14.85546875" style="19" bestFit="1" customWidth="1"/>
    <col min="11298" max="11522" width="10.8554687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0.85546875" style="19"/>
    <col min="11553" max="11553" width="14.85546875" style="19" bestFit="1" customWidth="1"/>
    <col min="11554" max="11778" width="10.8554687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0.85546875" style="19"/>
    <col min="11809" max="11809" width="14.85546875" style="19" bestFit="1" customWidth="1"/>
    <col min="11810" max="12034" width="10.8554687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0.85546875" style="19"/>
    <col min="12065" max="12065" width="14.85546875" style="19" bestFit="1" customWidth="1"/>
    <col min="12066" max="12290" width="10.8554687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0.85546875" style="19"/>
    <col min="12321" max="12321" width="14.85546875" style="19" bestFit="1" customWidth="1"/>
    <col min="12322" max="12546" width="10.8554687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0.85546875" style="19"/>
    <col min="12577" max="12577" width="14.85546875" style="19" bestFit="1" customWidth="1"/>
    <col min="12578" max="12802" width="10.8554687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0.85546875" style="19"/>
    <col min="12833" max="12833" width="14.85546875" style="19" bestFit="1" customWidth="1"/>
    <col min="12834" max="13058" width="10.8554687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0.85546875" style="19"/>
    <col min="13089" max="13089" width="14.85546875" style="19" bestFit="1" customWidth="1"/>
    <col min="13090" max="13314" width="10.8554687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0.85546875" style="19"/>
    <col min="13345" max="13345" width="14.85546875" style="19" bestFit="1" customWidth="1"/>
    <col min="13346" max="13570" width="10.8554687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0.85546875" style="19"/>
    <col min="13601" max="13601" width="14.85546875" style="19" bestFit="1" customWidth="1"/>
    <col min="13602" max="13826" width="10.8554687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0.85546875" style="19"/>
    <col min="13857" max="13857" width="14.85546875" style="19" bestFit="1" customWidth="1"/>
    <col min="13858" max="14082" width="10.8554687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0.85546875" style="19"/>
    <col min="14113" max="14113" width="14.85546875" style="19" bestFit="1" customWidth="1"/>
    <col min="14114" max="14338" width="10.8554687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0.85546875" style="19"/>
    <col min="14369" max="14369" width="14.85546875" style="19" bestFit="1" customWidth="1"/>
    <col min="14370" max="14594" width="10.8554687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0.85546875" style="19"/>
    <col min="14625" max="14625" width="14.85546875" style="19" bestFit="1" customWidth="1"/>
    <col min="14626" max="14850" width="10.8554687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0.85546875" style="19"/>
    <col min="14881" max="14881" width="14.85546875" style="19" bestFit="1" customWidth="1"/>
    <col min="14882" max="15106" width="10.8554687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0.85546875" style="19"/>
    <col min="15137" max="15137" width="14.85546875" style="19" bestFit="1" customWidth="1"/>
    <col min="15138" max="15362" width="10.8554687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0.85546875" style="19"/>
    <col min="15393" max="15393" width="14.85546875" style="19" bestFit="1" customWidth="1"/>
    <col min="15394" max="15618" width="10.8554687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0.85546875" style="19"/>
    <col min="15649" max="15649" width="14.85546875" style="19" bestFit="1" customWidth="1"/>
    <col min="15650" max="15874" width="10.8554687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0.85546875" style="19"/>
    <col min="15905" max="15905" width="14.85546875" style="19" bestFit="1" customWidth="1"/>
    <col min="15906" max="16130" width="10.8554687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0.85546875" style="19"/>
    <col min="16161" max="16161" width="14.85546875" style="19" bestFit="1" customWidth="1"/>
    <col min="16162" max="16384" width="10.8554687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84" t="s">
        <v>0</v>
      </c>
      <c r="B3" s="584"/>
      <c r="C3" s="58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194"/>
      <c r="U3" s="194"/>
      <c r="V3" s="194"/>
      <c r="W3" s="194"/>
      <c r="X3" s="194"/>
      <c r="Y3" s="2"/>
      <c r="Z3" s="2"/>
      <c r="AA3" s="2"/>
      <c r="AB3" s="2"/>
      <c r="AC3" s="2"/>
      <c r="AD3" s="19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4" t="s">
        <v>1</v>
      </c>
      <c r="B9" s="194"/>
      <c r="C9" s="194"/>
      <c r="D9" s="1"/>
      <c r="E9" s="585" t="s">
        <v>2</v>
      </c>
      <c r="F9" s="585"/>
      <c r="G9" s="58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85"/>
      <c r="S9" s="58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4"/>
      <c r="B10" s="194"/>
      <c r="C10" s="19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4" t="s">
        <v>4</v>
      </c>
      <c r="B11" s="194"/>
      <c r="C11" s="194"/>
      <c r="D11" s="1"/>
      <c r="E11" s="195">
        <v>1</v>
      </c>
      <c r="F11" s="1"/>
      <c r="G11" s="1"/>
      <c r="H11" s="1"/>
      <c r="I11" s="1"/>
      <c r="J11" s="1"/>
      <c r="K11" s="586" t="s">
        <v>72</v>
      </c>
      <c r="L11" s="586"/>
      <c r="M11" s="196"/>
      <c r="N11" s="19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4"/>
      <c r="B12" s="194"/>
      <c r="C12" s="194"/>
      <c r="D12" s="1"/>
      <c r="E12" s="5"/>
      <c r="F12" s="1"/>
      <c r="G12" s="1"/>
      <c r="H12" s="1"/>
      <c r="I12" s="1"/>
      <c r="J12" s="1"/>
      <c r="K12" s="196"/>
      <c r="L12" s="196"/>
      <c r="M12" s="196"/>
      <c r="N12" s="19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4"/>
      <c r="B13" s="194"/>
      <c r="C13" s="194"/>
      <c r="D13" s="194"/>
      <c r="E13" s="194"/>
      <c r="F13" s="194"/>
      <c r="G13" s="194"/>
      <c r="H13" s="194"/>
      <c r="I13" s="194"/>
      <c r="J13" s="194"/>
      <c r="K13" s="194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  <c r="W13" s="1"/>
      <c r="X13" s="1"/>
      <c r="Y13" s="1"/>
    </row>
    <row r="14" spans="1:30" s="3" customFormat="1" ht="27" thickBot="1" x14ac:dyDescent="0.3">
      <c r="A14" s="19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91" t="s">
        <v>7</v>
      </c>
      <c r="B15" s="597" t="s">
        <v>8</v>
      </c>
      <c r="C15" s="598"/>
      <c r="D15" s="598"/>
      <c r="E15" s="599"/>
      <c r="F15" s="597" t="s">
        <v>53</v>
      </c>
      <c r="G15" s="598"/>
      <c r="H15" s="598"/>
      <c r="I15" s="598"/>
      <c r="J15" s="598"/>
      <c r="K15" s="598"/>
      <c r="L15" s="599"/>
      <c r="M15" s="600" t="s">
        <v>9</v>
      </c>
      <c r="N15" s="592"/>
      <c r="O15" s="592"/>
      <c r="P15" s="592"/>
      <c r="Q15" s="593"/>
      <c r="R15" s="601" t="s">
        <v>30</v>
      </c>
      <c r="S15" s="602"/>
      <c r="T15" s="602"/>
      <c r="U15" s="602"/>
      <c r="V15" s="603"/>
      <c r="W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81">
        <v>1</v>
      </c>
      <c r="S16" s="182">
        <v>2</v>
      </c>
      <c r="T16" s="183">
        <v>3</v>
      </c>
      <c r="U16" s="183">
        <v>4</v>
      </c>
      <c r="V16" s="184">
        <v>5</v>
      </c>
      <c r="W16" s="18" t="s">
        <v>11</v>
      </c>
      <c r="Y16" s="20"/>
      <c r="Z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14">
        <v>1</v>
      </c>
      <c r="S17" s="21">
        <v>2</v>
      </c>
      <c r="T17" s="21">
        <v>3</v>
      </c>
      <c r="U17" s="21">
        <v>4</v>
      </c>
      <c r="V17" s="22">
        <v>5</v>
      </c>
      <c r="W17" s="18"/>
      <c r="Y17" s="2"/>
      <c r="Z17" s="20"/>
    </row>
    <row r="18" spans="1:30" ht="39.950000000000003" customHeight="1" x14ac:dyDescent="0.25">
      <c r="A18" s="94" t="s">
        <v>13</v>
      </c>
      <c r="B18" s="23">
        <v>31.3667096</v>
      </c>
      <c r="C18" s="24">
        <v>55.262055999999994</v>
      </c>
      <c r="D18" s="24">
        <v>51.678625599999997</v>
      </c>
      <c r="E18" s="25">
        <v>67.042200000000008</v>
      </c>
      <c r="F18" s="23">
        <v>52.033402400000014</v>
      </c>
      <c r="G18" s="24">
        <v>57.621012000000007</v>
      </c>
      <c r="H18" s="24">
        <v>57.075538399999992</v>
      </c>
      <c r="I18" s="24">
        <v>106.17749760000001</v>
      </c>
      <c r="J18" s="24">
        <v>89.547747200000003</v>
      </c>
      <c r="K18" s="24">
        <v>100.94482719999999</v>
      </c>
      <c r="L18" s="25">
        <v>58.113625600000013</v>
      </c>
      <c r="M18" s="82">
        <v>39.241944000000004</v>
      </c>
      <c r="N18" s="24">
        <v>77.485007999999993</v>
      </c>
      <c r="O18" s="24">
        <v>55.905529599999987</v>
      </c>
      <c r="P18" s="24">
        <v>82.144964799999997</v>
      </c>
      <c r="Q18" s="24">
        <v>59.463100800000007</v>
      </c>
      <c r="R18" s="23">
        <v>48.450492800000006</v>
      </c>
      <c r="S18" s="24">
        <v>80.302516800000006</v>
      </c>
      <c r="T18" s="24">
        <v>54.755095200000007</v>
      </c>
      <c r="U18" s="24">
        <v>64.122931200000011</v>
      </c>
      <c r="V18" s="25">
        <v>60.122448000000006</v>
      </c>
      <c r="W18" s="26">
        <f t="shared" ref="W18:W25" si="0">SUM(B18:V18)</f>
        <v>1348.8572728000001</v>
      </c>
      <c r="Y18" s="2"/>
      <c r="Z18" s="20"/>
    </row>
    <row r="19" spans="1:30" ht="39.950000000000003" customHeight="1" x14ac:dyDescent="0.25">
      <c r="A19" s="95" t="s">
        <v>14</v>
      </c>
      <c r="B19" s="23">
        <v>31.3667096</v>
      </c>
      <c r="C19" s="24">
        <v>55.262055999999994</v>
      </c>
      <c r="D19" s="24">
        <v>51.678625599999997</v>
      </c>
      <c r="E19" s="25">
        <v>67.042200000000008</v>
      </c>
      <c r="F19" s="23">
        <v>52.033402400000014</v>
      </c>
      <c r="G19" s="24">
        <v>57.621012000000007</v>
      </c>
      <c r="H19" s="24">
        <v>57.075538399999992</v>
      </c>
      <c r="I19" s="24">
        <v>106.17749760000001</v>
      </c>
      <c r="J19" s="24">
        <v>89.547747200000003</v>
      </c>
      <c r="K19" s="24">
        <v>100.94482719999999</v>
      </c>
      <c r="L19" s="25">
        <v>58.113625600000013</v>
      </c>
      <c r="M19" s="82">
        <v>39.241944000000004</v>
      </c>
      <c r="N19" s="24">
        <v>77.485007999999993</v>
      </c>
      <c r="O19" s="24">
        <v>55.905529599999987</v>
      </c>
      <c r="P19" s="24">
        <v>82.144964799999997</v>
      </c>
      <c r="Q19" s="24">
        <v>59.463100800000007</v>
      </c>
      <c r="R19" s="23">
        <v>48.450492800000006</v>
      </c>
      <c r="S19" s="24">
        <v>80.302516800000006</v>
      </c>
      <c r="T19" s="24">
        <v>54.755095200000007</v>
      </c>
      <c r="U19" s="24">
        <v>64.122931200000011</v>
      </c>
      <c r="V19" s="25">
        <v>60.122448000000006</v>
      </c>
      <c r="W19" s="26">
        <f t="shared" si="0"/>
        <v>1348.8572728000001</v>
      </c>
      <c r="Y19" s="2"/>
      <c r="Z19" s="20"/>
    </row>
    <row r="20" spans="1:30" ht="39.75" customHeight="1" x14ac:dyDescent="0.25">
      <c r="A20" s="94" t="s">
        <v>15</v>
      </c>
      <c r="B20" s="79">
        <v>32.032816159999996</v>
      </c>
      <c r="C20" s="24">
        <v>57.146377600000008</v>
      </c>
      <c r="D20" s="24">
        <v>53.549549760000012</v>
      </c>
      <c r="E20" s="25">
        <v>69.685120000000012</v>
      </c>
      <c r="F20" s="23">
        <v>52.266639039999994</v>
      </c>
      <c r="G20" s="24">
        <v>59.544595199999989</v>
      </c>
      <c r="H20" s="24">
        <v>59.044584640000018</v>
      </c>
      <c r="I20" s="24">
        <v>110.56580095999998</v>
      </c>
      <c r="J20" s="24">
        <v>93.27560111999999</v>
      </c>
      <c r="K20" s="24">
        <v>105.19476912000002</v>
      </c>
      <c r="L20" s="25">
        <v>60.992549759999989</v>
      </c>
      <c r="M20" s="83">
        <v>40.736522399999998</v>
      </c>
      <c r="N20" s="24">
        <v>80.414496800000009</v>
      </c>
      <c r="O20" s="24">
        <v>58.120288160000015</v>
      </c>
      <c r="P20" s="24">
        <v>85.309714079999978</v>
      </c>
      <c r="Q20" s="24">
        <v>62.146759680000002</v>
      </c>
      <c r="R20" s="79">
        <v>50.263502879999997</v>
      </c>
      <c r="S20" s="24">
        <v>83.615593279999985</v>
      </c>
      <c r="T20" s="24">
        <v>57.039761919999989</v>
      </c>
      <c r="U20" s="24">
        <v>66.76202751999999</v>
      </c>
      <c r="V20" s="25">
        <v>62.428320799999995</v>
      </c>
      <c r="W20" s="26">
        <f t="shared" si="0"/>
        <v>1400.1353908799999</v>
      </c>
      <c r="Y20" s="2"/>
      <c r="Z20" s="20"/>
    </row>
    <row r="21" spans="1:30" ht="39.950000000000003" customHeight="1" x14ac:dyDescent="0.25">
      <c r="A21" s="95" t="s">
        <v>16</v>
      </c>
      <c r="B21" s="23">
        <v>32.032816159999996</v>
      </c>
      <c r="C21" s="24">
        <v>57.146377600000008</v>
      </c>
      <c r="D21" s="24">
        <v>53.549549760000012</v>
      </c>
      <c r="E21" s="25">
        <v>69.685120000000012</v>
      </c>
      <c r="F21" s="23">
        <v>52.266639039999994</v>
      </c>
      <c r="G21" s="24">
        <v>59.544595199999989</v>
      </c>
      <c r="H21" s="24">
        <v>59.044584640000018</v>
      </c>
      <c r="I21" s="24">
        <v>110.56580095999998</v>
      </c>
      <c r="J21" s="24">
        <v>93.27560111999999</v>
      </c>
      <c r="K21" s="24">
        <v>105.19476912000002</v>
      </c>
      <c r="L21" s="25">
        <v>60.992549759999989</v>
      </c>
      <c r="M21" s="82">
        <v>40.736522399999998</v>
      </c>
      <c r="N21" s="24">
        <v>80.414496800000009</v>
      </c>
      <c r="O21" s="24">
        <v>58.120288160000015</v>
      </c>
      <c r="P21" s="24">
        <v>85.309714079999978</v>
      </c>
      <c r="Q21" s="24">
        <v>62.146759680000002</v>
      </c>
      <c r="R21" s="23">
        <v>50.263502879999997</v>
      </c>
      <c r="S21" s="24">
        <v>83.615593279999985</v>
      </c>
      <c r="T21" s="24">
        <v>57.039761919999989</v>
      </c>
      <c r="U21" s="24">
        <v>66.76202751999999</v>
      </c>
      <c r="V21" s="25">
        <v>62.428320799999995</v>
      </c>
      <c r="W21" s="26">
        <f t="shared" si="0"/>
        <v>1400.1353908799999</v>
      </c>
      <c r="Y21" s="2"/>
      <c r="Z21" s="20"/>
    </row>
    <row r="22" spans="1:30" ht="39.950000000000003" customHeight="1" x14ac:dyDescent="0.25">
      <c r="A22" s="94" t="s">
        <v>17</v>
      </c>
      <c r="B22" s="23">
        <v>32.032816159999996</v>
      </c>
      <c r="C22" s="24">
        <v>57.146377600000008</v>
      </c>
      <c r="D22" s="24">
        <v>53.549549760000012</v>
      </c>
      <c r="E22" s="25">
        <v>69.685120000000012</v>
      </c>
      <c r="F22" s="23">
        <v>52.266639039999994</v>
      </c>
      <c r="G22" s="24">
        <v>59.544595199999989</v>
      </c>
      <c r="H22" s="24">
        <v>59.044584640000018</v>
      </c>
      <c r="I22" s="24">
        <v>110.56580095999998</v>
      </c>
      <c r="J22" s="24">
        <v>93.27560111999999</v>
      </c>
      <c r="K22" s="24">
        <v>105.19476912000002</v>
      </c>
      <c r="L22" s="25">
        <v>60.992549759999989</v>
      </c>
      <c r="M22" s="82">
        <v>40.736522399999998</v>
      </c>
      <c r="N22" s="24">
        <v>80.414496800000009</v>
      </c>
      <c r="O22" s="24">
        <v>58.120288160000015</v>
      </c>
      <c r="P22" s="24">
        <v>85.309714079999978</v>
      </c>
      <c r="Q22" s="24">
        <v>62.146759680000002</v>
      </c>
      <c r="R22" s="23">
        <v>50.263502879999997</v>
      </c>
      <c r="S22" s="24">
        <v>83.615593279999985</v>
      </c>
      <c r="T22" s="24">
        <v>57.039761919999989</v>
      </c>
      <c r="U22" s="24">
        <v>66.76202751999999</v>
      </c>
      <c r="V22" s="25">
        <v>62.428320799999995</v>
      </c>
      <c r="W22" s="26">
        <f t="shared" si="0"/>
        <v>1400.1353908799999</v>
      </c>
      <c r="Y22" s="2"/>
      <c r="Z22" s="20"/>
    </row>
    <row r="23" spans="1:30" ht="39.950000000000003" customHeight="1" x14ac:dyDescent="0.25">
      <c r="A23" s="95" t="s">
        <v>18</v>
      </c>
      <c r="B23" s="23">
        <v>32.032816159999996</v>
      </c>
      <c r="C23" s="24">
        <v>57.146377600000008</v>
      </c>
      <c r="D23" s="24">
        <v>53.549549760000012</v>
      </c>
      <c r="E23" s="25">
        <v>69.685120000000012</v>
      </c>
      <c r="F23" s="23">
        <v>52.266639039999994</v>
      </c>
      <c r="G23" s="24">
        <v>59.544595199999989</v>
      </c>
      <c r="H23" s="24">
        <v>59.044584640000018</v>
      </c>
      <c r="I23" s="24">
        <v>110.56580095999998</v>
      </c>
      <c r="J23" s="24">
        <v>93.27560111999999</v>
      </c>
      <c r="K23" s="24">
        <v>105.19476912000002</v>
      </c>
      <c r="L23" s="25">
        <v>60.992549759999989</v>
      </c>
      <c r="M23" s="82">
        <v>40.736522399999998</v>
      </c>
      <c r="N23" s="24">
        <v>80.414496800000009</v>
      </c>
      <c r="O23" s="24">
        <v>58.120288160000015</v>
      </c>
      <c r="P23" s="24">
        <v>85.309714079999978</v>
      </c>
      <c r="Q23" s="24">
        <v>62.146759680000002</v>
      </c>
      <c r="R23" s="23">
        <v>50.263502879999997</v>
      </c>
      <c r="S23" s="24">
        <v>83.615593279999985</v>
      </c>
      <c r="T23" s="24">
        <v>57.039761919999989</v>
      </c>
      <c r="U23" s="24">
        <v>66.76202751999999</v>
      </c>
      <c r="V23" s="25">
        <v>62.428320799999995</v>
      </c>
      <c r="W23" s="26">
        <f t="shared" si="0"/>
        <v>1400.1353908799999</v>
      </c>
      <c r="Y23" s="2"/>
      <c r="Z23" s="20"/>
    </row>
    <row r="24" spans="1:30" ht="39.950000000000003" customHeight="1" x14ac:dyDescent="0.25">
      <c r="A24" s="94" t="s">
        <v>19</v>
      </c>
      <c r="B24" s="23">
        <v>32.032816159999996</v>
      </c>
      <c r="C24" s="24">
        <v>57.146377600000008</v>
      </c>
      <c r="D24" s="24">
        <v>53.549549760000012</v>
      </c>
      <c r="E24" s="25">
        <v>69.685120000000012</v>
      </c>
      <c r="F24" s="23">
        <v>52.266639039999994</v>
      </c>
      <c r="G24" s="24">
        <v>59.544595199999989</v>
      </c>
      <c r="H24" s="24">
        <v>59.044584640000018</v>
      </c>
      <c r="I24" s="24">
        <v>110.56580095999998</v>
      </c>
      <c r="J24" s="24">
        <v>93.27560111999999</v>
      </c>
      <c r="K24" s="24">
        <v>105.19476912000002</v>
      </c>
      <c r="L24" s="25">
        <v>60.992549759999989</v>
      </c>
      <c r="M24" s="82">
        <v>40.736522399999998</v>
      </c>
      <c r="N24" s="24">
        <v>80.414496800000009</v>
      </c>
      <c r="O24" s="24">
        <v>58.120288160000015</v>
      </c>
      <c r="P24" s="24">
        <v>85.309714079999978</v>
      </c>
      <c r="Q24" s="24">
        <v>62.146759680000002</v>
      </c>
      <c r="R24" s="23">
        <v>50.263502879999997</v>
      </c>
      <c r="S24" s="24">
        <v>83.615593279999985</v>
      </c>
      <c r="T24" s="24">
        <v>57.039761919999989</v>
      </c>
      <c r="U24" s="24">
        <v>66.76202751999999</v>
      </c>
      <c r="V24" s="25">
        <v>62.428320799999995</v>
      </c>
      <c r="W24" s="26">
        <f t="shared" si="0"/>
        <v>1400.1353908799999</v>
      </c>
      <c r="Y24" s="2"/>
    </row>
    <row r="25" spans="1:30" ht="41.45" customHeight="1" x14ac:dyDescent="0.25">
      <c r="A25" s="95" t="s">
        <v>11</v>
      </c>
      <c r="B25" s="27">
        <f t="shared" ref="B25:D25" si="1">SUM(B18:B24)</f>
        <v>222.89749999999998</v>
      </c>
      <c r="C25" s="28">
        <f t="shared" si="1"/>
        <v>396.25599999999997</v>
      </c>
      <c r="D25" s="28">
        <f t="shared" si="1"/>
        <v>371.10500000000002</v>
      </c>
      <c r="E25" s="29">
        <f>SUM(E18:E24)</f>
        <v>482.51</v>
      </c>
      <c r="F25" s="27">
        <f t="shared" ref="F25:H25" si="2">SUM(F18:F24)</f>
        <v>365.4</v>
      </c>
      <c r="G25" s="28">
        <f t="shared" si="2"/>
        <v>412.96500000000003</v>
      </c>
      <c r="H25" s="28">
        <f t="shared" si="2"/>
        <v>409.37400000000014</v>
      </c>
      <c r="I25" s="28">
        <f>SUM(I18:I24)</f>
        <v>765.18399999999986</v>
      </c>
      <c r="J25" s="28">
        <f t="shared" ref="J25:L25" si="3">SUM(J18:J24)</f>
        <v>645.47349999999994</v>
      </c>
      <c r="K25" s="28">
        <f t="shared" si="3"/>
        <v>727.86350000000016</v>
      </c>
      <c r="L25" s="29">
        <f t="shared" si="3"/>
        <v>421.18999999999994</v>
      </c>
      <c r="M25" s="84">
        <f>SUM(M18:M24)</f>
        <v>282.16650000000004</v>
      </c>
      <c r="N25" s="28">
        <f t="shared" ref="N25:Q25" si="4">SUM(N18:N24)</f>
        <v>557.04250000000002</v>
      </c>
      <c r="O25" s="28">
        <f t="shared" si="4"/>
        <v>402.41250000000008</v>
      </c>
      <c r="P25" s="28">
        <f t="shared" si="4"/>
        <v>590.83849999999995</v>
      </c>
      <c r="Q25" s="28">
        <f t="shared" si="4"/>
        <v>429.66</v>
      </c>
      <c r="R25" s="27">
        <f>SUM(R18:R24)</f>
        <v>348.21850000000001</v>
      </c>
      <c r="S25" s="28">
        <f t="shared" ref="S25:V25" si="5">SUM(S18:S24)</f>
        <v>578.68299999999999</v>
      </c>
      <c r="T25" s="28">
        <f t="shared" si="5"/>
        <v>394.70899999999995</v>
      </c>
      <c r="U25" s="28">
        <f t="shared" si="5"/>
        <v>462.05600000000004</v>
      </c>
      <c r="V25" s="29">
        <f t="shared" si="5"/>
        <v>432.38649999999996</v>
      </c>
      <c r="W25" s="26">
        <f t="shared" si="0"/>
        <v>9698.3915000000015</v>
      </c>
    </row>
    <row r="26" spans="1:30" s="2" customFormat="1" ht="36.75" customHeight="1" x14ac:dyDescent="0.25">
      <c r="A26" s="96" t="s">
        <v>20</v>
      </c>
      <c r="B26" s="30">
        <v>117.5</v>
      </c>
      <c r="C26" s="31">
        <v>116</v>
      </c>
      <c r="D26" s="31">
        <v>115</v>
      </c>
      <c r="E26" s="32">
        <v>113</v>
      </c>
      <c r="F26" s="30">
        <v>116</v>
      </c>
      <c r="G26" s="31">
        <v>115</v>
      </c>
      <c r="H26" s="31">
        <v>114</v>
      </c>
      <c r="I26" s="31">
        <v>112</v>
      </c>
      <c r="J26" s="31">
        <v>111.5</v>
      </c>
      <c r="K26" s="31">
        <v>110.5</v>
      </c>
      <c r="L26" s="32">
        <v>110</v>
      </c>
      <c r="M26" s="85">
        <v>115.5</v>
      </c>
      <c r="N26" s="31">
        <v>114.5</v>
      </c>
      <c r="O26" s="31">
        <v>112.5</v>
      </c>
      <c r="P26" s="31">
        <v>111.5</v>
      </c>
      <c r="Q26" s="31">
        <v>110</v>
      </c>
      <c r="R26" s="30">
        <v>116.5</v>
      </c>
      <c r="S26" s="31">
        <v>114.5</v>
      </c>
      <c r="T26" s="31">
        <v>113</v>
      </c>
      <c r="U26" s="31">
        <v>111.5</v>
      </c>
      <c r="V26" s="32">
        <v>110.5</v>
      </c>
      <c r="W26" s="33">
        <f>+((W25/W27)/7)*1000</f>
        <v>112.95324474156207</v>
      </c>
    </row>
    <row r="27" spans="1:30" s="2" customFormat="1" ht="33" customHeight="1" x14ac:dyDescent="0.25">
      <c r="A27" s="97" t="s">
        <v>21</v>
      </c>
      <c r="B27" s="34">
        <v>271</v>
      </c>
      <c r="C27" s="35">
        <v>488</v>
      </c>
      <c r="D27" s="35">
        <v>461</v>
      </c>
      <c r="E27" s="36">
        <v>610</v>
      </c>
      <c r="F27" s="34">
        <v>450</v>
      </c>
      <c r="G27" s="35">
        <v>513</v>
      </c>
      <c r="H27" s="35">
        <v>513</v>
      </c>
      <c r="I27" s="35">
        <v>976</v>
      </c>
      <c r="J27" s="35">
        <v>827</v>
      </c>
      <c r="K27" s="35">
        <v>941</v>
      </c>
      <c r="L27" s="36">
        <v>547</v>
      </c>
      <c r="M27" s="86">
        <v>349</v>
      </c>
      <c r="N27" s="35">
        <v>695</v>
      </c>
      <c r="O27" s="35">
        <v>511</v>
      </c>
      <c r="P27" s="35">
        <v>757</v>
      </c>
      <c r="Q27" s="35">
        <v>558</v>
      </c>
      <c r="R27" s="34">
        <v>427</v>
      </c>
      <c r="S27" s="35">
        <v>722</v>
      </c>
      <c r="T27" s="35">
        <v>499</v>
      </c>
      <c r="U27" s="35">
        <v>592</v>
      </c>
      <c r="V27" s="36">
        <v>559</v>
      </c>
      <c r="W27" s="37">
        <f>SUM(B27:V27)</f>
        <v>12266</v>
      </c>
      <c r="X27" s="2">
        <f>((W25*1000)/W27)/7</f>
        <v>112.95324474156207</v>
      </c>
    </row>
    <row r="28" spans="1:30" s="2" customFormat="1" ht="33" customHeight="1" x14ac:dyDescent="0.25">
      <c r="A28" s="98" t="s">
        <v>22</v>
      </c>
      <c r="B28" s="38">
        <f>((B27*B26)*7/1000-B18-B19)/5</f>
        <v>32.032816159999996</v>
      </c>
      <c r="C28" s="39">
        <f t="shared" ref="C28:V28" si="6">((C27*C26)*7/1000-C18-C19)/5</f>
        <v>57.146377600000008</v>
      </c>
      <c r="D28" s="39">
        <f t="shared" si="6"/>
        <v>53.549549760000012</v>
      </c>
      <c r="E28" s="40">
        <f t="shared" si="6"/>
        <v>69.685120000000012</v>
      </c>
      <c r="F28" s="38">
        <f t="shared" si="6"/>
        <v>52.266639039999994</v>
      </c>
      <c r="G28" s="39">
        <f t="shared" si="6"/>
        <v>59.544595199999989</v>
      </c>
      <c r="H28" s="39">
        <f t="shared" si="6"/>
        <v>59.044584640000018</v>
      </c>
      <c r="I28" s="39">
        <f t="shared" si="6"/>
        <v>110.56580095999998</v>
      </c>
      <c r="J28" s="39">
        <f t="shared" si="6"/>
        <v>93.27560111999999</v>
      </c>
      <c r="K28" s="39">
        <f t="shared" si="6"/>
        <v>105.19476912000002</v>
      </c>
      <c r="L28" s="40">
        <f t="shared" si="6"/>
        <v>60.992549759999989</v>
      </c>
      <c r="M28" s="87">
        <f t="shared" si="6"/>
        <v>40.736522399999998</v>
      </c>
      <c r="N28" s="39">
        <f t="shared" si="6"/>
        <v>80.414496800000009</v>
      </c>
      <c r="O28" s="39">
        <f t="shared" si="6"/>
        <v>58.120288160000015</v>
      </c>
      <c r="P28" s="39">
        <f t="shared" si="6"/>
        <v>85.309714079999978</v>
      </c>
      <c r="Q28" s="39">
        <f t="shared" si="6"/>
        <v>62.146759680000002</v>
      </c>
      <c r="R28" s="38">
        <f t="shared" si="6"/>
        <v>50.263502879999997</v>
      </c>
      <c r="S28" s="39">
        <f t="shared" si="6"/>
        <v>83.615593279999985</v>
      </c>
      <c r="T28" s="39">
        <f t="shared" si="6"/>
        <v>57.039761919999989</v>
      </c>
      <c r="U28" s="39">
        <f t="shared" si="6"/>
        <v>66.76202751999999</v>
      </c>
      <c r="V28" s="40">
        <f t="shared" si="6"/>
        <v>62.428320799999995</v>
      </c>
      <c r="W28" s="41"/>
    </row>
    <row r="29" spans="1:30" ht="33.75" customHeight="1" x14ac:dyDescent="0.25">
      <c r="A29" s="99" t="s">
        <v>23</v>
      </c>
      <c r="B29" s="42">
        <f t="shared" ref="B29:D29" si="7">((B27*B26)*7)/1000</f>
        <v>222.89750000000001</v>
      </c>
      <c r="C29" s="43">
        <f t="shared" si="7"/>
        <v>396.25599999999997</v>
      </c>
      <c r="D29" s="43">
        <f t="shared" si="7"/>
        <v>371.10500000000002</v>
      </c>
      <c r="E29" s="90">
        <f>((E27*E26)*7)/1000</f>
        <v>482.51</v>
      </c>
      <c r="F29" s="42">
        <f>((F27*F26)*7)/1000</f>
        <v>365.4</v>
      </c>
      <c r="G29" s="43">
        <f t="shared" ref="G29:H29" si="8">((G27*G26)*7)/1000</f>
        <v>412.96499999999997</v>
      </c>
      <c r="H29" s="43">
        <f t="shared" si="8"/>
        <v>409.37400000000002</v>
      </c>
      <c r="I29" s="43">
        <f>((I27*I26)*7)/1000</f>
        <v>765.18399999999997</v>
      </c>
      <c r="J29" s="43">
        <f>((J27*J26)*7)/1000</f>
        <v>645.47349999999994</v>
      </c>
      <c r="K29" s="43">
        <f t="shared" ref="K29:L29" si="9">((K27*K26)*7)/1000</f>
        <v>727.86350000000004</v>
      </c>
      <c r="L29" s="90">
        <f t="shared" si="9"/>
        <v>421.19</v>
      </c>
      <c r="M29" s="88">
        <f>((M27*M26)*7)/1000</f>
        <v>282.16649999999998</v>
      </c>
      <c r="N29" s="43">
        <f>((N27*N26)*7)/1000</f>
        <v>557.04250000000002</v>
      </c>
      <c r="O29" s="43">
        <f>((O27*O26)*7)/1000</f>
        <v>402.41250000000002</v>
      </c>
      <c r="P29" s="43">
        <f t="shared" ref="P29:V29" si="10">((P27*P26)*7)/1000</f>
        <v>590.83849999999995</v>
      </c>
      <c r="Q29" s="43">
        <f t="shared" si="10"/>
        <v>429.66</v>
      </c>
      <c r="R29" s="44">
        <f t="shared" si="10"/>
        <v>348.21850000000001</v>
      </c>
      <c r="S29" s="45">
        <f t="shared" si="10"/>
        <v>578.68299999999999</v>
      </c>
      <c r="T29" s="45">
        <f t="shared" si="10"/>
        <v>394.709</v>
      </c>
      <c r="U29" s="45">
        <f t="shared" si="10"/>
        <v>462.05599999999998</v>
      </c>
      <c r="V29" s="46">
        <f t="shared" si="10"/>
        <v>432.38650000000001</v>
      </c>
      <c r="W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117.49999999999999</v>
      </c>
      <c r="C30" s="49">
        <f t="shared" si="11"/>
        <v>115.99999999999999</v>
      </c>
      <c r="D30" s="49">
        <f t="shared" si="11"/>
        <v>115</v>
      </c>
      <c r="E30" s="50">
        <f>+(E25/E27)/7*1000</f>
        <v>113</v>
      </c>
      <c r="F30" s="48">
        <f t="shared" ref="F30:H30" si="12">+(F25/F27)/7*1000</f>
        <v>115.99999999999999</v>
      </c>
      <c r="G30" s="49">
        <f t="shared" si="12"/>
        <v>115</v>
      </c>
      <c r="H30" s="49">
        <f t="shared" si="12"/>
        <v>114.00000000000003</v>
      </c>
      <c r="I30" s="49">
        <f>+(I25/I27)/7*1000</f>
        <v>111.99999999999997</v>
      </c>
      <c r="J30" s="49">
        <f t="shared" ref="J30:L30" si="13">+(J25/J27)/7*1000</f>
        <v>111.5</v>
      </c>
      <c r="K30" s="49">
        <f t="shared" si="13"/>
        <v>110.50000000000003</v>
      </c>
      <c r="L30" s="50">
        <f t="shared" si="13"/>
        <v>109.99999999999999</v>
      </c>
      <c r="M30" s="89">
        <f>+(M25/M27)/7*1000</f>
        <v>115.50000000000001</v>
      </c>
      <c r="N30" s="49">
        <f t="shared" ref="N30:V30" si="14">+(N25/N27)/7*1000</f>
        <v>114.5</v>
      </c>
      <c r="O30" s="49">
        <f t="shared" si="14"/>
        <v>112.50000000000003</v>
      </c>
      <c r="P30" s="49">
        <f t="shared" si="14"/>
        <v>111.5</v>
      </c>
      <c r="Q30" s="49">
        <f t="shared" si="14"/>
        <v>110</v>
      </c>
      <c r="R30" s="48">
        <f t="shared" si="14"/>
        <v>116.5</v>
      </c>
      <c r="S30" s="49">
        <f t="shared" si="14"/>
        <v>114.5</v>
      </c>
      <c r="T30" s="49">
        <f t="shared" si="14"/>
        <v>112.99999999999999</v>
      </c>
      <c r="U30" s="49">
        <f t="shared" si="14"/>
        <v>111.50000000000001</v>
      </c>
      <c r="V30" s="50">
        <f t="shared" si="14"/>
        <v>110.5</v>
      </c>
      <c r="W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89" t="s">
        <v>26</v>
      </c>
      <c r="C36" s="590"/>
      <c r="D36" s="590"/>
      <c r="E36" s="590"/>
      <c r="F36" s="590"/>
      <c r="G36" s="590"/>
      <c r="H36" s="587"/>
      <c r="I36" s="102"/>
      <c r="J36" s="55" t="s">
        <v>27</v>
      </c>
      <c r="K36" s="110"/>
      <c r="L36" s="590" t="s">
        <v>26</v>
      </c>
      <c r="M36" s="590"/>
      <c r="N36" s="590"/>
      <c r="O36" s="590"/>
      <c r="P36" s="587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27.346931200000007</v>
      </c>
      <c r="C39" s="82">
        <v>76.680359359999983</v>
      </c>
      <c r="D39" s="82">
        <v>71.524563200000003</v>
      </c>
      <c r="E39" s="82">
        <v>78.580179040000004</v>
      </c>
      <c r="F39" s="82">
        <v>83.705412479999993</v>
      </c>
      <c r="G39" s="82">
        <v>76.27646863999999</v>
      </c>
      <c r="H39" s="82"/>
      <c r="I39" s="104">
        <f t="shared" ref="I39:I46" si="15">SUM(B39:H39)</f>
        <v>414.11391391999996</v>
      </c>
      <c r="J39" s="2"/>
      <c r="K39" s="94" t="s">
        <v>13</v>
      </c>
      <c r="L39" s="82">
        <v>8.5</v>
      </c>
      <c r="M39" s="82">
        <v>21.8</v>
      </c>
      <c r="N39" s="82">
        <v>14.7</v>
      </c>
      <c r="O39" s="82"/>
      <c r="P39" s="82"/>
      <c r="Q39" s="104">
        <f t="shared" ref="Q39:Q46" si="16">SUM(L39:P39)</f>
        <v>45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27.346931200000007</v>
      </c>
      <c r="C40" s="82">
        <v>76.680359359999983</v>
      </c>
      <c r="D40" s="82">
        <v>71.524563200000003</v>
      </c>
      <c r="E40" s="82">
        <v>78.580179040000004</v>
      </c>
      <c r="F40" s="82">
        <v>83.705412479999993</v>
      </c>
      <c r="G40" s="82">
        <v>76.27646863999999</v>
      </c>
      <c r="H40" s="82"/>
      <c r="I40" s="104">
        <f t="shared" si="15"/>
        <v>414.11391391999996</v>
      </c>
      <c r="J40" s="2"/>
      <c r="K40" s="95" t="s">
        <v>14</v>
      </c>
      <c r="L40" s="82">
        <v>8.5</v>
      </c>
      <c r="M40" s="82">
        <v>21.8</v>
      </c>
      <c r="N40" s="82">
        <v>14.7</v>
      </c>
      <c r="O40" s="82"/>
      <c r="P40" s="82"/>
      <c r="Q40" s="104">
        <f t="shared" si="16"/>
        <v>45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27.052327519999999</v>
      </c>
      <c r="C41" s="24">
        <v>79.707356255999997</v>
      </c>
      <c r="D41" s="24">
        <v>74.306274720000005</v>
      </c>
      <c r="E41" s="24">
        <v>82.072928383999994</v>
      </c>
      <c r="F41" s="24">
        <v>87.494635008000017</v>
      </c>
      <c r="G41" s="24">
        <v>79.754812544000018</v>
      </c>
      <c r="H41" s="24"/>
      <c r="I41" s="104">
        <f t="shared" si="15"/>
        <v>430.38833443200002</v>
      </c>
      <c r="J41" s="2"/>
      <c r="K41" s="94" t="s">
        <v>15</v>
      </c>
      <c r="L41" s="82">
        <v>8.6</v>
      </c>
      <c r="M41" s="82">
        <v>22.7</v>
      </c>
      <c r="N41" s="82">
        <v>15.5</v>
      </c>
      <c r="O41" s="24"/>
      <c r="P41" s="24"/>
      <c r="Q41" s="104">
        <f t="shared" si="16"/>
        <v>46.8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27.052327519999999</v>
      </c>
      <c r="C42" s="82">
        <v>79.707356255999997</v>
      </c>
      <c r="D42" s="82">
        <v>74.306274720000005</v>
      </c>
      <c r="E42" s="82">
        <v>82.072928383999994</v>
      </c>
      <c r="F42" s="82">
        <v>87.494635008000017</v>
      </c>
      <c r="G42" s="82">
        <v>79.754812544000018</v>
      </c>
      <c r="H42" s="82"/>
      <c r="I42" s="104">
        <f t="shared" si="15"/>
        <v>430.38833443200002</v>
      </c>
      <c r="J42" s="2"/>
      <c r="K42" s="95" t="s">
        <v>16</v>
      </c>
      <c r="L42" s="82">
        <v>8.6</v>
      </c>
      <c r="M42" s="82">
        <v>22.7</v>
      </c>
      <c r="N42" s="82">
        <v>15.5</v>
      </c>
      <c r="O42" s="82"/>
      <c r="P42" s="82"/>
      <c r="Q42" s="104">
        <f t="shared" si="16"/>
        <v>46.8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27.052327519999999</v>
      </c>
      <c r="C43" s="82">
        <v>79.707356255999997</v>
      </c>
      <c r="D43" s="82">
        <v>74.306274720000005</v>
      </c>
      <c r="E43" s="82">
        <v>82.072928383999994</v>
      </c>
      <c r="F43" s="82">
        <v>87.494635008000017</v>
      </c>
      <c r="G43" s="82">
        <v>79.754812544000018</v>
      </c>
      <c r="H43" s="82"/>
      <c r="I43" s="104">
        <f t="shared" si="15"/>
        <v>430.38833443200002</v>
      </c>
      <c r="J43" s="2"/>
      <c r="K43" s="94" t="s">
        <v>17</v>
      </c>
      <c r="L43" s="82">
        <v>8.6</v>
      </c>
      <c r="M43" s="82">
        <v>22.7</v>
      </c>
      <c r="N43" s="82">
        <v>15.6</v>
      </c>
      <c r="O43" s="82"/>
      <c r="P43" s="82"/>
      <c r="Q43" s="104">
        <f t="shared" si="16"/>
        <v>46.9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27.052327519999999</v>
      </c>
      <c r="C44" s="82">
        <v>79.707356255999997</v>
      </c>
      <c r="D44" s="82">
        <v>74.306274720000005</v>
      </c>
      <c r="E44" s="82">
        <v>82.072928383999994</v>
      </c>
      <c r="F44" s="82">
        <v>87.494635008000017</v>
      </c>
      <c r="G44" s="82">
        <v>79.754812544000018</v>
      </c>
      <c r="H44" s="82"/>
      <c r="I44" s="104">
        <f t="shared" si="15"/>
        <v>430.38833443200002</v>
      </c>
      <c r="J44" s="2"/>
      <c r="K44" s="95" t="s">
        <v>18</v>
      </c>
      <c r="L44" s="82">
        <v>8.6</v>
      </c>
      <c r="M44" s="82">
        <v>22.8</v>
      </c>
      <c r="N44" s="82">
        <v>15.6</v>
      </c>
      <c r="O44" s="82"/>
      <c r="P44" s="82"/>
      <c r="Q44" s="104">
        <f t="shared" si="16"/>
        <v>47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27.052327519999999</v>
      </c>
      <c r="C45" s="82">
        <v>79.707356255999997</v>
      </c>
      <c r="D45" s="82">
        <v>74.306274720000005</v>
      </c>
      <c r="E45" s="82">
        <v>82.072928383999994</v>
      </c>
      <c r="F45" s="82">
        <v>87.494635008000017</v>
      </c>
      <c r="G45" s="82">
        <v>79.754812544000018</v>
      </c>
      <c r="H45" s="82"/>
      <c r="I45" s="104">
        <f t="shared" si="15"/>
        <v>430.38833443200002</v>
      </c>
      <c r="J45" s="2"/>
      <c r="K45" s="94" t="s">
        <v>19</v>
      </c>
      <c r="L45" s="82">
        <v>8.6999999999999993</v>
      </c>
      <c r="M45" s="82">
        <v>22.8</v>
      </c>
      <c r="N45" s="82">
        <v>15.6</v>
      </c>
      <c r="O45" s="82"/>
      <c r="P45" s="82"/>
      <c r="Q45" s="104">
        <f t="shared" si="16"/>
        <v>47.1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189.95550000000003</v>
      </c>
      <c r="C46" s="28">
        <f t="shared" si="17"/>
        <v>551.89750000000004</v>
      </c>
      <c r="D46" s="28">
        <f t="shared" si="17"/>
        <v>514.58050000000014</v>
      </c>
      <c r="E46" s="28">
        <f t="shared" si="17"/>
        <v>567.52499999999986</v>
      </c>
      <c r="F46" s="28">
        <f t="shared" si="17"/>
        <v>604.88400000000013</v>
      </c>
      <c r="G46" s="28">
        <f t="shared" si="17"/>
        <v>551.327</v>
      </c>
      <c r="H46" s="28">
        <f t="shared" si="17"/>
        <v>0</v>
      </c>
      <c r="I46" s="104">
        <f t="shared" si="15"/>
        <v>2980.1695</v>
      </c>
      <c r="K46" s="80" t="s">
        <v>11</v>
      </c>
      <c r="L46" s="84">
        <f>SUM(L39:L45)</f>
        <v>60.100000000000009</v>
      </c>
      <c r="M46" s="28">
        <f>SUM(M39:M45)</f>
        <v>157.30000000000001</v>
      </c>
      <c r="N46" s="28">
        <f>SUM(N39:N45)</f>
        <v>107.19999999999999</v>
      </c>
      <c r="O46" s="28">
        <f>SUM(O39:O45)</f>
        <v>0</v>
      </c>
      <c r="P46" s="28">
        <f>SUM(P39:P45)</f>
        <v>0</v>
      </c>
      <c r="Q46" s="104">
        <f t="shared" si="16"/>
        <v>324.60000000000002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118.5</v>
      </c>
      <c r="C47" s="31">
        <v>117.5</v>
      </c>
      <c r="D47" s="31">
        <v>116.5</v>
      </c>
      <c r="E47" s="31">
        <v>115</v>
      </c>
      <c r="F47" s="31">
        <v>114</v>
      </c>
      <c r="G47" s="31">
        <v>113</v>
      </c>
      <c r="H47" s="31"/>
      <c r="I47" s="105">
        <f>+((I46/I48)/7)*1000</f>
        <v>115.34502844757519</v>
      </c>
      <c r="K47" s="113" t="s">
        <v>20</v>
      </c>
      <c r="L47" s="85">
        <v>122.5</v>
      </c>
      <c r="M47" s="31">
        <v>121.5</v>
      </c>
      <c r="N47" s="31">
        <v>121.5</v>
      </c>
      <c r="O47" s="31"/>
      <c r="P47" s="31"/>
      <c r="Q47" s="105">
        <f>+((Q46/Q48)/7)*1000</f>
        <v>121.70978627671543</v>
      </c>
      <c r="R47" s="65"/>
      <c r="S47" s="65"/>
    </row>
    <row r="48" spans="1:30" ht="33.75" customHeight="1" x14ac:dyDescent="0.25">
      <c r="A48" s="97" t="s">
        <v>21</v>
      </c>
      <c r="B48" s="86">
        <v>229</v>
      </c>
      <c r="C48" s="35">
        <v>671</v>
      </c>
      <c r="D48" s="35">
        <v>631</v>
      </c>
      <c r="E48" s="35">
        <v>705</v>
      </c>
      <c r="F48" s="35">
        <v>758</v>
      </c>
      <c r="G48" s="35">
        <v>697</v>
      </c>
      <c r="H48" s="35"/>
      <c r="I48" s="106">
        <f>SUM(B48:H48)</f>
        <v>3691</v>
      </c>
      <c r="J48" s="66"/>
      <c r="K48" s="97" t="s">
        <v>21</v>
      </c>
      <c r="L48" s="109">
        <v>70</v>
      </c>
      <c r="M48" s="67">
        <v>185</v>
      </c>
      <c r="N48" s="67">
        <v>126</v>
      </c>
      <c r="O48" s="67"/>
      <c r="P48" s="67"/>
      <c r="Q48" s="115">
        <f>SUM(L48:P48)</f>
        <v>381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((B48*B47)*7/1000-B39-B40)/5</f>
        <v>27.052327519999999</v>
      </c>
      <c r="C49" s="39">
        <f t="shared" si="18"/>
        <v>79.707356255999997</v>
      </c>
      <c r="D49" s="39">
        <f t="shared" si="18"/>
        <v>74.306274720000005</v>
      </c>
      <c r="E49" s="39">
        <f t="shared" si="18"/>
        <v>82.072928383999994</v>
      </c>
      <c r="F49" s="39">
        <f t="shared" si="18"/>
        <v>87.494635008000017</v>
      </c>
      <c r="G49" s="39">
        <f t="shared" si="18"/>
        <v>79.754812544000018</v>
      </c>
      <c r="H49" s="39">
        <f t="shared" si="18"/>
        <v>0</v>
      </c>
      <c r="I49" s="107">
        <f>((I46*1000)/I48)/7</f>
        <v>115.34502844757517</v>
      </c>
      <c r="K49" s="98" t="s">
        <v>22</v>
      </c>
      <c r="L49" s="87">
        <f t="shared" ref="L49:P49" si="19">((L48*L47)*7/1000-L39-L40)/5</f>
        <v>8.6050000000000004</v>
      </c>
      <c r="M49" s="39">
        <f t="shared" si="19"/>
        <v>22.7485</v>
      </c>
      <c r="N49" s="39">
        <f t="shared" si="19"/>
        <v>15.552599999999998</v>
      </c>
      <c r="O49" s="39">
        <f t="shared" si="19"/>
        <v>0</v>
      </c>
      <c r="P49" s="39">
        <f t="shared" si="19"/>
        <v>0</v>
      </c>
      <c r="Q49" s="116">
        <f>((Q46*1000)/Q48)/7</f>
        <v>121.70978627671541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189.9555</v>
      </c>
      <c r="C50" s="43">
        <f t="shared" si="20"/>
        <v>551.89750000000004</v>
      </c>
      <c r="D50" s="43">
        <f t="shared" si="20"/>
        <v>514.58050000000003</v>
      </c>
      <c r="E50" s="43">
        <f t="shared" si="20"/>
        <v>567.52499999999998</v>
      </c>
      <c r="F50" s="43">
        <f t="shared" si="20"/>
        <v>604.88400000000001</v>
      </c>
      <c r="G50" s="43">
        <f t="shared" si="20"/>
        <v>551.327</v>
      </c>
      <c r="H50" s="43">
        <f t="shared" si="20"/>
        <v>0</v>
      </c>
      <c r="I50" s="90"/>
      <c r="K50" s="99" t="s">
        <v>23</v>
      </c>
      <c r="L50" s="88">
        <f>((L48*L47)*7)/1000</f>
        <v>60.024999999999999</v>
      </c>
      <c r="M50" s="43">
        <f>((M48*M47)*7)/1000</f>
        <v>157.3425</v>
      </c>
      <c r="N50" s="43">
        <f>((N48*N47)*7)/1000</f>
        <v>107.163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118.50000000000003</v>
      </c>
      <c r="C51" s="49">
        <f t="shared" si="21"/>
        <v>117.50000000000001</v>
      </c>
      <c r="D51" s="49">
        <f t="shared" si="21"/>
        <v>116.50000000000003</v>
      </c>
      <c r="E51" s="49">
        <f t="shared" si="21"/>
        <v>114.99999999999997</v>
      </c>
      <c r="F51" s="49">
        <f t="shared" si="21"/>
        <v>114.00000000000001</v>
      </c>
      <c r="G51" s="49">
        <f t="shared" si="21"/>
        <v>113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122.6530612244898</v>
      </c>
      <c r="M51" s="49">
        <f>+(M46/M48)/7*1000</f>
        <v>121.46718146718148</v>
      </c>
      <c r="N51" s="49">
        <f>+(N46/N48)/7*1000</f>
        <v>121.54195011337866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91"/>
      <c r="K54" s="591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89" t="s">
        <v>8</v>
      </c>
      <c r="C55" s="590"/>
      <c r="D55" s="590"/>
      <c r="E55" s="590"/>
      <c r="F55" s="590"/>
      <c r="G55" s="587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2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2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2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2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2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2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2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customHeight="1" x14ac:dyDescent="0.25">
      <c r="A65" s="122" t="s">
        <v>11</v>
      </c>
      <c r="B65" s="84">
        <f t="shared" ref="B65:G65" si="23">SUM(B58:B64)</f>
        <v>158.00000000000003</v>
      </c>
      <c r="C65" s="28">
        <f t="shared" si="23"/>
        <v>279.2</v>
      </c>
      <c r="D65" s="28">
        <f t="shared" si="23"/>
        <v>277</v>
      </c>
      <c r="E65" s="28">
        <f t="shared" si="23"/>
        <v>395.9</v>
      </c>
      <c r="F65" s="28">
        <f t="shared" si="23"/>
        <v>0</v>
      </c>
      <c r="G65" s="28">
        <f t="shared" si="23"/>
        <v>0</v>
      </c>
      <c r="H65" s="104">
        <f t="shared" si="22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customHeight="1" x14ac:dyDescent="0.25">
      <c r="A68" s="98" t="s">
        <v>22</v>
      </c>
      <c r="B68" s="87">
        <f t="shared" ref="B68:G68" si="24">((B67*B66)*7/1000-B58-B59)/5</f>
        <v>22.8871</v>
      </c>
      <c r="C68" s="39">
        <f t="shared" si="24"/>
        <v>40.400400000000005</v>
      </c>
      <c r="D68" s="39">
        <f t="shared" si="24"/>
        <v>40.129200000000004</v>
      </c>
      <c r="E68" s="39">
        <f t="shared" si="24"/>
        <v>57.355999999999995</v>
      </c>
      <c r="F68" s="39">
        <f t="shared" si="24"/>
        <v>0</v>
      </c>
      <c r="G68" s="39">
        <f t="shared" si="24"/>
        <v>0</v>
      </c>
      <c r="H68" s="119">
        <f>((H65*1000)/H67)/7</f>
        <v>129.03638265721261</v>
      </c>
      <c r="N68" s="3"/>
      <c r="O68" s="3"/>
      <c r="P68" s="3"/>
      <c r="Q68" s="3"/>
      <c r="R68" s="3"/>
    </row>
    <row r="69" spans="1:43" ht="33.75" customHeight="1" x14ac:dyDescent="0.25">
      <c r="A69" s="99" t="s">
        <v>23</v>
      </c>
      <c r="B69" s="88">
        <f t="shared" ref="B69:G69" si="25">((B67*B66)*7)/1000</f>
        <v>158.03550000000001</v>
      </c>
      <c r="C69" s="43">
        <f t="shared" si="25"/>
        <v>279.202</v>
      </c>
      <c r="D69" s="43">
        <f t="shared" si="25"/>
        <v>277.04599999999999</v>
      </c>
      <c r="E69" s="43">
        <f t="shared" si="25"/>
        <v>395.78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43" ht="33.75" customHeight="1" thickBot="1" x14ac:dyDescent="0.3">
      <c r="A70" s="100" t="s">
        <v>24</v>
      </c>
      <c r="B70" s="89">
        <f t="shared" ref="B70:G70" si="26">+(B65/B67)/7*1000</f>
        <v>130.47068538398022</v>
      </c>
      <c r="C70" s="49">
        <f t="shared" si="26"/>
        <v>129.49907235621521</v>
      </c>
      <c r="D70" s="49">
        <f t="shared" si="26"/>
        <v>128.47866419294991</v>
      </c>
      <c r="E70" s="49">
        <f t="shared" si="26"/>
        <v>128.53896103896105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43" ht="33.75" customHeight="1" x14ac:dyDescent="0.25"/>
    <row r="72" spans="1:43" ht="33.75" customHeight="1" thickBot="1" x14ac:dyDescent="0.3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197"/>
      <c r="D73" s="197"/>
      <c r="E73" s="197"/>
      <c r="F73" s="118"/>
      <c r="G73" s="198"/>
      <c r="H73" s="197"/>
      <c r="I73" s="197"/>
      <c r="J73" s="197"/>
      <c r="K73" s="118"/>
      <c r="L73" s="198"/>
      <c r="M73" s="197"/>
      <c r="N73" s="197"/>
      <c r="O73" s="118"/>
      <c r="P73" s="198"/>
      <c r="Q73" s="197"/>
      <c r="R73" s="197"/>
      <c r="S73" s="118"/>
      <c r="T73" s="199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200"/>
      <c r="C74" s="15"/>
      <c r="D74" s="15"/>
      <c r="E74" s="15"/>
      <c r="F74" s="17"/>
      <c r="G74" s="16"/>
      <c r="H74" s="15"/>
      <c r="I74" s="15"/>
      <c r="J74" s="15"/>
      <c r="K74" s="17"/>
      <c r="L74" s="16"/>
      <c r="M74" s="15"/>
      <c r="N74" s="15"/>
      <c r="O74" s="17"/>
      <c r="P74" s="16"/>
      <c r="Q74" s="15"/>
      <c r="R74" s="15"/>
      <c r="S74" s="17"/>
      <c r="T74" s="201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200">
        <v>1</v>
      </c>
      <c r="C75" s="58">
        <v>2</v>
      </c>
      <c r="D75" s="58" t="s">
        <v>73</v>
      </c>
      <c r="E75" s="58">
        <v>4</v>
      </c>
      <c r="F75" s="202">
        <v>5</v>
      </c>
      <c r="G75" s="200">
        <v>6</v>
      </c>
      <c r="H75" s="58">
        <v>7</v>
      </c>
      <c r="I75" s="58" t="s">
        <v>74</v>
      </c>
      <c r="J75" s="58">
        <v>9</v>
      </c>
      <c r="K75" s="202">
        <v>10</v>
      </c>
      <c r="L75" s="200">
        <v>11</v>
      </c>
      <c r="M75" s="58" t="s">
        <v>75</v>
      </c>
      <c r="N75" s="58">
        <v>13</v>
      </c>
      <c r="O75" s="202">
        <v>14</v>
      </c>
      <c r="P75" s="200">
        <v>15</v>
      </c>
      <c r="Q75" s="58" t="s">
        <v>76</v>
      </c>
      <c r="R75" s="58">
        <v>17</v>
      </c>
      <c r="S75" s="202">
        <v>18</v>
      </c>
      <c r="T75" s="201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94" t="s">
        <v>13</v>
      </c>
      <c r="B76" s="203"/>
      <c r="C76" s="204"/>
      <c r="D76" s="204"/>
      <c r="E76" s="204"/>
      <c r="F76" s="205"/>
      <c r="G76" s="203"/>
      <c r="H76" s="204"/>
      <c r="I76" s="204"/>
      <c r="J76" s="204"/>
      <c r="K76" s="205"/>
      <c r="L76" s="203"/>
      <c r="M76" s="204"/>
      <c r="N76" s="204"/>
      <c r="O76" s="205"/>
      <c r="P76" s="203"/>
      <c r="Q76" s="204"/>
      <c r="R76" s="204"/>
      <c r="S76" s="205"/>
      <c r="T76" s="206">
        <f t="shared" ref="T76:T83" si="27">SUM(B76:S76)</f>
        <v>0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95" t="s">
        <v>14</v>
      </c>
      <c r="B77" s="203"/>
      <c r="C77" s="204"/>
      <c r="D77" s="204"/>
      <c r="E77" s="204"/>
      <c r="F77" s="205"/>
      <c r="G77" s="203"/>
      <c r="H77" s="204"/>
      <c r="I77" s="204"/>
      <c r="J77" s="204"/>
      <c r="K77" s="205"/>
      <c r="L77" s="203"/>
      <c r="M77" s="204"/>
      <c r="N77" s="204"/>
      <c r="O77" s="205"/>
      <c r="P77" s="203"/>
      <c r="Q77" s="204"/>
      <c r="R77" s="204"/>
      <c r="S77" s="205"/>
      <c r="T77" s="206">
        <f t="shared" si="27"/>
        <v>0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94" t="s">
        <v>15</v>
      </c>
      <c r="B78" s="203"/>
      <c r="C78" s="204"/>
      <c r="D78" s="204"/>
      <c r="E78" s="204"/>
      <c r="F78" s="205"/>
      <c r="G78" s="203"/>
      <c r="H78" s="204"/>
      <c r="I78" s="204"/>
      <c r="J78" s="204"/>
      <c r="K78" s="205"/>
      <c r="L78" s="203"/>
      <c r="M78" s="204"/>
      <c r="N78" s="204"/>
      <c r="O78" s="205"/>
      <c r="P78" s="203"/>
      <c r="Q78" s="204"/>
      <c r="R78" s="204"/>
      <c r="S78" s="205"/>
      <c r="T78" s="206">
        <f t="shared" si="27"/>
        <v>0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95" t="s">
        <v>16</v>
      </c>
      <c r="B79" s="203"/>
      <c r="C79" s="204"/>
      <c r="D79" s="204"/>
      <c r="E79" s="204"/>
      <c r="F79" s="205"/>
      <c r="G79" s="203"/>
      <c r="H79" s="204"/>
      <c r="I79" s="204"/>
      <c r="J79" s="204"/>
      <c r="K79" s="205"/>
      <c r="L79" s="203"/>
      <c r="M79" s="204"/>
      <c r="N79" s="204"/>
      <c r="O79" s="205"/>
      <c r="P79" s="203"/>
      <c r="Q79" s="204"/>
      <c r="R79" s="204"/>
      <c r="S79" s="205"/>
      <c r="T79" s="206">
        <f t="shared" si="27"/>
        <v>0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94" t="s">
        <v>17</v>
      </c>
      <c r="B80" s="203"/>
      <c r="C80" s="204"/>
      <c r="D80" s="204"/>
      <c r="E80" s="204"/>
      <c r="F80" s="205"/>
      <c r="G80" s="203"/>
      <c r="H80" s="204"/>
      <c r="I80" s="204"/>
      <c r="J80" s="204"/>
      <c r="K80" s="205"/>
      <c r="L80" s="203"/>
      <c r="M80" s="204"/>
      <c r="N80" s="204"/>
      <c r="O80" s="205"/>
      <c r="P80" s="203"/>
      <c r="Q80" s="204"/>
      <c r="R80" s="204"/>
      <c r="S80" s="205"/>
      <c r="T80" s="206">
        <f t="shared" si="27"/>
        <v>0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95" t="s">
        <v>18</v>
      </c>
      <c r="B81" s="203"/>
      <c r="C81" s="204"/>
      <c r="D81" s="204"/>
      <c r="E81" s="204"/>
      <c r="F81" s="205"/>
      <c r="G81" s="203"/>
      <c r="H81" s="204"/>
      <c r="I81" s="204"/>
      <c r="J81" s="204"/>
      <c r="K81" s="205"/>
      <c r="L81" s="203"/>
      <c r="M81" s="204"/>
      <c r="N81" s="204"/>
      <c r="O81" s="205"/>
      <c r="P81" s="203"/>
      <c r="Q81" s="204"/>
      <c r="R81" s="204"/>
      <c r="S81" s="205"/>
      <c r="T81" s="206">
        <f t="shared" si="27"/>
        <v>0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94" t="s">
        <v>19</v>
      </c>
      <c r="B82" s="203"/>
      <c r="C82" s="204"/>
      <c r="D82" s="204"/>
      <c r="E82" s="204"/>
      <c r="F82" s="205"/>
      <c r="G82" s="203"/>
      <c r="H82" s="204"/>
      <c r="I82" s="204"/>
      <c r="J82" s="204"/>
      <c r="K82" s="205"/>
      <c r="L82" s="203"/>
      <c r="M82" s="204"/>
      <c r="N82" s="204"/>
      <c r="O82" s="205"/>
      <c r="P82" s="203"/>
      <c r="Q82" s="204"/>
      <c r="R82" s="204"/>
      <c r="S82" s="205"/>
      <c r="T82" s="206">
        <f t="shared" si="27"/>
        <v>0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122" t="s">
        <v>11</v>
      </c>
      <c r="B83" s="27">
        <f>SUM(B76:B82)</f>
        <v>0</v>
      </c>
      <c r="C83" s="28">
        <f>SUM(C76:C82)</f>
        <v>0</v>
      </c>
      <c r="D83" s="28">
        <f>SUM(D76:D82)</f>
        <v>0</v>
      </c>
      <c r="E83" s="28">
        <f>SUM(E76:E82)</f>
        <v>0</v>
      </c>
      <c r="F83" s="29">
        <f>SUM(F76:F82)</f>
        <v>0</v>
      </c>
      <c r="G83" s="27">
        <f t="shared" ref="G83:S83" si="28">SUM(G76:G82)</f>
        <v>0</v>
      </c>
      <c r="H83" s="28">
        <f t="shared" si="28"/>
        <v>0</v>
      </c>
      <c r="I83" s="28">
        <f t="shared" si="28"/>
        <v>0</v>
      </c>
      <c r="J83" s="28">
        <f t="shared" si="28"/>
        <v>0</v>
      </c>
      <c r="K83" s="29">
        <f t="shared" si="28"/>
        <v>0</v>
      </c>
      <c r="L83" s="27">
        <f t="shared" si="28"/>
        <v>0</v>
      </c>
      <c r="M83" s="28">
        <f t="shared" si="28"/>
        <v>0</v>
      </c>
      <c r="N83" s="28">
        <f t="shared" si="28"/>
        <v>0</v>
      </c>
      <c r="O83" s="29">
        <f t="shared" si="28"/>
        <v>0</v>
      </c>
      <c r="P83" s="27">
        <f t="shared" si="28"/>
        <v>0</v>
      </c>
      <c r="Q83" s="28">
        <f t="shared" si="28"/>
        <v>0</v>
      </c>
      <c r="R83" s="28">
        <f t="shared" si="28"/>
        <v>0</v>
      </c>
      <c r="S83" s="29">
        <f t="shared" si="28"/>
        <v>0</v>
      </c>
      <c r="T83" s="206">
        <f t="shared" si="27"/>
        <v>0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96" t="s">
        <v>20</v>
      </c>
      <c r="B84" s="30"/>
      <c r="C84" s="31"/>
      <c r="D84" s="31"/>
      <c r="E84" s="31"/>
      <c r="F84" s="32"/>
      <c r="G84" s="30"/>
      <c r="H84" s="31"/>
      <c r="I84" s="31"/>
      <c r="J84" s="31"/>
      <c r="K84" s="32"/>
      <c r="L84" s="30"/>
      <c r="M84" s="31"/>
      <c r="N84" s="31"/>
      <c r="O84" s="32"/>
      <c r="P84" s="30"/>
      <c r="Q84" s="31"/>
      <c r="R84" s="31"/>
      <c r="S84" s="32"/>
      <c r="T84" s="207" t="e">
        <f>+((T83/T85)/7)*1000</f>
        <v>#DIV/0!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97" t="s">
        <v>21</v>
      </c>
      <c r="B85" s="208"/>
      <c r="C85" s="67"/>
      <c r="D85" s="67"/>
      <c r="E85" s="67"/>
      <c r="F85" s="209"/>
      <c r="G85" s="208"/>
      <c r="H85" s="67"/>
      <c r="I85" s="67"/>
      <c r="J85" s="67"/>
      <c r="K85" s="209"/>
      <c r="L85" s="208"/>
      <c r="M85" s="67"/>
      <c r="N85" s="67"/>
      <c r="O85" s="209"/>
      <c r="P85" s="208"/>
      <c r="Q85" s="67"/>
      <c r="R85" s="67"/>
      <c r="S85" s="209"/>
      <c r="T85" s="210">
        <f>SUM(B85:S85)</f>
        <v>0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98" t="s">
        <v>22</v>
      </c>
      <c r="B86" s="38">
        <f>(((B85*B84)*7)/1000-B76-B77)/5</f>
        <v>0</v>
      </c>
      <c r="C86" s="39">
        <f t="shared" ref="C86:S86" si="29">(((C85*C84)*7)/1000-C76-C77)/5</f>
        <v>0</v>
      </c>
      <c r="D86" s="39">
        <f t="shared" si="29"/>
        <v>0</v>
      </c>
      <c r="E86" s="39">
        <f t="shared" si="29"/>
        <v>0</v>
      </c>
      <c r="F86" s="40">
        <f t="shared" si="29"/>
        <v>0</v>
      </c>
      <c r="G86" s="38">
        <f t="shared" si="29"/>
        <v>0</v>
      </c>
      <c r="H86" s="39">
        <f t="shared" si="29"/>
        <v>0</v>
      </c>
      <c r="I86" s="39">
        <f t="shared" si="29"/>
        <v>0</v>
      </c>
      <c r="J86" s="39">
        <f t="shared" si="29"/>
        <v>0</v>
      </c>
      <c r="K86" s="40">
        <f t="shared" si="29"/>
        <v>0</v>
      </c>
      <c r="L86" s="38">
        <f t="shared" si="29"/>
        <v>0</v>
      </c>
      <c r="M86" s="39">
        <f t="shared" si="29"/>
        <v>0</v>
      </c>
      <c r="N86" s="39">
        <f t="shared" si="29"/>
        <v>0</v>
      </c>
      <c r="O86" s="40">
        <f t="shared" si="29"/>
        <v>0</v>
      </c>
      <c r="P86" s="38">
        <f t="shared" si="29"/>
        <v>0</v>
      </c>
      <c r="Q86" s="39">
        <f t="shared" si="29"/>
        <v>0</v>
      </c>
      <c r="R86" s="39">
        <f t="shared" si="29"/>
        <v>0</v>
      </c>
      <c r="S86" s="40">
        <f t="shared" si="29"/>
        <v>0</v>
      </c>
      <c r="T86" s="210" t="e">
        <f>((T83*1000)/T85)/7</f>
        <v>#DIV/0!</v>
      </c>
      <c r="AD86" s="3"/>
    </row>
    <row r="87" spans="1:41" ht="33.75" customHeight="1" x14ac:dyDescent="0.25">
      <c r="A87" s="99" t="s">
        <v>23</v>
      </c>
      <c r="B87" s="42">
        <f>((B85*B84)*7)/1000</f>
        <v>0</v>
      </c>
      <c r="C87" s="43">
        <f>((C85*C84)*7)/1000</f>
        <v>0</v>
      </c>
      <c r="D87" s="43">
        <f>((D85*D84)*7)/1000</f>
        <v>0</v>
      </c>
      <c r="E87" s="43">
        <f>((E85*E84)*7)/1000</f>
        <v>0</v>
      </c>
      <c r="F87" s="90">
        <f>((F85*F84)*7)/1000</f>
        <v>0</v>
      </c>
      <c r="G87" s="42">
        <f t="shared" ref="G87:S87" si="30">((G85*G84)*7)/1000</f>
        <v>0</v>
      </c>
      <c r="H87" s="43">
        <f t="shared" si="30"/>
        <v>0</v>
      </c>
      <c r="I87" s="43">
        <f t="shared" si="30"/>
        <v>0</v>
      </c>
      <c r="J87" s="43">
        <f t="shared" si="30"/>
        <v>0</v>
      </c>
      <c r="K87" s="90">
        <f t="shared" si="30"/>
        <v>0</v>
      </c>
      <c r="L87" s="42">
        <f t="shared" si="30"/>
        <v>0</v>
      </c>
      <c r="M87" s="43">
        <f t="shared" si="30"/>
        <v>0</v>
      </c>
      <c r="N87" s="43">
        <f t="shared" si="30"/>
        <v>0</v>
      </c>
      <c r="O87" s="90">
        <f t="shared" si="30"/>
        <v>0</v>
      </c>
      <c r="P87" s="42">
        <f t="shared" si="30"/>
        <v>0</v>
      </c>
      <c r="Q87" s="43">
        <f t="shared" si="30"/>
        <v>0</v>
      </c>
      <c r="R87" s="43">
        <f t="shared" si="30"/>
        <v>0</v>
      </c>
      <c r="S87" s="90">
        <f t="shared" si="30"/>
        <v>0</v>
      </c>
      <c r="T87" s="43"/>
      <c r="U87" s="52"/>
      <c r="AD87" s="3"/>
    </row>
    <row r="88" spans="1:41" ht="33.75" customHeight="1" thickBot="1" x14ac:dyDescent="0.3">
      <c r="A88" s="100" t="s">
        <v>24</v>
      </c>
      <c r="B88" s="48" t="e">
        <f>+(B83/B85)/7*1000</f>
        <v>#DIV/0!</v>
      </c>
      <c r="C88" s="49" t="e">
        <f>+(C83/C85)/7*1000</f>
        <v>#DIV/0!</v>
      </c>
      <c r="D88" s="49" t="e">
        <f>+(D83/D85)/7*1000</f>
        <v>#DIV/0!</v>
      </c>
      <c r="E88" s="49" t="e">
        <f>+(E83/E85)/7*1000</f>
        <v>#DIV/0!</v>
      </c>
      <c r="F88" s="50" t="e">
        <f>+(F83/F85)/7*1000</f>
        <v>#DIV/0!</v>
      </c>
      <c r="G88" s="48" t="e">
        <f t="shared" ref="G88:S88" si="31">+(G83/G85)/7*1000</f>
        <v>#DIV/0!</v>
      </c>
      <c r="H88" s="49" t="e">
        <f t="shared" si="31"/>
        <v>#DIV/0!</v>
      </c>
      <c r="I88" s="49" t="e">
        <f t="shared" si="31"/>
        <v>#DIV/0!</v>
      </c>
      <c r="J88" s="49" t="e">
        <f t="shared" si="31"/>
        <v>#DIV/0!</v>
      </c>
      <c r="K88" s="50" t="e">
        <f t="shared" si="31"/>
        <v>#DIV/0!</v>
      </c>
      <c r="L88" s="48" t="e">
        <f t="shared" si="31"/>
        <v>#DIV/0!</v>
      </c>
      <c r="M88" s="49" t="e">
        <f t="shared" si="31"/>
        <v>#DIV/0!</v>
      </c>
      <c r="N88" s="49" t="e">
        <f t="shared" si="31"/>
        <v>#DIV/0!</v>
      </c>
      <c r="O88" s="50" t="e">
        <f t="shared" si="31"/>
        <v>#DIV/0!</v>
      </c>
      <c r="P88" s="48" t="e">
        <f t="shared" si="31"/>
        <v>#DIV/0!</v>
      </c>
      <c r="Q88" s="49" t="e">
        <f t="shared" si="31"/>
        <v>#DIV/0!</v>
      </c>
      <c r="R88" s="49" t="e">
        <f t="shared" si="31"/>
        <v>#DIV/0!</v>
      </c>
      <c r="S88" s="50" t="e">
        <f t="shared" si="31"/>
        <v>#DIV/0!</v>
      </c>
      <c r="T88" s="211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Q15"/>
    <mergeCell ref="R15:V1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topLeftCell="A37" zoomScale="30" zoomScaleNormal="30" workbookViewId="0">
      <selection activeCell="B24" sqref="B24:F24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0.85546875" style="19"/>
    <col min="33" max="33" width="14.85546875" style="19" bestFit="1" customWidth="1"/>
    <col min="34" max="258" width="10.8554687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0.85546875" style="19"/>
    <col min="289" max="289" width="14.85546875" style="19" bestFit="1" customWidth="1"/>
    <col min="290" max="514" width="10.8554687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0.85546875" style="19"/>
    <col min="545" max="545" width="14.85546875" style="19" bestFit="1" customWidth="1"/>
    <col min="546" max="770" width="10.8554687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0.85546875" style="19"/>
    <col min="801" max="801" width="14.85546875" style="19" bestFit="1" customWidth="1"/>
    <col min="802" max="1026" width="10.8554687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0.85546875" style="19"/>
    <col min="1057" max="1057" width="14.85546875" style="19" bestFit="1" customWidth="1"/>
    <col min="1058" max="1282" width="10.8554687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0.85546875" style="19"/>
    <col min="1313" max="1313" width="14.85546875" style="19" bestFit="1" customWidth="1"/>
    <col min="1314" max="1538" width="10.8554687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0.85546875" style="19"/>
    <col min="1569" max="1569" width="14.85546875" style="19" bestFit="1" customWidth="1"/>
    <col min="1570" max="1794" width="10.8554687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0.85546875" style="19"/>
    <col min="1825" max="1825" width="14.85546875" style="19" bestFit="1" customWidth="1"/>
    <col min="1826" max="2050" width="10.8554687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0.85546875" style="19"/>
    <col min="2081" max="2081" width="14.85546875" style="19" bestFit="1" customWidth="1"/>
    <col min="2082" max="2306" width="10.8554687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0.85546875" style="19"/>
    <col min="2337" max="2337" width="14.85546875" style="19" bestFit="1" customWidth="1"/>
    <col min="2338" max="2562" width="10.8554687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0.85546875" style="19"/>
    <col min="2593" max="2593" width="14.85546875" style="19" bestFit="1" customWidth="1"/>
    <col min="2594" max="2818" width="10.8554687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0.85546875" style="19"/>
    <col min="2849" max="2849" width="14.85546875" style="19" bestFit="1" customWidth="1"/>
    <col min="2850" max="3074" width="10.8554687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0.85546875" style="19"/>
    <col min="3105" max="3105" width="14.85546875" style="19" bestFit="1" customWidth="1"/>
    <col min="3106" max="3330" width="10.8554687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0.85546875" style="19"/>
    <col min="3361" max="3361" width="14.85546875" style="19" bestFit="1" customWidth="1"/>
    <col min="3362" max="3586" width="10.8554687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0.85546875" style="19"/>
    <col min="3617" max="3617" width="14.85546875" style="19" bestFit="1" customWidth="1"/>
    <col min="3618" max="3842" width="10.8554687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0.85546875" style="19"/>
    <col min="3873" max="3873" width="14.85546875" style="19" bestFit="1" customWidth="1"/>
    <col min="3874" max="4098" width="10.8554687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0.85546875" style="19"/>
    <col min="4129" max="4129" width="14.85546875" style="19" bestFit="1" customWidth="1"/>
    <col min="4130" max="4354" width="10.8554687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0.85546875" style="19"/>
    <col min="4385" max="4385" width="14.85546875" style="19" bestFit="1" customWidth="1"/>
    <col min="4386" max="4610" width="10.8554687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0.85546875" style="19"/>
    <col min="4641" max="4641" width="14.85546875" style="19" bestFit="1" customWidth="1"/>
    <col min="4642" max="4866" width="10.8554687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0.85546875" style="19"/>
    <col min="4897" max="4897" width="14.85546875" style="19" bestFit="1" customWidth="1"/>
    <col min="4898" max="5122" width="10.8554687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0.85546875" style="19"/>
    <col min="5153" max="5153" width="14.85546875" style="19" bestFit="1" customWidth="1"/>
    <col min="5154" max="5378" width="10.8554687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0.85546875" style="19"/>
    <col min="5409" max="5409" width="14.85546875" style="19" bestFit="1" customWidth="1"/>
    <col min="5410" max="5634" width="10.8554687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0.85546875" style="19"/>
    <col min="5665" max="5665" width="14.85546875" style="19" bestFit="1" customWidth="1"/>
    <col min="5666" max="5890" width="10.8554687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0.85546875" style="19"/>
    <col min="5921" max="5921" width="14.85546875" style="19" bestFit="1" customWidth="1"/>
    <col min="5922" max="6146" width="10.8554687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0.85546875" style="19"/>
    <col min="6177" max="6177" width="14.85546875" style="19" bestFit="1" customWidth="1"/>
    <col min="6178" max="6402" width="10.8554687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0.85546875" style="19"/>
    <col min="6433" max="6433" width="14.85546875" style="19" bestFit="1" customWidth="1"/>
    <col min="6434" max="6658" width="10.8554687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0.85546875" style="19"/>
    <col min="6689" max="6689" width="14.85546875" style="19" bestFit="1" customWidth="1"/>
    <col min="6690" max="6914" width="10.8554687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0.85546875" style="19"/>
    <col min="6945" max="6945" width="14.85546875" style="19" bestFit="1" customWidth="1"/>
    <col min="6946" max="7170" width="10.8554687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0.85546875" style="19"/>
    <col min="7201" max="7201" width="14.85546875" style="19" bestFit="1" customWidth="1"/>
    <col min="7202" max="7426" width="10.8554687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0.85546875" style="19"/>
    <col min="7457" max="7457" width="14.85546875" style="19" bestFit="1" customWidth="1"/>
    <col min="7458" max="7682" width="10.8554687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0.85546875" style="19"/>
    <col min="7713" max="7713" width="14.85546875" style="19" bestFit="1" customWidth="1"/>
    <col min="7714" max="7938" width="10.8554687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0.85546875" style="19"/>
    <col min="7969" max="7969" width="14.85546875" style="19" bestFit="1" customWidth="1"/>
    <col min="7970" max="8194" width="10.8554687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0.85546875" style="19"/>
    <col min="8225" max="8225" width="14.85546875" style="19" bestFit="1" customWidth="1"/>
    <col min="8226" max="8450" width="10.8554687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0.85546875" style="19"/>
    <col min="8481" max="8481" width="14.85546875" style="19" bestFit="1" customWidth="1"/>
    <col min="8482" max="8706" width="10.8554687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0.85546875" style="19"/>
    <col min="8737" max="8737" width="14.85546875" style="19" bestFit="1" customWidth="1"/>
    <col min="8738" max="8962" width="10.8554687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0.85546875" style="19"/>
    <col min="8993" max="8993" width="14.85546875" style="19" bestFit="1" customWidth="1"/>
    <col min="8994" max="9218" width="10.8554687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0.85546875" style="19"/>
    <col min="9249" max="9249" width="14.85546875" style="19" bestFit="1" customWidth="1"/>
    <col min="9250" max="9474" width="10.8554687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0.85546875" style="19"/>
    <col min="9505" max="9505" width="14.85546875" style="19" bestFit="1" customWidth="1"/>
    <col min="9506" max="9730" width="10.8554687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0.85546875" style="19"/>
    <col min="9761" max="9761" width="14.85546875" style="19" bestFit="1" customWidth="1"/>
    <col min="9762" max="9986" width="10.8554687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0.85546875" style="19"/>
    <col min="10017" max="10017" width="14.85546875" style="19" bestFit="1" customWidth="1"/>
    <col min="10018" max="10242" width="10.8554687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0.85546875" style="19"/>
    <col min="10273" max="10273" width="14.85546875" style="19" bestFit="1" customWidth="1"/>
    <col min="10274" max="10498" width="10.8554687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0.85546875" style="19"/>
    <col min="10529" max="10529" width="14.85546875" style="19" bestFit="1" customWidth="1"/>
    <col min="10530" max="10754" width="10.8554687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0.85546875" style="19"/>
    <col min="10785" max="10785" width="14.85546875" style="19" bestFit="1" customWidth="1"/>
    <col min="10786" max="11010" width="10.8554687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0.85546875" style="19"/>
    <col min="11041" max="11041" width="14.85546875" style="19" bestFit="1" customWidth="1"/>
    <col min="11042" max="11266" width="10.8554687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0.85546875" style="19"/>
    <col min="11297" max="11297" width="14.85546875" style="19" bestFit="1" customWidth="1"/>
    <col min="11298" max="11522" width="10.8554687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0.85546875" style="19"/>
    <col min="11553" max="11553" width="14.85546875" style="19" bestFit="1" customWidth="1"/>
    <col min="11554" max="11778" width="10.8554687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0.85546875" style="19"/>
    <col min="11809" max="11809" width="14.85546875" style="19" bestFit="1" customWidth="1"/>
    <col min="11810" max="12034" width="10.8554687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0.85546875" style="19"/>
    <col min="12065" max="12065" width="14.85546875" style="19" bestFit="1" customWidth="1"/>
    <col min="12066" max="12290" width="10.8554687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0.85546875" style="19"/>
    <col min="12321" max="12321" width="14.85546875" style="19" bestFit="1" customWidth="1"/>
    <col min="12322" max="12546" width="10.8554687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0.85546875" style="19"/>
    <col min="12577" max="12577" width="14.85546875" style="19" bestFit="1" customWidth="1"/>
    <col min="12578" max="12802" width="10.8554687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0.85546875" style="19"/>
    <col min="12833" max="12833" width="14.85546875" style="19" bestFit="1" customWidth="1"/>
    <col min="12834" max="13058" width="10.8554687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0.85546875" style="19"/>
    <col min="13089" max="13089" width="14.85546875" style="19" bestFit="1" customWidth="1"/>
    <col min="13090" max="13314" width="10.8554687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0.85546875" style="19"/>
    <col min="13345" max="13345" width="14.85546875" style="19" bestFit="1" customWidth="1"/>
    <col min="13346" max="13570" width="10.8554687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0.85546875" style="19"/>
    <col min="13601" max="13601" width="14.85546875" style="19" bestFit="1" customWidth="1"/>
    <col min="13602" max="13826" width="10.8554687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0.85546875" style="19"/>
    <col min="13857" max="13857" width="14.85546875" style="19" bestFit="1" customWidth="1"/>
    <col min="13858" max="14082" width="10.8554687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0.85546875" style="19"/>
    <col min="14113" max="14113" width="14.85546875" style="19" bestFit="1" customWidth="1"/>
    <col min="14114" max="14338" width="10.8554687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0.85546875" style="19"/>
    <col min="14369" max="14369" width="14.85546875" style="19" bestFit="1" customWidth="1"/>
    <col min="14370" max="14594" width="10.8554687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0.85546875" style="19"/>
    <col min="14625" max="14625" width="14.85546875" style="19" bestFit="1" customWidth="1"/>
    <col min="14626" max="14850" width="10.8554687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0.85546875" style="19"/>
    <col min="14881" max="14881" width="14.85546875" style="19" bestFit="1" customWidth="1"/>
    <col min="14882" max="15106" width="10.8554687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0.85546875" style="19"/>
    <col min="15137" max="15137" width="14.85546875" style="19" bestFit="1" customWidth="1"/>
    <col min="15138" max="15362" width="10.8554687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0.85546875" style="19"/>
    <col min="15393" max="15393" width="14.85546875" style="19" bestFit="1" customWidth="1"/>
    <col min="15394" max="15618" width="10.8554687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0.85546875" style="19"/>
    <col min="15649" max="15649" width="14.85546875" style="19" bestFit="1" customWidth="1"/>
    <col min="15650" max="15874" width="10.8554687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0.85546875" style="19"/>
    <col min="15905" max="15905" width="14.85546875" style="19" bestFit="1" customWidth="1"/>
    <col min="15906" max="16130" width="10.8554687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0.85546875" style="19"/>
    <col min="16161" max="16161" width="14.85546875" style="19" bestFit="1" customWidth="1"/>
    <col min="16162" max="16384" width="10.8554687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84" t="s">
        <v>0</v>
      </c>
      <c r="B3" s="584"/>
      <c r="C3" s="584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  <c r="W3" s="212"/>
      <c r="X3" s="212"/>
      <c r="Y3" s="2"/>
      <c r="Z3" s="2"/>
      <c r="AA3" s="2"/>
      <c r="AB3" s="2"/>
      <c r="AC3" s="2"/>
      <c r="AD3" s="21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12" t="s">
        <v>1</v>
      </c>
      <c r="B9" s="212"/>
      <c r="C9" s="212"/>
      <c r="D9" s="1"/>
      <c r="E9" s="585" t="s">
        <v>2</v>
      </c>
      <c r="F9" s="585"/>
      <c r="G9" s="58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85"/>
      <c r="S9" s="58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12"/>
      <c r="B10" s="212"/>
      <c r="C10" s="21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12" t="s">
        <v>4</v>
      </c>
      <c r="B11" s="212"/>
      <c r="C11" s="212"/>
      <c r="D11" s="1"/>
      <c r="E11" s="213">
        <v>1</v>
      </c>
      <c r="F11" s="1"/>
      <c r="G11" s="1"/>
      <c r="H11" s="1"/>
      <c r="I11" s="1"/>
      <c r="J11" s="1"/>
      <c r="K11" s="586" t="s">
        <v>77</v>
      </c>
      <c r="L11" s="586"/>
      <c r="M11" s="214"/>
      <c r="N11" s="21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12"/>
      <c r="B12" s="212"/>
      <c r="C12" s="212"/>
      <c r="D12" s="1"/>
      <c r="E12" s="5"/>
      <c r="F12" s="1"/>
      <c r="G12" s="1"/>
      <c r="H12" s="1"/>
      <c r="I12" s="1"/>
      <c r="J12" s="1"/>
      <c r="K12" s="214"/>
      <c r="L12" s="214"/>
      <c r="M12" s="214"/>
      <c r="N12" s="21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12"/>
      <c r="B13" s="212"/>
      <c r="C13" s="212"/>
      <c r="D13" s="212"/>
      <c r="E13" s="212"/>
      <c r="F13" s="212"/>
      <c r="G13" s="212"/>
      <c r="H13" s="212"/>
      <c r="I13" s="212"/>
      <c r="J13" s="212"/>
      <c r="K13" s="212"/>
      <c r="L13" s="214"/>
      <c r="M13" s="214"/>
      <c r="N13" s="214"/>
      <c r="O13" s="214"/>
      <c r="P13" s="214"/>
      <c r="Q13" s="214"/>
      <c r="R13" s="214"/>
      <c r="S13" s="214"/>
      <c r="T13" s="214"/>
      <c r="U13" s="214"/>
      <c r="V13" s="214"/>
      <c r="W13" s="1"/>
      <c r="X13" s="1"/>
      <c r="Y13" s="1"/>
    </row>
    <row r="14" spans="1:30" s="3" customFormat="1" ht="27" thickBot="1" x14ac:dyDescent="0.3">
      <c r="A14" s="212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97" t="s">
        <v>8</v>
      </c>
      <c r="C15" s="598"/>
      <c r="D15" s="598"/>
      <c r="E15" s="598"/>
      <c r="F15" s="599"/>
      <c r="G15" s="597" t="s">
        <v>53</v>
      </c>
      <c r="H15" s="598"/>
      <c r="I15" s="598"/>
      <c r="J15" s="598"/>
      <c r="K15" s="599"/>
      <c r="L15" s="600" t="s">
        <v>9</v>
      </c>
      <c r="M15" s="592"/>
      <c r="N15" s="592"/>
      <c r="O15" s="593"/>
      <c r="P15" s="592" t="s">
        <v>9</v>
      </c>
      <c r="Q15" s="592"/>
      <c r="R15" s="592"/>
      <c r="S15" s="593"/>
      <c r="T15" s="110"/>
    </row>
    <row r="16" spans="1:30" ht="39.950000000000003" customHeight="1" x14ac:dyDescent="0.25">
      <c r="A16" s="92" t="s">
        <v>10</v>
      </c>
      <c r="B16" s="16"/>
      <c r="C16" s="15"/>
      <c r="D16" s="153"/>
      <c r="E16" s="153"/>
      <c r="F16" s="146"/>
      <c r="G16" s="16"/>
      <c r="H16" s="15"/>
      <c r="I16" s="15"/>
      <c r="J16" s="126"/>
      <c r="K16" s="17"/>
      <c r="L16" s="224"/>
      <c r="M16" s="15"/>
      <c r="N16" s="15"/>
      <c r="O16" s="17"/>
      <c r="P16" s="127"/>
      <c r="Q16" s="15"/>
      <c r="R16" s="15"/>
      <c r="S16" s="15"/>
      <c r="T16" s="2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2">
        <v>5</v>
      </c>
      <c r="G17" s="14">
        <v>1</v>
      </c>
      <c r="H17" s="21">
        <v>2</v>
      </c>
      <c r="I17" s="21">
        <v>3</v>
      </c>
      <c r="J17" s="21">
        <v>4</v>
      </c>
      <c r="K17" s="22">
        <v>5</v>
      </c>
      <c r="L17" s="14">
        <v>1</v>
      </c>
      <c r="M17" s="21">
        <v>2</v>
      </c>
      <c r="N17" s="21">
        <v>3</v>
      </c>
      <c r="O17" s="22">
        <v>4</v>
      </c>
      <c r="P17" s="81">
        <v>1</v>
      </c>
      <c r="Q17" s="21">
        <v>2</v>
      </c>
      <c r="R17" s="21">
        <v>3</v>
      </c>
      <c r="S17" s="21">
        <v>4</v>
      </c>
      <c r="T17" s="218"/>
      <c r="V17" s="2"/>
      <c r="W17" s="20"/>
    </row>
    <row r="18" spans="1:30" ht="39.950000000000003" customHeight="1" x14ac:dyDescent="0.25">
      <c r="A18" s="94" t="s">
        <v>13</v>
      </c>
      <c r="B18" s="23">
        <v>89.195499999999996</v>
      </c>
      <c r="C18" s="24">
        <v>89.195499999999996</v>
      </c>
      <c r="D18" s="24">
        <v>20.61</v>
      </c>
      <c r="E18" s="24">
        <v>89.31</v>
      </c>
      <c r="F18" s="25">
        <v>89.31</v>
      </c>
      <c r="G18" s="23">
        <v>88.508499999999998</v>
      </c>
      <c r="H18" s="24">
        <v>88.508499999999998</v>
      </c>
      <c r="I18" s="24">
        <v>20.61</v>
      </c>
      <c r="J18" s="24">
        <v>88.623000000000005</v>
      </c>
      <c r="K18" s="25">
        <v>88.623000000000005</v>
      </c>
      <c r="L18" s="23">
        <v>102.363</v>
      </c>
      <c r="M18" s="24">
        <v>20.61</v>
      </c>
      <c r="N18" s="24">
        <v>102.24850000000001</v>
      </c>
      <c r="O18" s="25">
        <v>102.24850000000001</v>
      </c>
      <c r="P18" s="82">
        <v>99.843999999999994</v>
      </c>
      <c r="Q18" s="24">
        <v>20.61</v>
      </c>
      <c r="R18" s="24">
        <v>99.843999999999994</v>
      </c>
      <c r="S18" s="24">
        <v>99.729500000000002</v>
      </c>
      <c r="T18" s="219">
        <f t="shared" ref="T18:T25" si="0">SUM(B18:S18)</f>
        <v>1399.9915000000001</v>
      </c>
      <c r="V18" s="2"/>
      <c r="W18" s="20"/>
    </row>
    <row r="19" spans="1:30" ht="39.950000000000003" customHeight="1" x14ac:dyDescent="0.25">
      <c r="A19" s="95" t="s">
        <v>14</v>
      </c>
      <c r="B19" s="23">
        <v>89.195499999999996</v>
      </c>
      <c r="C19" s="24">
        <v>89.195499999999996</v>
      </c>
      <c r="D19" s="24">
        <v>20.61</v>
      </c>
      <c r="E19" s="24">
        <v>89.31</v>
      </c>
      <c r="F19" s="25">
        <v>89.31</v>
      </c>
      <c r="G19" s="23">
        <v>88.508499999999998</v>
      </c>
      <c r="H19" s="24">
        <v>88.508499999999998</v>
      </c>
      <c r="I19" s="24">
        <v>20.61</v>
      </c>
      <c r="J19" s="24">
        <v>88.623000000000005</v>
      </c>
      <c r="K19" s="25">
        <v>88.623000000000005</v>
      </c>
      <c r="L19" s="23">
        <v>102.363</v>
      </c>
      <c r="M19" s="24">
        <v>20.61</v>
      </c>
      <c r="N19" s="24">
        <v>102.24850000000001</v>
      </c>
      <c r="O19" s="25">
        <v>102.24850000000001</v>
      </c>
      <c r="P19" s="82">
        <v>99.843999999999994</v>
      </c>
      <c r="Q19" s="24">
        <v>20.61</v>
      </c>
      <c r="R19" s="24">
        <v>99.843999999999994</v>
      </c>
      <c r="S19" s="24">
        <v>99.729500000000002</v>
      </c>
      <c r="T19" s="219">
        <f t="shared" si="0"/>
        <v>1399.9915000000001</v>
      </c>
      <c r="V19" s="2"/>
      <c r="W19" s="20"/>
    </row>
    <row r="20" spans="1:30" ht="39.75" customHeight="1" x14ac:dyDescent="0.25">
      <c r="A20" s="94" t="s">
        <v>15</v>
      </c>
      <c r="B20" s="79">
        <v>95.739099999999993</v>
      </c>
      <c r="C20" s="24">
        <v>95.739099999999993</v>
      </c>
      <c r="D20" s="24">
        <v>22.374000000000002</v>
      </c>
      <c r="E20" s="24">
        <v>95.861999999999981</v>
      </c>
      <c r="F20" s="25">
        <v>93.132000000000005</v>
      </c>
      <c r="G20" s="23">
        <v>91.213999999999984</v>
      </c>
      <c r="H20" s="24">
        <v>90.131799999999998</v>
      </c>
      <c r="I20" s="24">
        <v>20.988</v>
      </c>
      <c r="J20" s="24">
        <v>89.1648</v>
      </c>
      <c r="K20" s="25">
        <v>89.1648</v>
      </c>
      <c r="L20" s="79">
        <v>107.99519999999998</v>
      </c>
      <c r="M20" s="24">
        <v>22.248000000000005</v>
      </c>
      <c r="N20" s="24">
        <v>104.74889999999998</v>
      </c>
      <c r="O20" s="25">
        <v>102.87359999999998</v>
      </c>
      <c r="P20" s="83">
        <v>105.71839999999997</v>
      </c>
      <c r="Q20" s="24">
        <v>22.248000000000005</v>
      </c>
      <c r="R20" s="24">
        <v>102.68389999999999</v>
      </c>
      <c r="S20" s="24">
        <v>99.695199999999971</v>
      </c>
      <c r="T20" s="219">
        <f t="shared" si="0"/>
        <v>1451.7207999999998</v>
      </c>
      <c r="V20" s="2"/>
      <c r="W20" s="20"/>
    </row>
    <row r="21" spans="1:30" ht="39.950000000000003" customHeight="1" x14ac:dyDescent="0.25">
      <c r="A21" s="95" t="s">
        <v>16</v>
      </c>
      <c r="B21" s="23">
        <v>95.739099999999993</v>
      </c>
      <c r="C21" s="24">
        <v>95.739099999999993</v>
      </c>
      <c r="D21" s="24">
        <v>22.374000000000002</v>
      </c>
      <c r="E21" s="24">
        <v>95.861999999999981</v>
      </c>
      <c r="F21" s="25">
        <v>93.132000000000005</v>
      </c>
      <c r="G21" s="23">
        <v>91.213999999999984</v>
      </c>
      <c r="H21" s="24">
        <v>90.131799999999998</v>
      </c>
      <c r="I21" s="24">
        <v>20.988</v>
      </c>
      <c r="J21" s="24">
        <v>89.1648</v>
      </c>
      <c r="K21" s="25">
        <v>89.1648</v>
      </c>
      <c r="L21" s="23">
        <v>107.99519999999998</v>
      </c>
      <c r="M21" s="24">
        <v>22.248000000000005</v>
      </c>
      <c r="N21" s="24">
        <v>104.74889999999998</v>
      </c>
      <c r="O21" s="25">
        <v>102.87359999999998</v>
      </c>
      <c r="P21" s="82">
        <v>105.71839999999997</v>
      </c>
      <c r="Q21" s="24">
        <v>22.248000000000005</v>
      </c>
      <c r="R21" s="24">
        <v>102.68389999999999</v>
      </c>
      <c r="S21" s="24">
        <v>99.695199999999971</v>
      </c>
      <c r="T21" s="219">
        <f t="shared" si="0"/>
        <v>1451.7207999999998</v>
      </c>
      <c r="V21" s="2"/>
      <c r="W21" s="20"/>
    </row>
    <row r="22" spans="1:30" ht="39.950000000000003" customHeight="1" x14ac:dyDescent="0.25">
      <c r="A22" s="94" t="s">
        <v>17</v>
      </c>
      <c r="B22" s="23">
        <v>95.739099999999993</v>
      </c>
      <c r="C22" s="24">
        <v>95.739099999999993</v>
      </c>
      <c r="D22" s="24">
        <v>22.374000000000002</v>
      </c>
      <c r="E22" s="24">
        <v>95.861999999999981</v>
      </c>
      <c r="F22" s="25">
        <v>93.132000000000005</v>
      </c>
      <c r="G22" s="23">
        <v>91.213999999999984</v>
      </c>
      <c r="H22" s="24">
        <v>90.131799999999998</v>
      </c>
      <c r="I22" s="24">
        <v>20.988</v>
      </c>
      <c r="J22" s="24">
        <v>89.1648</v>
      </c>
      <c r="K22" s="25">
        <v>89.1648</v>
      </c>
      <c r="L22" s="23">
        <v>107.99519999999998</v>
      </c>
      <c r="M22" s="24">
        <v>22.248000000000005</v>
      </c>
      <c r="N22" s="24">
        <v>104.74889999999998</v>
      </c>
      <c r="O22" s="25">
        <v>102.87359999999998</v>
      </c>
      <c r="P22" s="82">
        <v>105.71839999999997</v>
      </c>
      <c r="Q22" s="24">
        <v>22.248000000000005</v>
      </c>
      <c r="R22" s="24">
        <v>102.68389999999999</v>
      </c>
      <c r="S22" s="24">
        <v>99.695199999999971</v>
      </c>
      <c r="T22" s="219">
        <f t="shared" si="0"/>
        <v>1451.7207999999998</v>
      </c>
      <c r="V22" s="2"/>
      <c r="W22" s="20"/>
    </row>
    <row r="23" spans="1:30" ht="39.950000000000003" customHeight="1" x14ac:dyDescent="0.25">
      <c r="A23" s="95" t="s">
        <v>18</v>
      </c>
      <c r="B23" s="23">
        <v>95.739099999999993</v>
      </c>
      <c r="C23" s="24">
        <v>95.739099999999993</v>
      </c>
      <c r="D23" s="24">
        <v>22.374000000000002</v>
      </c>
      <c r="E23" s="24">
        <v>95.861999999999981</v>
      </c>
      <c r="F23" s="25">
        <v>93.132000000000005</v>
      </c>
      <c r="G23" s="23">
        <v>91.213999999999984</v>
      </c>
      <c r="H23" s="24">
        <v>90.131799999999998</v>
      </c>
      <c r="I23" s="24">
        <v>20.988</v>
      </c>
      <c r="J23" s="24">
        <v>89.1648</v>
      </c>
      <c r="K23" s="25">
        <v>89.1648</v>
      </c>
      <c r="L23" s="23">
        <v>107.99519999999998</v>
      </c>
      <c r="M23" s="24">
        <v>22.248000000000005</v>
      </c>
      <c r="N23" s="24">
        <v>104.74889999999998</v>
      </c>
      <c r="O23" s="25">
        <v>102.87359999999998</v>
      </c>
      <c r="P23" s="82">
        <v>105.71839999999997</v>
      </c>
      <c r="Q23" s="24">
        <v>22.248000000000005</v>
      </c>
      <c r="R23" s="24">
        <v>102.68389999999999</v>
      </c>
      <c r="S23" s="24">
        <v>99.695199999999971</v>
      </c>
      <c r="T23" s="219">
        <f t="shared" si="0"/>
        <v>1451.7207999999998</v>
      </c>
      <c r="V23" s="2"/>
      <c r="W23" s="20"/>
    </row>
    <row r="24" spans="1:30" ht="39.950000000000003" customHeight="1" x14ac:dyDescent="0.25">
      <c r="A24" s="94" t="s">
        <v>19</v>
      </c>
      <c r="B24" s="23">
        <v>95.739099999999993</v>
      </c>
      <c r="C24" s="24">
        <v>95.739099999999993</v>
      </c>
      <c r="D24" s="24">
        <v>22.374000000000002</v>
      </c>
      <c r="E24" s="24">
        <v>95.861999999999981</v>
      </c>
      <c r="F24" s="25">
        <v>93.132000000000005</v>
      </c>
      <c r="G24" s="23">
        <v>91.213999999999984</v>
      </c>
      <c r="H24" s="24">
        <v>90.131799999999998</v>
      </c>
      <c r="I24" s="24">
        <v>20.988</v>
      </c>
      <c r="J24" s="24">
        <v>89.1648</v>
      </c>
      <c r="K24" s="25">
        <v>89.1648</v>
      </c>
      <c r="L24" s="23">
        <v>107.99519999999998</v>
      </c>
      <c r="M24" s="24">
        <v>22.248000000000005</v>
      </c>
      <c r="N24" s="24">
        <v>104.74889999999998</v>
      </c>
      <c r="O24" s="25">
        <v>102.87359999999998</v>
      </c>
      <c r="P24" s="82">
        <v>105.71839999999997</v>
      </c>
      <c r="Q24" s="24">
        <v>22.248000000000005</v>
      </c>
      <c r="R24" s="24">
        <v>102.68389999999999</v>
      </c>
      <c r="S24" s="24">
        <v>99.695199999999971</v>
      </c>
      <c r="T24" s="219">
        <f t="shared" si="0"/>
        <v>1451.7207999999998</v>
      </c>
      <c r="V24" s="2"/>
    </row>
    <row r="25" spans="1:30" ht="41.45" customHeight="1" x14ac:dyDescent="0.25">
      <c r="A25" s="95" t="s">
        <v>11</v>
      </c>
      <c r="B25" s="27">
        <f t="shared" ref="B25:E25" si="1">SUM(B18:B24)</f>
        <v>657.0865</v>
      </c>
      <c r="C25" s="28">
        <f t="shared" si="1"/>
        <v>657.0865</v>
      </c>
      <c r="D25" s="28">
        <f t="shared" ref="D25" si="2">SUM(D18:D24)</f>
        <v>153.09</v>
      </c>
      <c r="E25" s="28">
        <f t="shared" si="1"/>
        <v>657.92999999999984</v>
      </c>
      <c r="F25" s="29">
        <f>SUM(F18:F24)</f>
        <v>644.28</v>
      </c>
      <c r="G25" s="27">
        <f t="shared" ref="G25:I25" si="3">SUM(G18:G24)</f>
        <v>633.08699999999988</v>
      </c>
      <c r="H25" s="28">
        <f t="shared" si="3"/>
        <v>627.67600000000004</v>
      </c>
      <c r="I25" s="28">
        <f t="shared" si="3"/>
        <v>146.16</v>
      </c>
      <c r="J25" s="28">
        <f>SUM(J18:J24)</f>
        <v>623.07000000000005</v>
      </c>
      <c r="K25" s="29">
        <f t="shared" ref="K25" si="4">SUM(K18:K24)</f>
        <v>623.07000000000005</v>
      </c>
      <c r="L25" s="27">
        <f>SUM(L18:L24)</f>
        <v>744.70199999999977</v>
      </c>
      <c r="M25" s="28">
        <f t="shared" ref="M25:O25" si="5">SUM(M18:M24)</f>
        <v>152.46000000000004</v>
      </c>
      <c r="N25" s="28">
        <f t="shared" si="5"/>
        <v>728.24149999999986</v>
      </c>
      <c r="O25" s="29">
        <f t="shared" si="5"/>
        <v>718.86500000000001</v>
      </c>
      <c r="P25" s="84">
        <f>SUM(P18:P24)</f>
        <v>728.27999999999986</v>
      </c>
      <c r="Q25" s="28">
        <f t="shared" ref="Q25:S25" si="6">SUM(Q18:Q24)</f>
        <v>152.46000000000004</v>
      </c>
      <c r="R25" s="28">
        <f t="shared" si="6"/>
        <v>713.10749999999996</v>
      </c>
      <c r="S25" s="28">
        <f t="shared" si="6"/>
        <v>697.93499999999995</v>
      </c>
      <c r="T25" s="219">
        <f t="shared" si="0"/>
        <v>10058.587</v>
      </c>
    </row>
    <row r="26" spans="1:30" s="2" customFormat="1" ht="36.75" customHeight="1" x14ac:dyDescent="0.25">
      <c r="A26" s="96" t="s">
        <v>20</v>
      </c>
      <c r="B26" s="30">
        <v>120.5</v>
      </c>
      <c r="C26" s="31">
        <v>120.5</v>
      </c>
      <c r="D26" s="31">
        <v>121.5</v>
      </c>
      <c r="E26" s="31">
        <v>120.5</v>
      </c>
      <c r="F26" s="32">
        <v>118</v>
      </c>
      <c r="G26" s="30">
        <v>117</v>
      </c>
      <c r="H26" s="31">
        <v>116</v>
      </c>
      <c r="I26" s="31">
        <v>116</v>
      </c>
      <c r="J26" s="31">
        <v>115</v>
      </c>
      <c r="K26" s="32">
        <v>115</v>
      </c>
      <c r="L26" s="30">
        <v>119</v>
      </c>
      <c r="M26" s="31">
        <v>121</v>
      </c>
      <c r="N26" s="31">
        <v>116.5</v>
      </c>
      <c r="O26" s="32">
        <v>115</v>
      </c>
      <c r="P26" s="85">
        <v>120</v>
      </c>
      <c r="Q26" s="31">
        <v>121</v>
      </c>
      <c r="R26" s="31">
        <v>117.5</v>
      </c>
      <c r="S26" s="31">
        <v>115</v>
      </c>
      <c r="T26" s="220">
        <f>+((T25/T27)/7)*1000</f>
        <v>117.65667731106198</v>
      </c>
    </row>
    <row r="27" spans="1:30" s="2" customFormat="1" ht="33" customHeight="1" x14ac:dyDescent="0.25">
      <c r="A27" s="97" t="s">
        <v>21</v>
      </c>
      <c r="B27" s="34">
        <v>779</v>
      </c>
      <c r="C27" s="35">
        <v>779</v>
      </c>
      <c r="D27" s="35">
        <v>180</v>
      </c>
      <c r="E27" s="35">
        <v>780</v>
      </c>
      <c r="F27" s="36">
        <v>780</v>
      </c>
      <c r="G27" s="34">
        <v>773</v>
      </c>
      <c r="H27" s="35">
        <v>773</v>
      </c>
      <c r="I27" s="35">
        <v>180</v>
      </c>
      <c r="J27" s="35">
        <v>774</v>
      </c>
      <c r="K27" s="36">
        <v>774</v>
      </c>
      <c r="L27" s="34">
        <v>894</v>
      </c>
      <c r="M27" s="35">
        <v>180</v>
      </c>
      <c r="N27" s="35">
        <v>893</v>
      </c>
      <c r="O27" s="36">
        <v>893</v>
      </c>
      <c r="P27" s="86">
        <v>867</v>
      </c>
      <c r="Q27" s="35">
        <v>180</v>
      </c>
      <c r="R27" s="35">
        <v>867</v>
      </c>
      <c r="S27" s="35">
        <v>867</v>
      </c>
      <c r="T27" s="221">
        <f>SUM(B27:S27)</f>
        <v>12213</v>
      </c>
      <c r="U27" s="2">
        <f>((T25*1000)/T27)/7</f>
        <v>117.65667731106198</v>
      </c>
    </row>
    <row r="28" spans="1:30" s="2" customFormat="1" ht="33" customHeight="1" x14ac:dyDescent="0.25">
      <c r="A28" s="98" t="s">
        <v>22</v>
      </c>
      <c r="B28" s="38">
        <f>((B27*B26)*7/1000-B18-B19)/5</f>
        <v>95.739099999999993</v>
      </c>
      <c r="C28" s="39">
        <f t="shared" ref="C28:O28" si="7">((C27*C26)*7/1000-C18-C19)/5</f>
        <v>95.739099999999993</v>
      </c>
      <c r="D28" s="39">
        <f t="shared" ref="D28" si="8">((D27*D26)*7/1000-D18-D19)/5</f>
        <v>22.374000000000002</v>
      </c>
      <c r="E28" s="39">
        <f t="shared" si="7"/>
        <v>95.861999999999981</v>
      </c>
      <c r="F28" s="40">
        <f t="shared" si="7"/>
        <v>93.132000000000005</v>
      </c>
      <c r="G28" s="38">
        <f t="shared" si="7"/>
        <v>91.213999999999984</v>
      </c>
      <c r="H28" s="39">
        <f t="shared" si="7"/>
        <v>90.131799999999998</v>
      </c>
      <c r="I28" s="39">
        <f t="shared" si="7"/>
        <v>20.988</v>
      </c>
      <c r="J28" s="39">
        <f t="shared" si="7"/>
        <v>89.1648</v>
      </c>
      <c r="K28" s="40">
        <f t="shared" si="7"/>
        <v>89.1648</v>
      </c>
      <c r="L28" s="38">
        <f t="shared" si="7"/>
        <v>107.99519999999998</v>
      </c>
      <c r="M28" s="39">
        <f t="shared" si="7"/>
        <v>22.248000000000005</v>
      </c>
      <c r="N28" s="39">
        <f t="shared" si="7"/>
        <v>104.74889999999998</v>
      </c>
      <c r="O28" s="40">
        <f t="shared" si="7"/>
        <v>102.87359999999998</v>
      </c>
      <c r="P28" s="87">
        <f t="shared" ref="P28:S28" si="9">((P27*P26)*7/1000-P18-P19)/5</f>
        <v>105.71839999999997</v>
      </c>
      <c r="Q28" s="39">
        <f t="shared" si="9"/>
        <v>22.248000000000005</v>
      </c>
      <c r="R28" s="39">
        <f t="shared" si="9"/>
        <v>102.68389999999999</v>
      </c>
      <c r="S28" s="39">
        <f t="shared" si="9"/>
        <v>99.695199999999971</v>
      </c>
      <c r="T28" s="222"/>
    </row>
    <row r="29" spans="1:30" ht="33.75" customHeight="1" x14ac:dyDescent="0.25">
      <c r="A29" s="99" t="s">
        <v>23</v>
      </c>
      <c r="B29" s="42">
        <f t="shared" ref="B29:E29" si="10">((B27*B26)*7)/1000</f>
        <v>657.0865</v>
      </c>
      <c r="C29" s="43">
        <f t="shared" si="10"/>
        <v>657.0865</v>
      </c>
      <c r="D29" s="43">
        <f t="shared" ref="D29" si="11">((D27*D26)*7)/1000</f>
        <v>153.09</v>
      </c>
      <c r="E29" s="43">
        <f t="shared" si="10"/>
        <v>657.93</v>
      </c>
      <c r="F29" s="90">
        <f>((F27*F26)*7)/1000</f>
        <v>644.28</v>
      </c>
      <c r="G29" s="42">
        <f>((G27*G26)*7)/1000</f>
        <v>633.08699999999999</v>
      </c>
      <c r="H29" s="43">
        <f t="shared" ref="H29:I29" si="12">((H27*H26)*7)/1000</f>
        <v>627.67600000000004</v>
      </c>
      <c r="I29" s="43">
        <f t="shared" si="12"/>
        <v>146.16</v>
      </c>
      <c r="J29" s="43">
        <f>((J27*J26)*7)/1000</f>
        <v>623.07000000000005</v>
      </c>
      <c r="K29" s="90">
        <f>((K27*K26)*7)/1000</f>
        <v>623.07000000000005</v>
      </c>
      <c r="L29" s="42">
        <f>((L27*L26)*7)/1000</f>
        <v>744.702</v>
      </c>
      <c r="M29" s="43">
        <f>((M27*M26)*7)/1000</f>
        <v>152.46</v>
      </c>
      <c r="N29" s="43">
        <f>((N27*N26)*7)/1000</f>
        <v>728.24149999999997</v>
      </c>
      <c r="O29" s="90">
        <f t="shared" ref="O29" si="13">((O27*O26)*7)/1000</f>
        <v>718.86500000000001</v>
      </c>
      <c r="P29" s="88">
        <f>((P27*P26)*7)/1000</f>
        <v>728.28</v>
      </c>
      <c r="Q29" s="43">
        <f>((Q27*Q26)*7)/1000</f>
        <v>152.46</v>
      </c>
      <c r="R29" s="43">
        <f>((R27*R26)*7)/1000</f>
        <v>713.10749999999996</v>
      </c>
      <c r="S29" s="43">
        <f t="shared" ref="S29" si="14">((S27*S26)*7)/1000</f>
        <v>697.93499999999995</v>
      </c>
      <c r="T29" s="111"/>
    </row>
    <row r="30" spans="1:30" ht="33.75" customHeight="1" thickBot="1" x14ac:dyDescent="0.3">
      <c r="A30" s="100" t="s">
        <v>24</v>
      </c>
      <c r="B30" s="48">
        <f t="shared" ref="B30:E30" si="15">+(B25/B27)/7*1000</f>
        <v>120.50000000000001</v>
      </c>
      <c r="C30" s="49">
        <f t="shared" si="15"/>
        <v>120.50000000000001</v>
      </c>
      <c r="D30" s="49">
        <f t="shared" ref="D30" si="16">+(D25/D27)/7*1000</f>
        <v>121.50000000000001</v>
      </c>
      <c r="E30" s="49">
        <f t="shared" si="15"/>
        <v>120.49999999999997</v>
      </c>
      <c r="F30" s="50">
        <f>+(F25/F27)/7*1000</f>
        <v>118</v>
      </c>
      <c r="G30" s="48">
        <f t="shared" ref="G30:I30" si="17">+(G25/G27)/7*1000</f>
        <v>116.99999999999999</v>
      </c>
      <c r="H30" s="49">
        <f t="shared" si="17"/>
        <v>116</v>
      </c>
      <c r="I30" s="49">
        <f t="shared" si="17"/>
        <v>115.99999999999999</v>
      </c>
      <c r="J30" s="49">
        <f>+(J25/J27)/7*1000</f>
        <v>115</v>
      </c>
      <c r="K30" s="50">
        <f t="shared" ref="K30" si="18">+(K25/K27)/7*1000</f>
        <v>115</v>
      </c>
      <c r="L30" s="48">
        <f>+(L25/L27)/7*1000</f>
        <v>118.99999999999997</v>
      </c>
      <c r="M30" s="49">
        <f t="shared" ref="M30:O30" si="19">+(M25/M27)/7*1000</f>
        <v>121.00000000000003</v>
      </c>
      <c r="N30" s="49">
        <f t="shared" si="19"/>
        <v>116.49999999999997</v>
      </c>
      <c r="O30" s="50">
        <f t="shared" si="19"/>
        <v>115</v>
      </c>
      <c r="P30" s="89">
        <f>+(P25/P27)/7*1000</f>
        <v>119.99999999999999</v>
      </c>
      <c r="Q30" s="49">
        <f t="shared" ref="Q30:S30" si="20">+(Q25/Q27)/7*1000</f>
        <v>121.00000000000003</v>
      </c>
      <c r="R30" s="49">
        <f t="shared" si="20"/>
        <v>117.49999999999999</v>
      </c>
      <c r="S30" s="49">
        <f t="shared" si="20"/>
        <v>114.99999999999999</v>
      </c>
      <c r="T30" s="223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89" t="s">
        <v>26</v>
      </c>
      <c r="C36" s="590"/>
      <c r="D36" s="590"/>
      <c r="E36" s="590"/>
      <c r="F36" s="590"/>
      <c r="G36" s="590"/>
      <c r="H36" s="587"/>
      <c r="I36" s="102"/>
      <c r="J36" s="55" t="s">
        <v>27</v>
      </c>
      <c r="K36" s="110"/>
      <c r="L36" s="590" t="s">
        <v>26</v>
      </c>
      <c r="M36" s="590"/>
      <c r="N36" s="590"/>
      <c r="O36" s="590"/>
      <c r="P36" s="587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27.052327519999999</v>
      </c>
      <c r="C39" s="82">
        <v>79.707356255999997</v>
      </c>
      <c r="D39" s="82">
        <v>74.306274720000005</v>
      </c>
      <c r="E39" s="82">
        <v>82.072928383999994</v>
      </c>
      <c r="F39" s="82">
        <v>87.494635008000017</v>
      </c>
      <c r="G39" s="82">
        <v>79.754812544000018</v>
      </c>
      <c r="H39" s="82"/>
      <c r="I39" s="104">
        <f t="shared" ref="I39:I46" si="21">SUM(B39:H39)</f>
        <v>430.38833443200002</v>
      </c>
      <c r="J39" s="2"/>
      <c r="K39" s="94" t="s">
        <v>13</v>
      </c>
      <c r="L39" s="82">
        <v>8.6999999999999993</v>
      </c>
      <c r="M39" s="82">
        <v>22.8</v>
      </c>
      <c r="N39" s="82">
        <v>15.6</v>
      </c>
      <c r="O39" s="82"/>
      <c r="P39" s="82"/>
      <c r="Q39" s="104">
        <f t="shared" ref="Q39:Q46" si="22">SUM(L39:P39)</f>
        <v>47.1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27.052327519999999</v>
      </c>
      <c r="C40" s="82">
        <v>79.707356255999997</v>
      </c>
      <c r="D40" s="82">
        <v>74.306274720000005</v>
      </c>
      <c r="E40" s="82">
        <v>82.072928383999994</v>
      </c>
      <c r="F40" s="82">
        <v>87.494635008000017</v>
      </c>
      <c r="G40" s="82">
        <v>79.754812544000018</v>
      </c>
      <c r="H40" s="82"/>
      <c r="I40" s="104">
        <f t="shared" si="21"/>
        <v>430.38833443200002</v>
      </c>
      <c r="J40" s="2"/>
      <c r="K40" s="95" t="s">
        <v>14</v>
      </c>
      <c r="L40" s="82">
        <v>8.6999999999999993</v>
      </c>
      <c r="M40" s="82">
        <v>22.8</v>
      </c>
      <c r="N40" s="82">
        <v>15.6</v>
      </c>
      <c r="O40" s="82"/>
      <c r="P40" s="82"/>
      <c r="Q40" s="104">
        <f t="shared" si="22"/>
        <v>47.1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28.268468991999999</v>
      </c>
      <c r="C41" s="24">
        <v>82.0840574976</v>
      </c>
      <c r="D41" s="24">
        <v>76.558490111999987</v>
      </c>
      <c r="E41" s="24">
        <v>84.623828646400014</v>
      </c>
      <c r="F41" s="24">
        <v>90.058545996799992</v>
      </c>
      <c r="G41" s="24">
        <v>82.266674982399991</v>
      </c>
      <c r="H41" s="24"/>
      <c r="I41" s="104">
        <f t="shared" si="21"/>
        <v>443.86006622719998</v>
      </c>
      <c r="J41" s="2"/>
      <c r="K41" s="94" t="s">
        <v>15</v>
      </c>
      <c r="L41" s="82">
        <v>8.9</v>
      </c>
      <c r="M41" s="82">
        <v>23.7</v>
      </c>
      <c r="N41" s="82">
        <v>16.100000000000001</v>
      </c>
      <c r="O41" s="24"/>
      <c r="P41" s="24"/>
      <c r="Q41" s="104">
        <f t="shared" si="22"/>
        <v>48.7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28.268468991999999</v>
      </c>
      <c r="C42" s="82">
        <v>82.0840574976</v>
      </c>
      <c r="D42" s="82">
        <v>76.558490111999987</v>
      </c>
      <c r="E42" s="82">
        <v>84.623828646400014</v>
      </c>
      <c r="F42" s="82">
        <v>90.058545996799992</v>
      </c>
      <c r="G42" s="82">
        <v>82.266674982399991</v>
      </c>
      <c r="H42" s="82"/>
      <c r="I42" s="104">
        <f t="shared" si="21"/>
        <v>443.86006622719998</v>
      </c>
      <c r="J42" s="2"/>
      <c r="K42" s="95" t="s">
        <v>16</v>
      </c>
      <c r="L42" s="82">
        <v>8.9</v>
      </c>
      <c r="M42" s="82">
        <v>23.8</v>
      </c>
      <c r="N42" s="82">
        <v>16.100000000000001</v>
      </c>
      <c r="O42" s="82"/>
      <c r="P42" s="82"/>
      <c r="Q42" s="104">
        <f t="shared" si="22"/>
        <v>48.800000000000004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28.268468991999999</v>
      </c>
      <c r="C43" s="82">
        <v>82.0840574976</v>
      </c>
      <c r="D43" s="82">
        <v>76.558490111999987</v>
      </c>
      <c r="E43" s="82">
        <v>84.623828646400014</v>
      </c>
      <c r="F43" s="82">
        <v>90.058545996799992</v>
      </c>
      <c r="G43" s="82">
        <v>82.266674982399991</v>
      </c>
      <c r="H43" s="82"/>
      <c r="I43" s="104">
        <f t="shared" si="21"/>
        <v>443.86006622719998</v>
      </c>
      <c r="J43" s="2"/>
      <c r="K43" s="94" t="s">
        <v>17</v>
      </c>
      <c r="L43" s="82">
        <v>8.9</v>
      </c>
      <c r="M43" s="82">
        <v>23.8</v>
      </c>
      <c r="N43" s="82">
        <v>16.2</v>
      </c>
      <c r="O43" s="82"/>
      <c r="P43" s="82"/>
      <c r="Q43" s="104">
        <f t="shared" si="22"/>
        <v>48.900000000000006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28.268468991999999</v>
      </c>
      <c r="C44" s="82">
        <v>82.0840574976</v>
      </c>
      <c r="D44" s="82">
        <v>76.558490111999987</v>
      </c>
      <c r="E44" s="82">
        <v>84.623828646400014</v>
      </c>
      <c r="F44" s="82">
        <v>90.058545996799992</v>
      </c>
      <c r="G44" s="82">
        <v>82.266674982399991</v>
      </c>
      <c r="H44" s="82"/>
      <c r="I44" s="104">
        <f t="shared" si="21"/>
        <v>443.86006622719998</v>
      </c>
      <c r="J44" s="2"/>
      <c r="K44" s="95" t="s">
        <v>18</v>
      </c>
      <c r="L44" s="82">
        <v>9</v>
      </c>
      <c r="M44" s="82">
        <v>23.8</v>
      </c>
      <c r="N44" s="82">
        <v>16.2</v>
      </c>
      <c r="O44" s="82"/>
      <c r="P44" s="82"/>
      <c r="Q44" s="104">
        <f t="shared" si="22"/>
        <v>49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28.268468991999999</v>
      </c>
      <c r="C45" s="82">
        <v>82.0840574976</v>
      </c>
      <c r="D45" s="82">
        <v>76.558490111999987</v>
      </c>
      <c r="E45" s="82">
        <v>84.623828646400014</v>
      </c>
      <c r="F45" s="82">
        <v>90.058545996799992</v>
      </c>
      <c r="G45" s="82">
        <v>82.266674982399991</v>
      </c>
      <c r="H45" s="82"/>
      <c r="I45" s="104">
        <f t="shared" si="21"/>
        <v>443.86006622719998</v>
      </c>
      <c r="J45" s="2"/>
      <c r="K45" s="94" t="s">
        <v>19</v>
      </c>
      <c r="L45" s="82">
        <v>9</v>
      </c>
      <c r="M45" s="82">
        <v>23.8</v>
      </c>
      <c r="N45" s="82">
        <v>16.2</v>
      </c>
      <c r="O45" s="82"/>
      <c r="P45" s="82"/>
      <c r="Q45" s="104">
        <f t="shared" si="22"/>
        <v>49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23">SUM(B39:B45)</f>
        <v>195.447</v>
      </c>
      <c r="C46" s="28">
        <f t="shared" si="23"/>
        <v>569.83499999999992</v>
      </c>
      <c r="D46" s="28">
        <f t="shared" si="23"/>
        <v>531.40499999999986</v>
      </c>
      <c r="E46" s="28">
        <f t="shared" si="23"/>
        <v>587.26499999999999</v>
      </c>
      <c r="F46" s="28">
        <f t="shared" si="23"/>
        <v>625.28200000000004</v>
      </c>
      <c r="G46" s="28">
        <f t="shared" si="23"/>
        <v>570.84299999999996</v>
      </c>
      <c r="H46" s="28">
        <f t="shared" si="23"/>
        <v>0</v>
      </c>
      <c r="I46" s="104">
        <f t="shared" si="21"/>
        <v>3080.0769999999998</v>
      </c>
      <c r="K46" s="80" t="s">
        <v>11</v>
      </c>
      <c r="L46" s="84">
        <f>SUM(L39:L45)</f>
        <v>62.099999999999994</v>
      </c>
      <c r="M46" s="28">
        <f>SUM(M39:M45)</f>
        <v>164.5</v>
      </c>
      <c r="N46" s="28">
        <f>SUM(N39:N45)</f>
        <v>112</v>
      </c>
      <c r="O46" s="28">
        <f>SUM(O39:O45)</f>
        <v>0</v>
      </c>
      <c r="P46" s="28">
        <f>SUM(P39:P45)</f>
        <v>0</v>
      </c>
      <c r="Q46" s="104">
        <f t="shared" si="22"/>
        <v>338.6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123</v>
      </c>
      <c r="C47" s="31">
        <v>121.5</v>
      </c>
      <c r="D47" s="31">
        <v>120.5</v>
      </c>
      <c r="E47" s="31">
        <v>119</v>
      </c>
      <c r="F47" s="31">
        <v>118</v>
      </c>
      <c r="G47" s="31">
        <v>117</v>
      </c>
      <c r="H47" s="31"/>
      <c r="I47" s="105">
        <f>+((I46/I48)/7)*1000</f>
        <v>119.37357569180683</v>
      </c>
      <c r="K47" s="113" t="s">
        <v>20</v>
      </c>
      <c r="L47" s="85">
        <v>128.5</v>
      </c>
      <c r="M47" s="31">
        <v>127</v>
      </c>
      <c r="N47" s="31">
        <v>127</v>
      </c>
      <c r="O47" s="31"/>
      <c r="P47" s="31"/>
      <c r="Q47" s="105">
        <f>+((Q46/Q48)/7)*1000</f>
        <v>127.29323308270676</v>
      </c>
      <c r="R47" s="65"/>
      <c r="S47" s="65"/>
    </row>
    <row r="48" spans="1:30" ht="33.75" customHeight="1" x14ac:dyDescent="0.25">
      <c r="A48" s="97" t="s">
        <v>21</v>
      </c>
      <c r="B48" s="86">
        <v>227</v>
      </c>
      <c r="C48" s="35">
        <v>670</v>
      </c>
      <c r="D48" s="35">
        <v>630</v>
      </c>
      <c r="E48" s="35">
        <v>705</v>
      </c>
      <c r="F48" s="35">
        <v>757</v>
      </c>
      <c r="G48" s="35">
        <v>697</v>
      </c>
      <c r="H48" s="35"/>
      <c r="I48" s="106">
        <f>SUM(B48:H48)</f>
        <v>3686</v>
      </c>
      <c r="J48" s="66"/>
      <c r="K48" s="97" t="s">
        <v>21</v>
      </c>
      <c r="L48" s="109">
        <v>69</v>
      </c>
      <c r="M48" s="67">
        <v>185</v>
      </c>
      <c r="N48" s="67">
        <v>126</v>
      </c>
      <c r="O48" s="67"/>
      <c r="P48" s="67"/>
      <c r="Q48" s="115">
        <f>SUM(L48:P48)</f>
        <v>380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24">((B48*B47)*7/1000-B39-B40)/5</f>
        <v>28.268468991999999</v>
      </c>
      <c r="C49" s="39">
        <f t="shared" si="24"/>
        <v>82.0840574976</v>
      </c>
      <c r="D49" s="39">
        <f t="shared" si="24"/>
        <v>76.558490111999987</v>
      </c>
      <c r="E49" s="39">
        <f t="shared" si="24"/>
        <v>84.623828646400014</v>
      </c>
      <c r="F49" s="39">
        <f t="shared" si="24"/>
        <v>90.058545996799992</v>
      </c>
      <c r="G49" s="39">
        <f t="shared" si="24"/>
        <v>82.266674982399991</v>
      </c>
      <c r="H49" s="39">
        <f t="shared" si="24"/>
        <v>0</v>
      </c>
      <c r="I49" s="107">
        <f>((I46*1000)/I48)/7</f>
        <v>119.37357569180683</v>
      </c>
      <c r="K49" s="98" t="s">
        <v>22</v>
      </c>
      <c r="L49" s="87">
        <f t="shared" ref="L49:P49" si="25">((L48*L47)*7/1000-L39-L40)/5</f>
        <v>8.9330999999999996</v>
      </c>
      <c r="M49" s="39">
        <f t="shared" si="25"/>
        <v>23.773</v>
      </c>
      <c r="N49" s="39">
        <f t="shared" si="25"/>
        <v>16.162800000000001</v>
      </c>
      <c r="O49" s="39">
        <f t="shared" si="25"/>
        <v>0</v>
      </c>
      <c r="P49" s="39">
        <f t="shared" si="25"/>
        <v>0</v>
      </c>
      <c r="Q49" s="116">
        <f>((Q46*1000)/Q48)/7</f>
        <v>127.29323308270678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6">((B48*B47)*7)/1000</f>
        <v>195.447</v>
      </c>
      <c r="C50" s="43">
        <f t="shared" si="26"/>
        <v>569.83500000000004</v>
      </c>
      <c r="D50" s="43">
        <f t="shared" si="26"/>
        <v>531.40499999999997</v>
      </c>
      <c r="E50" s="43">
        <f t="shared" si="26"/>
        <v>587.26499999999999</v>
      </c>
      <c r="F50" s="43">
        <f t="shared" si="26"/>
        <v>625.28200000000004</v>
      </c>
      <c r="G50" s="43">
        <f t="shared" si="26"/>
        <v>570.84299999999996</v>
      </c>
      <c r="H50" s="43">
        <f t="shared" si="26"/>
        <v>0</v>
      </c>
      <c r="I50" s="90"/>
      <c r="K50" s="99" t="s">
        <v>23</v>
      </c>
      <c r="L50" s="88">
        <f>((L48*L47)*7)/1000</f>
        <v>62.0655</v>
      </c>
      <c r="M50" s="43">
        <f>((M48*M47)*7)/1000</f>
        <v>164.465</v>
      </c>
      <c r="N50" s="43">
        <f>((N48*N47)*7)/1000</f>
        <v>112.014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7">+(B46/B48)/7*1000</f>
        <v>123</v>
      </c>
      <c r="C51" s="49">
        <f t="shared" si="27"/>
        <v>121.49999999999999</v>
      </c>
      <c r="D51" s="49">
        <f t="shared" si="27"/>
        <v>120.49999999999997</v>
      </c>
      <c r="E51" s="49">
        <f t="shared" si="27"/>
        <v>119</v>
      </c>
      <c r="F51" s="49">
        <f t="shared" si="27"/>
        <v>118.00000000000001</v>
      </c>
      <c r="G51" s="49">
        <f t="shared" si="27"/>
        <v>117</v>
      </c>
      <c r="H51" s="49" t="e">
        <f t="shared" si="27"/>
        <v>#DIV/0!</v>
      </c>
      <c r="I51" s="108"/>
      <c r="J51" s="52"/>
      <c r="K51" s="100" t="s">
        <v>24</v>
      </c>
      <c r="L51" s="89">
        <f>+(L46/L48)/7*1000</f>
        <v>128.57142857142856</v>
      </c>
      <c r="M51" s="49">
        <f>+(M46/M48)/7*1000</f>
        <v>127.02702702702703</v>
      </c>
      <c r="N51" s="49">
        <f>+(N46/N48)/7*1000</f>
        <v>126.98412698412697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91"/>
      <c r="K54" s="591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589" t="s">
        <v>8</v>
      </c>
      <c r="C55" s="590"/>
      <c r="D55" s="590"/>
      <c r="E55" s="590"/>
      <c r="F55" s="590"/>
      <c r="G55" s="587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8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8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8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8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8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8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8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9">SUM(B58:B64)</f>
        <v>158.00000000000003</v>
      </c>
      <c r="C65" s="28">
        <f t="shared" si="29"/>
        <v>279.2</v>
      </c>
      <c r="D65" s="28">
        <f t="shared" si="29"/>
        <v>277</v>
      </c>
      <c r="E65" s="28">
        <f t="shared" si="29"/>
        <v>395.9</v>
      </c>
      <c r="F65" s="28">
        <f t="shared" si="29"/>
        <v>0</v>
      </c>
      <c r="G65" s="28">
        <f t="shared" si="29"/>
        <v>0</v>
      </c>
      <c r="H65" s="104">
        <f t="shared" si="28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30">((B67*B66)*7/1000-B58-B59)/5</f>
        <v>22.8871</v>
      </c>
      <c r="C68" s="39">
        <f t="shared" si="30"/>
        <v>40.400400000000005</v>
      </c>
      <c r="D68" s="39">
        <f t="shared" si="30"/>
        <v>40.129200000000004</v>
      </c>
      <c r="E68" s="39">
        <f t="shared" si="30"/>
        <v>57.355999999999995</v>
      </c>
      <c r="F68" s="39">
        <f t="shared" si="30"/>
        <v>0</v>
      </c>
      <c r="G68" s="39">
        <f t="shared" si="30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31">((B67*B66)*7)/1000</f>
        <v>158.03550000000001</v>
      </c>
      <c r="C69" s="43">
        <f t="shared" si="31"/>
        <v>279.202</v>
      </c>
      <c r="D69" s="43">
        <f t="shared" si="31"/>
        <v>277.04599999999999</v>
      </c>
      <c r="E69" s="43">
        <f t="shared" si="31"/>
        <v>395.78</v>
      </c>
      <c r="F69" s="43">
        <f t="shared" si="31"/>
        <v>0</v>
      </c>
      <c r="G69" s="43">
        <f t="shared" si="31"/>
        <v>0</v>
      </c>
      <c r="H69" s="90"/>
      <c r="I69" s="52"/>
      <c r="R69" s="3"/>
    </row>
    <row r="70" spans="1:43" ht="33.75" hidden="1" customHeight="1" thickBot="1" x14ac:dyDescent="0.3">
      <c r="A70" s="100" t="s">
        <v>24</v>
      </c>
      <c r="B70" s="89">
        <f t="shared" ref="B70:G70" si="32">+(B65/B67)/7*1000</f>
        <v>130.47068538398022</v>
      </c>
      <c r="C70" s="49">
        <f t="shared" si="32"/>
        <v>129.49907235621521</v>
      </c>
      <c r="D70" s="49">
        <f t="shared" si="32"/>
        <v>128.47866419294991</v>
      </c>
      <c r="E70" s="49">
        <f t="shared" si="32"/>
        <v>128.53896103896105</v>
      </c>
      <c r="F70" s="49" t="e">
        <f t="shared" si="32"/>
        <v>#DIV/0!</v>
      </c>
      <c r="G70" s="49" t="e">
        <f t="shared" si="32"/>
        <v>#DIV/0!</v>
      </c>
      <c r="H70" s="120"/>
      <c r="R70" s="3"/>
    </row>
    <row r="71" spans="1:43" ht="33.75" hidden="1" customHeight="1" x14ac:dyDescent="0.25"/>
    <row r="72" spans="1:43" ht="33.75" hidden="1" customHeight="1" thickBot="1" x14ac:dyDescent="0.3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215"/>
      <c r="D73" s="215"/>
      <c r="E73" s="215"/>
      <c r="F73" s="118"/>
      <c r="G73" s="198"/>
      <c r="H73" s="215"/>
      <c r="I73" s="215"/>
      <c r="J73" s="215"/>
      <c r="K73" s="118"/>
      <c r="L73" s="198"/>
      <c r="M73" s="215"/>
      <c r="N73" s="215"/>
      <c r="O73" s="118"/>
      <c r="P73" s="198"/>
      <c r="Q73" s="215"/>
      <c r="R73" s="215"/>
      <c r="S73" s="118"/>
      <c r="T73" s="199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200"/>
      <c r="C74" s="15"/>
      <c r="D74" s="15"/>
      <c r="E74" s="15"/>
      <c r="F74" s="17"/>
      <c r="G74" s="16"/>
      <c r="H74" s="15"/>
      <c r="I74" s="15"/>
      <c r="J74" s="15"/>
      <c r="K74" s="17"/>
      <c r="L74" s="16"/>
      <c r="M74" s="15"/>
      <c r="N74" s="15"/>
      <c r="O74" s="17"/>
      <c r="P74" s="16"/>
      <c r="Q74" s="15"/>
      <c r="R74" s="15"/>
      <c r="S74" s="17"/>
      <c r="T74" s="201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200">
        <v>1</v>
      </c>
      <c r="C75" s="58">
        <v>2</v>
      </c>
      <c r="D75" s="58" t="s">
        <v>73</v>
      </c>
      <c r="E75" s="58">
        <v>4</v>
      </c>
      <c r="F75" s="202">
        <v>5</v>
      </c>
      <c r="G75" s="200">
        <v>6</v>
      </c>
      <c r="H75" s="58">
        <v>7</v>
      </c>
      <c r="I75" s="58" t="s">
        <v>74</v>
      </c>
      <c r="J75" s="58">
        <v>9</v>
      </c>
      <c r="K75" s="202">
        <v>10</v>
      </c>
      <c r="L75" s="200">
        <v>11</v>
      </c>
      <c r="M75" s="58" t="s">
        <v>75</v>
      </c>
      <c r="N75" s="58">
        <v>13</v>
      </c>
      <c r="O75" s="202">
        <v>14</v>
      </c>
      <c r="P75" s="200">
        <v>15</v>
      </c>
      <c r="Q75" s="58" t="s">
        <v>76</v>
      </c>
      <c r="R75" s="58">
        <v>17</v>
      </c>
      <c r="S75" s="202">
        <v>18</v>
      </c>
      <c r="T75" s="201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94" t="s">
        <v>13</v>
      </c>
      <c r="B76" s="203">
        <v>8.6</v>
      </c>
      <c r="C76" s="204">
        <v>8.6</v>
      </c>
      <c r="D76" s="204">
        <v>2</v>
      </c>
      <c r="E76" s="204">
        <v>8.6</v>
      </c>
      <c r="F76" s="205">
        <v>8.6</v>
      </c>
      <c r="G76" s="203">
        <v>8.6</v>
      </c>
      <c r="H76" s="204">
        <v>8.6</v>
      </c>
      <c r="I76" s="204">
        <v>2</v>
      </c>
      <c r="J76" s="204">
        <v>8.6</v>
      </c>
      <c r="K76" s="205">
        <v>8.6</v>
      </c>
      <c r="L76" s="203">
        <v>9.9</v>
      </c>
      <c r="M76" s="204">
        <v>2</v>
      </c>
      <c r="N76" s="204">
        <v>9.9</v>
      </c>
      <c r="O76" s="205">
        <v>9.9</v>
      </c>
      <c r="P76" s="203">
        <v>9.6999999999999993</v>
      </c>
      <c r="Q76" s="204">
        <v>2</v>
      </c>
      <c r="R76" s="204">
        <v>9.6999999999999993</v>
      </c>
      <c r="S76" s="205">
        <v>9.6999999999999993</v>
      </c>
      <c r="T76" s="206">
        <f t="shared" ref="T76:T83" si="33">SUM(B76:S76)</f>
        <v>135.60000000000002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95" t="s">
        <v>14</v>
      </c>
      <c r="B77" s="203">
        <v>8.6</v>
      </c>
      <c r="C77" s="204">
        <v>8.6</v>
      </c>
      <c r="D77" s="204">
        <v>2</v>
      </c>
      <c r="E77" s="204">
        <v>8.6</v>
      </c>
      <c r="F77" s="205">
        <v>8.6</v>
      </c>
      <c r="G77" s="203">
        <v>8.6</v>
      </c>
      <c r="H77" s="204">
        <v>8.6</v>
      </c>
      <c r="I77" s="204">
        <v>2</v>
      </c>
      <c r="J77" s="204">
        <v>8.6</v>
      </c>
      <c r="K77" s="205">
        <v>8.6</v>
      </c>
      <c r="L77" s="203">
        <v>9.9</v>
      </c>
      <c r="M77" s="204">
        <v>2</v>
      </c>
      <c r="N77" s="204">
        <v>9.9</v>
      </c>
      <c r="O77" s="205">
        <v>9.9</v>
      </c>
      <c r="P77" s="203">
        <v>9.6999999999999993</v>
      </c>
      <c r="Q77" s="204">
        <v>2</v>
      </c>
      <c r="R77" s="204">
        <v>9.6999999999999993</v>
      </c>
      <c r="S77" s="205">
        <v>9.6999999999999993</v>
      </c>
      <c r="T77" s="206">
        <f t="shared" si="33"/>
        <v>135.60000000000002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94" t="s">
        <v>15</v>
      </c>
      <c r="B78" s="203">
        <v>9</v>
      </c>
      <c r="C78" s="204">
        <v>9</v>
      </c>
      <c r="D78" s="204">
        <v>2</v>
      </c>
      <c r="E78" s="204">
        <v>8.9</v>
      </c>
      <c r="F78" s="205">
        <v>8.9</v>
      </c>
      <c r="G78" s="203">
        <v>9</v>
      </c>
      <c r="H78" s="204">
        <v>8.9</v>
      </c>
      <c r="I78" s="204">
        <v>2</v>
      </c>
      <c r="J78" s="204">
        <v>8.9</v>
      </c>
      <c r="K78" s="205">
        <v>8.9</v>
      </c>
      <c r="L78" s="203">
        <v>10.4</v>
      </c>
      <c r="M78" s="204">
        <v>2</v>
      </c>
      <c r="N78" s="204">
        <v>10.199999999999999</v>
      </c>
      <c r="O78" s="205">
        <v>10.199999999999999</v>
      </c>
      <c r="P78" s="203">
        <v>10.1</v>
      </c>
      <c r="Q78" s="204">
        <v>2</v>
      </c>
      <c r="R78" s="204">
        <v>9.9</v>
      </c>
      <c r="S78" s="205">
        <v>9.9</v>
      </c>
      <c r="T78" s="206">
        <f t="shared" si="33"/>
        <v>140.20000000000002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95" t="s">
        <v>16</v>
      </c>
      <c r="B79" s="203">
        <v>9.1</v>
      </c>
      <c r="C79" s="204">
        <v>9.1</v>
      </c>
      <c r="D79" s="204">
        <v>2</v>
      </c>
      <c r="E79" s="204">
        <v>8.9</v>
      </c>
      <c r="F79" s="205">
        <v>8.9</v>
      </c>
      <c r="G79" s="203">
        <v>9</v>
      </c>
      <c r="H79" s="204">
        <v>8.9</v>
      </c>
      <c r="I79" s="204">
        <v>2</v>
      </c>
      <c r="J79" s="204">
        <v>8.9</v>
      </c>
      <c r="K79" s="205">
        <v>8.9</v>
      </c>
      <c r="L79" s="203">
        <v>10.4</v>
      </c>
      <c r="M79" s="204">
        <v>2</v>
      </c>
      <c r="N79" s="204">
        <v>10.199999999999999</v>
      </c>
      <c r="O79" s="205">
        <v>10.199999999999999</v>
      </c>
      <c r="P79" s="203">
        <v>10.1</v>
      </c>
      <c r="Q79" s="204">
        <v>2</v>
      </c>
      <c r="R79" s="204">
        <v>9.9</v>
      </c>
      <c r="S79" s="205">
        <v>9.9</v>
      </c>
      <c r="T79" s="206">
        <f t="shared" si="33"/>
        <v>140.4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94" t="s">
        <v>17</v>
      </c>
      <c r="B80" s="203">
        <v>9.1</v>
      </c>
      <c r="C80" s="204">
        <v>9.1</v>
      </c>
      <c r="D80" s="204">
        <v>2.1</v>
      </c>
      <c r="E80" s="204">
        <v>8.9</v>
      </c>
      <c r="F80" s="205">
        <v>8.9</v>
      </c>
      <c r="G80" s="203">
        <v>9</v>
      </c>
      <c r="H80" s="204">
        <v>8.9</v>
      </c>
      <c r="I80" s="204">
        <v>2.1</v>
      </c>
      <c r="J80" s="204">
        <v>8.9</v>
      </c>
      <c r="K80" s="205">
        <v>8.9</v>
      </c>
      <c r="L80" s="203">
        <v>10.5</v>
      </c>
      <c r="M80" s="204">
        <v>2.1</v>
      </c>
      <c r="N80" s="204">
        <v>10.199999999999999</v>
      </c>
      <c r="O80" s="205">
        <v>10.199999999999999</v>
      </c>
      <c r="P80" s="203">
        <v>10.199999999999999</v>
      </c>
      <c r="Q80" s="204">
        <v>2.1</v>
      </c>
      <c r="R80" s="204">
        <v>9.9</v>
      </c>
      <c r="S80" s="205">
        <v>9.9</v>
      </c>
      <c r="T80" s="206">
        <f t="shared" si="33"/>
        <v>141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95" t="s">
        <v>18</v>
      </c>
      <c r="B81" s="203">
        <v>9.1</v>
      </c>
      <c r="C81" s="204">
        <v>9.1</v>
      </c>
      <c r="D81" s="204">
        <v>2.1</v>
      </c>
      <c r="E81" s="204">
        <v>9</v>
      </c>
      <c r="F81" s="205">
        <v>8.9</v>
      </c>
      <c r="G81" s="203">
        <v>9.1</v>
      </c>
      <c r="H81" s="204">
        <v>9</v>
      </c>
      <c r="I81" s="204">
        <v>2.1</v>
      </c>
      <c r="J81" s="204">
        <v>9</v>
      </c>
      <c r="K81" s="205">
        <v>8.9</v>
      </c>
      <c r="L81" s="203">
        <v>10.5</v>
      </c>
      <c r="M81" s="204">
        <v>2.1</v>
      </c>
      <c r="N81" s="204">
        <v>10.3</v>
      </c>
      <c r="O81" s="205">
        <v>10.3</v>
      </c>
      <c r="P81" s="203">
        <v>10.199999999999999</v>
      </c>
      <c r="Q81" s="204">
        <v>2.1</v>
      </c>
      <c r="R81" s="204">
        <v>10</v>
      </c>
      <c r="S81" s="205">
        <v>10</v>
      </c>
      <c r="T81" s="206">
        <f t="shared" si="33"/>
        <v>141.80000000000001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94" t="s">
        <v>19</v>
      </c>
      <c r="B82" s="203">
        <v>9.1</v>
      </c>
      <c r="C82" s="204">
        <v>9.1</v>
      </c>
      <c r="D82" s="204">
        <v>2.1</v>
      </c>
      <c r="E82" s="204">
        <v>9</v>
      </c>
      <c r="F82" s="205">
        <v>8.9</v>
      </c>
      <c r="G82" s="203">
        <v>9.1</v>
      </c>
      <c r="H82" s="204">
        <v>9</v>
      </c>
      <c r="I82" s="204">
        <v>2.1</v>
      </c>
      <c r="J82" s="204">
        <v>9</v>
      </c>
      <c r="K82" s="205">
        <v>8.9</v>
      </c>
      <c r="L82" s="203">
        <v>10.5</v>
      </c>
      <c r="M82" s="204">
        <v>2.1</v>
      </c>
      <c r="N82" s="204">
        <v>10.3</v>
      </c>
      <c r="O82" s="205">
        <v>10.3</v>
      </c>
      <c r="P82" s="203">
        <v>10.199999999999999</v>
      </c>
      <c r="Q82" s="204">
        <v>2.1</v>
      </c>
      <c r="R82" s="204">
        <v>10</v>
      </c>
      <c r="S82" s="205">
        <v>10</v>
      </c>
      <c r="T82" s="206">
        <f t="shared" si="33"/>
        <v>141.80000000000001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122" t="s">
        <v>11</v>
      </c>
      <c r="B83" s="27">
        <f>SUM(B76:B82)</f>
        <v>62.6</v>
      </c>
      <c r="C83" s="28">
        <f>SUM(C76:C82)</f>
        <v>62.6</v>
      </c>
      <c r="D83" s="28">
        <f>SUM(D76:D82)</f>
        <v>14.299999999999999</v>
      </c>
      <c r="E83" s="28">
        <f>SUM(E76:E82)</f>
        <v>61.9</v>
      </c>
      <c r="F83" s="29">
        <f>SUM(F76:F82)</f>
        <v>61.699999999999996</v>
      </c>
      <c r="G83" s="27">
        <f t="shared" ref="G83:S83" si="34">SUM(G76:G82)</f>
        <v>62.400000000000006</v>
      </c>
      <c r="H83" s="28">
        <f t="shared" si="34"/>
        <v>61.9</v>
      </c>
      <c r="I83" s="28">
        <f t="shared" si="34"/>
        <v>14.299999999999999</v>
      </c>
      <c r="J83" s="28">
        <f t="shared" si="34"/>
        <v>61.9</v>
      </c>
      <c r="K83" s="29">
        <f t="shared" si="34"/>
        <v>61.699999999999996</v>
      </c>
      <c r="L83" s="27">
        <f t="shared" si="34"/>
        <v>72.099999999999994</v>
      </c>
      <c r="M83" s="28">
        <f t="shared" si="34"/>
        <v>14.299999999999999</v>
      </c>
      <c r="N83" s="28">
        <f t="shared" si="34"/>
        <v>71</v>
      </c>
      <c r="O83" s="29">
        <f t="shared" si="34"/>
        <v>71</v>
      </c>
      <c r="P83" s="27">
        <f t="shared" si="34"/>
        <v>70.2</v>
      </c>
      <c r="Q83" s="28">
        <f t="shared" si="34"/>
        <v>14.299999999999999</v>
      </c>
      <c r="R83" s="28">
        <f t="shared" si="34"/>
        <v>69.099999999999994</v>
      </c>
      <c r="S83" s="29">
        <f t="shared" si="34"/>
        <v>69.099999999999994</v>
      </c>
      <c r="T83" s="206">
        <f t="shared" si="33"/>
        <v>976.4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96" t="s">
        <v>20</v>
      </c>
      <c r="B84" s="30">
        <v>135.5</v>
      </c>
      <c r="C84" s="31">
        <v>135.5</v>
      </c>
      <c r="D84" s="31">
        <v>135.5</v>
      </c>
      <c r="E84" s="31">
        <v>134</v>
      </c>
      <c r="F84" s="32">
        <v>133.5</v>
      </c>
      <c r="G84" s="30">
        <v>135</v>
      </c>
      <c r="H84" s="31">
        <v>134</v>
      </c>
      <c r="I84" s="31">
        <v>135.5</v>
      </c>
      <c r="J84" s="31">
        <v>134</v>
      </c>
      <c r="K84" s="32">
        <v>133.5</v>
      </c>
      <c r="L84" s="30">
        <v>135.5</v>
      </c>
      <c r="M84" s="31">
        <v>135.5</v>
      </c>
      <c r="N84" s="31">
        <v>133.5</v>
      </c>
      <c r="O84" s="32">
        <v>133.5</v>
      </c>
      <c r="P84" s="30">
        <v>135.5</v>
      </c>
      <c r="Q84" s="31">
        <v>135.5</v>
      </c>
      <c r="R84" s="31">
        <v>133.5</v>
      </c>
      <c r="S84" s="32">
        <v>133.5</v>
      </c>
      <c r="T84" s="207">
        <f>+((T83/T85)/7)*1000</f>
        <v>134.37930085328927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97" t="s">
        <v>21</v>
      </c>
      <c r="B85" s="208">
        <v>66</v>
      </c>
      <c r="C85" s="67">
        <v>66</v>
      </c>
      <c r="D85" s="67">
        <v>15</v>
      </c>
      <c r="E85" s="67">
        <v>66</v>
      </c>
      <c r="F85" s="209">
        <v>66</v>
      </c>
      <c r="G85" s="208">
        <v>66</v>
      </c>
      <c r="H85" s="67">
        <v>66</v>
      </c>
      <c r="I85" s="67">
        <v>15</v>
      </c>
      <c r="J85" s="67">
        <v>66</v>
      </c>
      <c r="K85" s="209">
        <v>66</v>
      </c>
      <c r="L85" s="208">
        <v>76</v>
      </c>
      <c r="M85" s="67">
        <v>15</v>
      </c>
      <c r="N85" s="67">
        <v>76</v>
      </c>
      <c r="O85" s="209">
        <v>76</v>
      </c>
      <c r="P85" s="208">
        <v>74</v>
      </c>
      <c r="Q85" s="67">
        <v>15</v>
      </c>
      <c r="R85" s="67">
        <v>74</v>
      </c>
      <c r="S85" s="209">
        <v>74</v>
      </c>
      <c r="T85" s="210">
        <f>SUM(B85:S85)</f>
        <v>1038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98" t="s">
        <v>22</v>
      </c>
      <c r="B86" s="38">
        <f>(((B85*B84)*7)/1000-B76-B77)/5</f>
        <v>9.0801999999999996</v>
      </c>
      <c r="C86" s="39">
        <f t="shared" ref="C86:S86" si="35">(((C85*C84)*7)/1000-C76-C77)/5</f>
        <v>9.0801999999999996</v>
      </c>
      <c r="D86" s="39">
        <f t="shared" si="35"/>
        <v>2.0454999999999997</v>
      </c>
      <c r="E86" s="39">
        <f t="shared" si="35"/>
        <v>8.9415999999999993</v>
      </c>
      <c r="F86" s="40">
        <f t="shared" si="35"/>
        <v>8.8953999999999986</v>
      </c>
      <c r="G86" s="38">
        <f t="shared" si="35"/>
        <v>9.0339999999999989</v>
      </c>
      <c r="H86" s="39">
        <f t="shared" si="35"/>
        <v>8.9415999999999993</v>
      </c>
      <c r="I86" s="39">
        <f t="shared" si="35"/>
        <v>2.0454999999999997</v>
      </c>
      <c r="J86" s="39">
        <f t="shared" si="35"/>
        <v>8.9415999999999993</v>
      </c>
      <c r="K86" s="40">
        <f t="shared" si="35"/>
        <v>8.8953999999999986</v>
      </c>
      <c r="L86" s="38">
        <f t="shared" si="35"/>
        <v>10.4572</v>
      </c>
      <c r="M86" s="39">
        <f t="shared" si="35"/>
        <v>2.0454999999999997</v>
      </c>
      <c r="N86" s="39">
        <f t="shared" si="35"/>
        <v>10.244400000000002</v>
      </c>
      <c r="O86" s="40">
        <f t="shared" si="35"/>
        <v>10.244400000000002</v>
      </c>
      <c r="P86" s="38">
        <f t="shared" si="35"/>
        <v>10.157799999999998</v>
      </c>
      <c r="Q86" s="39">
        <f t="shared" si="35"/>
        <v>2.0454999999999997</v>
      </c>
      <c r="R86" s="39">
        <f t="shared" si="35"/>
        <v>9.9505999999999997</v>
      </c>
      <c r="S86" s="40">
        <f t="shared" si="35"/>
        <v>9.9505999999999997</v>
      </c>
      <c r="T86" s="210">
        <f>((T83*1000)/T85)/7</f>
        <v>134.37930085328929</v>
      </c>
      <c r="AD86" s="3"/>
    </row>
    <row r="87" spans="1:41" ht="33.75" customHeight="1" x14ac:dyDescent="0.25">
      <c r="A87" s="99" t="s">
        <v>23</v>
      </c>
      <c r="B87" s="42">
        <f>((B85*B84)*7)/1000</f>
        <v>62.600999999999999</v>
      </c>
      <c r="C87" s="43">
        <f>((C85*C84)*7)/1000</f>
        <v>62.600999999999999</v>
      </c>
      <c r="D87" s="43">
        <f>((D85*D84)*7)/1000</f>
        <v>14.227499999999999</v>
      </c>
      <c r="E87" s="43">
        <f>((E85*E84)*7)/1000</f>
        <v>61.908000000000001</v>
      </c>
      <c r="F87" s="90">
        <f>((F85*F84)*7)/1000</f>
        <v>61.677</v>
      </c>
      <c r="G87" s="42">
        <f t="shared" ref="G87:S87" si="36">((G85*G84)*7)/1000</f>
        <v>62.37</v>
      </c>
      <c r="H87" s="43">
        <f t="shared" si="36"/>
        <v>61.908000000000001</v>
      </c>
      <c r="I87" s="43">
        <f t="shared" si="36"/>
        <v>14.227499999999999</v>
      </c>
      <c r="J87" s="43">
        <f t="shared" si="36"/>
        <v>61.908000000000001</v>
      </c>
      <c r="K87" s="90">
        <f t="shared" si="36"/>
        <v>61.677</v>
      </c>
      <c r="L87" s="42">
        <f t="shared" si="36"/>
        <v>72.085999999999999</v>
      </c>
      <c r="M87" s="43">
        <f t="shared" si="36"/>
        <v>14.227499999999999</v>
      </c>
      <c r="N87" s="43">
        <f t="shared" si="36"/>
        <v>71.022000000000006</v>
      </c>
      <c r="O87" s="90">
        <f t="shared" si="36"/>
        <v>71.022000000000006</v>
      </c>
      <c r="P87" s="42">
        <f t="shared" si="36"/>
        <v>70.188999999999993</v>
      </c>
      <c r="Q87" s="43">
        <f t="shared" si="36"/>
        <v>14.227499999999999</v>
      </c>
      <c r="R87" s="43">
        <f t="shared" si="36"/>
        <v>69.153000000000006</v>
      </c>
      <c r="S87" s="90">
        <f t="shared" si="36"/>
        <v>69.153000000000006</v>
      </c>
      <c r="T87" s="43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135.4978354978355</v>
      </c>
      <c r="C88" s="49">
        <f>+(C83/C85)/7*1000</f>
        <v>135.4978354978355</v>
      </c>
      <c r="D88" s="49">
        <f>+(D83/D85)/7*1000</f>
        <v>136.19047619047618</v>
      </c>
      <c r="E88" s="49">
        <f>+(E83/E85)/7*1000</f>
        <v>133.98268398268399</v>
      </c>
      <c r="F88" s="50">
        <f>+(F83/F85)/7*1000</f>
        <v>133.54978354978357</v>
      </c>
      <c r="G88" s="48">
        <f t="shared" ref="G88:S88" si="37">+(G83/G85)/7*1000</f>
        <v>135.06493506493507</v>
      </c>
      <c r="H88" s="49">
        <f t="shared" si="37"/>
        <v>133.98268398268399</v>
      </c>
      <c r="I88" s="49">
        <f t="shared" si="37"/>
        <v>136.19047619047618</v>
      </c>
      <c r="J88" s="49">
        <f t="shared" si="37"/>
        <v>133.98268398268399</v>
      </c>
      <c r="K88" s="50">
        <f t="shared" si="37"/>
        <v>133.54978354978357</v>
      </c>
      <c r="L88" s="48">
        <f t="shared" si="37"/>
        <v>135.52631578947367</v>
      </c>
      <c r="M88" s="49">
        <f t="shared" si="37"/>
        <v>136.19047619047618</v>
      </c>
      <c r="N88" s="49">
        <f t="shared" si="37"/>
        <v>133.45864661654136</v>
      </c>
      <c r="O88" s="50">
        <f t="shared" si="37"/>
        <v>133.45864661654136</v>
      </c>
      <c r="P88" s="48">
        <f t="shared" si="37"/>
        <v>135.52123552123555</v>
      </c>
      <c r="Q88" s="49">
        <f t="shared" si="37"/>
        <v>136.19047619047618</v>
      </c>
      <c r="R88" s="49">
        <f t="shared" si="37"/>
        <v>133.39768339768338</v>
      </c>
      <c r="S88" s="50">
        <f t="shared" si="37"/>
        <v>133.39768339768338</v>
      </c>
      <c r="T88" s="216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A3:C3"/>
    <mergeCell ref="E9:G9"/>
    <mergeCell ref="R9:S9"/>
    <mergeCell ref="K11:L11"/>
    <mergeCell ref="B36:H36"/>
    <mergeCell ref="L36:P36"/>
    <mergeCell ref="P15:S15"/>
    <mergeCell ref="J54:K54"/>
    <mergeCell ref="B55:G55"/>
    <mergeCell ref="B15:F15"/>
    <mergeCell ref="G15:K15"/>
    <mergeCell ref="L15:O15"/>
  </mergeCells>
  <pageMargins left="0.7" right="0.7" top="0.75" bottom="0.75" header="0.3" footer="0.3"/>
  <pageSetup paperSize="9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topLeftCell="A30" zoomScale="30" zoomScaleNormal="30" workbookViewId="0">
      <selection activeCell="B48" sqref="B48:F48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0.85546875" style="19"/>
    <col min="33" max="33" width="14.85546875" style="19" bestFit="1" customWidth="1"/>
    <col min="34" max="258" width="10.8554687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0.85546875" style="19"/>
    <col min="289" max="289" width="14.85546875" style="19" bestFit="1" customWidth="1"/>
    <col min="290" max="514" width="10.8554687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0.85546875" style="19"/>
    <col min="545" max="545" width="14.85546875" style="19" bestFit="1" customWidth="1"/>
    <col min="546" max="770" width="10.8554687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0.85546875" style="19"/>
    <col min="801" max="801" width="14.85546875" style="19" bestFit="1" customWidth="1"/>
    <col min="802" max="1026" width="10.8554687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0.85546875" style="19"/>
    <col min="1057" max="1057" width="14.85546875" style="19" bestFit="1" customWidth="1"/>
    <col min="1058" max="1282" width="10.8554687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0.85546875" style="19"/>
    <col min="1313" max="1313" width="14.85546875" style="19" bestFit="1" customWidth="1"/>
    <col min="1314" max="1538" width="10.8554687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0.85546875" style="19"/>
    <col min="1569" max="1569" width="14.85546875" style="19" bestFit="1" customWidth="1"/>
    <col min="1570" max="1794" width="10.8554687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0.85546875" style="19"/>
    <col min="1825" max="1825" width="14.85546875" style="19" bestFit="1" customWidth="1"/>
    <col min="1826" max="2050" width="10.8554687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0.85546875" style="19"/>
    <col min="2081" max="2081" width="14.85546875" style="19" bestFit="1" customWidth="1"/>
    <col min="2082" max="2306" width="10.8554687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0.85546875" style="19"/>
    <col min="2337" max="2337" width="14.85546875" style="19" bestFit="1" customWidth="1"/>
    <col min="2338" max="2562" width="10.8554687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0.85546875" style="19"/>
    <col min="2593" max="2593" width="14.85546875" style="19" bestFit="1" customWidth="1"/>
    <col min="2594" max="2818" width="10.8554687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0.85546875" style="19"/>
    <col min="2849" max="2849" width="14.85546875" style="19" bestFit="1" customWidth="1"/>
    <col min="2850" max="3074" width="10.8554687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0.85546875" style="19"/>
    <col min="3105" max="3105" width="14.85546875" style="19" bestFit="1" customWidth="1"/>
    <col min="3106" max="3330" width="10.8554687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0.85546875" style="19"/>
    <col min="3361" max="3361" width="14.85546875" style="19" bestFit="1" customWidth="1"/>
    <col min="3362" max="3586" width="10.8554687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0.85546875" style="19"/>
    <col min="3617" max="3617" width="14.85546875" style="19" bestFit="1" customWidth="1"/>
    <col min="3618" max="3842" width="10.8554687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0.85546875" style="19"/>
    <col min="3873" max="3873" width="14.85546875" style="19" bestFit="1" customWidth="1"/>
    <col min="3874" max="4098" width="10.8554687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0.85546875" style="19"/>
    <col min="4129" max="4129" width="14.85546875" style="19" bestFit="1" customWidth="1"/>
    <col min="4130" max="4354" width="10.8554687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0.85546875" style="19"/>
    <col min="4385" max="4385" width="14.85546875" style="19" bestFit="1" customWidth="1"/>
    <col min="4386" max="4610" width="10.8554687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0.85546875" style="19"/>
    <col min="4641" max="4641" width="14.85546875" style="19" bestFit="1" customWidth="1"/>
    <col min="4642" max="4866" width="10.8554687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0.85546875" style="19"/>
    <col min="4897" max="4897" width="14.85546875" style="19" bestFit="1" customWidth="1"/>
    <col min="4898" max="5122" width="10.8554687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0.85546875" style="19"/>
    <col min="5153" max="5153" width="14.85546875" style="19" bestFit="1" customWidth="1"/>
    <col min="5154" max="5378" width="10.8554687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0.85546875" style="19"/>
    <col min="5409" max="5409" width="14.85546875" style="19" bestFit="1" customWidth="1"/>
    <col min="5410" max="5634" width="10.8554687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0.85546875" style="19"/>
    <col min="5665" max="5665" width="14.85546875" style="19" bestFit="1" customWidth="1"/>
    <col min="5666" max="5890" width="10.8554687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0.85546875" style="19"/>
    <col min="5921" max="5921" width="14.85546875" style="19" bestFit="1" customWidth="1"/>
    <col min="5922" max="6146" width="10.8554687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0.85546875" style="19"/>
    <col min="6177" max="6177" width="14.85546875" style="19" bestFit="1" customWidth="1"/>
    <col min="6178" max="6402" width="10.8554687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0.85546875" style="19"/>
    <col min="6433" max="6433" width="14.85546875" style="19" bestFit="1" customWidth="1"/>
    <col min="6434" max="6658" width="10.8554687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0.85546875" style="19"/>
    <col min="6689" max="6689" width="14.85546875" style="19" bestFit="1" customWidth="1"/>
    <col min="6690" max="6914" width="10.8554687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0.85546875" style="19"/>
    <col min="6945" max="6945" width="14.85546875" style="19" bestFit="1" customWidth="1"/>
    <col min="6946" max="7170" width="10.8554687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0.85546875" style="19"/>
    <col min="7201" max="7201" width="14.85546875" style="19" bestFit="1" customWidth="1"/>
    <col min="7202" max="7426" width="10.8554687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0.85546875" style="19"/>
    <col min="7457" max="7457" width="14.85546875" style="19" bestFit="1" customWidth="1"/>
    <col min="7458" max="7682" width="10.8554687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0.85546875" style="19"/>
    <col min="7713" max="7713" width="14.85546875" style="19" bestFit="1" customWidth="1"/>
    <col min="7714" max="7938" width="10.8554687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0.85546875" style="19"/>
    <col min="7969" max="7969" width="14.85546875" style="19" bestFit="1" customWidth="1"/>
    <col min="7970" max="8194" width="10.8554687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0.85546875" style="19"/>
    <col min="8225" max="8225" width="14.85546875" style="19" bestFit="1" customWidth="1"/>
    <col min="8226" max="8450" width="10.8554687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0.85546875" style="19"/>
    <col min="8481" max="8481" width="14.85546875" style="19" bestFit="1" customWidth="1"/>
    <col min="8482" max="8706" width="10.8554687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0.85546875" style="19"/>
    <col min="8737" max="8737" width="14.85546875" style="19" bestFit="1" customWidth="1"/>
    <col min="8738" max="8962" width="10.8554687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0.85546875" style="19"/>
    <col min="8993" max="8993" width="14.85546875" style="19" bestFit="1" customWidth="1"/>
    <col min="8994" max="9218" width="10.8554687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0.85546875" style="19"/>
    <col min="9249" max="9249" width="14.85546875" style="19" bestFit="1" customWidth="1"/>
    <col min="9250" max="9474" width="10.8554687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0.85546875" style="19"/>
    <col min="9505" max="9505" width="14.85546875" style="19" bestFit="1" customWidth="1"/>
    <col min="9506" max="9730" width="10.8554687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0.85546875" style="19"/>
    <col min="9761" max="9761" width="14.85546875" style="19" bestFit="1" customWidth="1"/>
    <col min="9762" max="9986" width="10.8554687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0.85546875" style="19"/>
    <col min="10017" max="10017" width="14.85546875" style="19" bestFit="1" customWidth="1"/>
    <col min="10018" max="10242" width="10.8554687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0.85546875" style="19"/>
    <col min="10273" max="10273" width="14.85546875" style="19" bestFit="1" customWidth="1"/>
    <col min="10274" max="10498" width="10.8554687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0.85546875" style="19"/>
    <col min="10529" max="10529" width="14.85546875" style="19" bestFit="1" customWidth="1"/>
    <col min="10530" max="10754" width="10.8554687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0.85546875" style="19"/>
    <col min="10785" max="10785" width="14.85546875" style="19" bestFit="1" customWidth="1"/>
    <col min="10786" max="11010" width="10.8554687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0.85546875" style="19"/>
    <col min="11041" max="11041" width="14.85546875" style="19" bestFit="1" customWidth="1"/>
    <col min="11042" max="11266" width="10.8554687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0.85546875" style="19"/>
    <col min="11297" max="11297" width="14.85546875" style="19" bestFit="1" customWidth="1"/>
    <col min="11298" max="11522" width="10.8554687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0.85546875" style="19"/>
    <col min="11553" max="11553" width="14.85546875" style="19" bestFit="1" customWidth="1"/>
    <col min="11554" max="11778" width="10.8554687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0.85546875" style="19"/>
    <col min="11809" max="11809" width="14.85546875" style="19" bestFit="1" customWidth="1"/>
    <col min="11810" max="12034" width="10.8554687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0.85546875" style="19"/>
    <col min="12065" max="12065" width="14.85546875" style="19" bestFit="1" customWidth="1"/>
    <col min="12066" max="12290" width="10.8554687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0.85546875" style="19"/>
    <col min="12321" max="12321" width="14.85546875" style="19" bestFit="1" customWidth="1"/>
    <col min="12322" max="12546" width="10.8554687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0.85546875" style="19"/>
    <col min="12577" max="12577" width="14.85546875" style="19" bestFit="1" customWidth="1"/>
    <col min="12578" max="12802" width="10.8554687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0.85546875" style="19"/>
    <col min="12833" max="12833" width="14.85546875" style="19" bestFit="1" customWidth="1"/>
    <col min="12834" max="13058" width="10.8554687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0.85546875" style="19"/>
    <col min="13089" max="13089" width="14.85546875" style="19" bestFit="1" customWidth="1"/>
    <col min="13090" max="13314" width="10.8554687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0.85546875" style="19"/>
    <col min="13345" max="13345" width="14.85546875" style="19" bestFit="1" customWidth="1"/>
    <col min="13346" max="13570" width="10.8554687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0.85546875" style="19"/>
    <col min="13601" max="13601" width="14.85546875" style="19" bestFit="1" customWidth="1"/>
    <col min="13602" max="13826" width="10.8554687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0.85546875" style="19"/>
    <col min="13857" max="13857" width="14.85546875" style="19" bestFit="1" customWidth="1"/>
    <col min="13858" max="14082" width="10.8554687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0.85546875" style="19"/>
    <col min="14113" max="14113" width="14.85546875" style="19" bestFit="1" customWidth="1"/>
    <col min="14114" max="14338" width="10.8554687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0.85546875" style="19"/>
    <col min="14369" max="14369" width="14.85546875" style="19" bestFit="1" customWidth="1"/>
    <col min="14370" max="14594" width="10.8554687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0.85546875" style="19"/>
    <col min="14625" max="14625" width="14.85546875" style="19" bestFit="1" customWidth="1"/>
    <col min="14626" max="14850" width="10.8554687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0.85546875" style="19"/>
    <col min="14881" max="14881" width="14.85546875" style="19" bestFit="1" customWidth="1"/>
    <col min="14882" max="15106" width="10.8554687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0.85546875" style="19"/>
    <col min="15137" max="15137" width="14.85546875" style="19" bestFit="1" customWidth="1"/>
    <col min="15138" max="15362" width="10.8554687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0.85546875" style="19"/>
    <col min="15393" max="15393" width="14.85546875" style="19" bestFit="1" customWidth="1"/>
    <col min="15394" max="15618" width="10.8554687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0.85546875" style="19"/>
    <col min="15649" max="15649" width="14.85546875" style="19" bestFit="1" customWidth="1"/>
    <col min="15650" max="15874" width="10.8554687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0.85546875" style="19"/>
    <col min="15905" max="15905" width="14.85546875" style="19" bestFit="1" customWidth="1"/>
    <col min="15906" max="16130" width="10.8554687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0.85546875" style="19"/>
    <col min="16161" max="16161" width="14.85546875" style="19" bestFit="1" customWidth="1"/>
    <col min="16162" max="16384" width="10.8554687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84" t="s">
        <v>0</v>
      </c>
      <c r="B3" s="584"/>
      <c r="C3" s="584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"/>
      <c r="Z3" s="2"/>
      <c r="AA3" s="2"/>
      <c r="AB3" s="2"/>
      <c r="AC3" s="2"/>
      <c r="AD3" s="22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26" t="s">
        <v>1</v>
      </c>
      <c r="B9" s="226"/>
      <c r="C9" s="226"/>
      <c r="D9" s="1"/>
      <c r="E9" s="585" t="s">
        <v>2</v>
      </c>
      <c r="F9" s="585"/>
      <c r="G9" s="58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85"/>
      <c r="S9" s="58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26"/>
      <c r="B10" s="226"/>
      <c r="C10" s="22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26" t="s">
        <v>4</v>
      </c>
      <c r="B11" s="226"/>
      <c r="C11" s="226"/>
      <c r="D11" s="1"/>
      <c r="E11" s="227">
        <v>1</v>
      </c>
      <c r="F11" s="1"/>
      <c r="G11" s="1"/>
      <c r="H11" s="1"/>
      <c r="I11" s="1"/>
      <c r="J11" s="1"/>
      <c r="K11" s="586" t="s">
        <v>77</v>
      </c>
      <c r="L11" s="586"/>
      <c r="M11" s="228"/>
      <c r="N11" s="22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26"/>
      <c r="B12" s="226"/>
      <c r="C12" s="226"/>
      <c r="D12" s="1"/>
      <c r="E12" s="5"/>
      <c r="F12" s="1"/>
      <c r="G12" s="1"/>
      <c r="H12" s="1"/>
      <c r="I12" s="1"/>
      <c r="J12" s="1"/>
      <c r="K12" s="228"/>
      <c r="L12" s="228"/>
      <c r="M12" s="228"/>
      <c r="N12" s="22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26"/>
      <c r="B13" s="226"/>
      <c r="C13" s="226"/>
      <c r="D13" s="226"/>
      <c r="E13" s="226"/>
      <c r="F13" s="226"/>
      <c r="G13" s="226"/>
      <c r="H13" s="226"/>
      <c r="I13" s="226"/>
      <c r="J13" s="226"/>
      <c r="K13" s="226"/>
      <c r="L13" s="228"/>
      <c r="M13" s="228"/>
      <c r="N13" s="228"/>
      <c r="O13" s="228"/>
      <c r="P13" s="228"/>
      <c r="Q13" s="228"/>
      <c r="R13" s="228"/>
      <c r="S13" s="228"/>
      <c r="T13" s="228"/>
      <c r="U13" s="228"/>
      <c r="V13" s="228"/>
      <c r="W13" s="1"/>
      <c r="X13" s="1"/>
      <c r="Y13" s="1"/>
    </row>
    <row r="14" spans="1:30" s="3" customFormat="1" ht="27" thickBot="1" x14ac:dyDescent="0.3">
      <c r="A14" s="226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231" t="s">
        <v>7</v>
      </c>
      <c r="B15" s="604" t="s">
        <v>8</v>
      </c>
      <c r="C15" s="605"/>
      <c r="D15" s="605"/>
      <c r="E15" s="605"/>
      <c r="F15" s="605"/>
      <c r="G15" s="606"/>
      <c r="H15" s="607" t="s">
        <v>53</v>
      </c>
      <c r="I15" s="608"/>
      <c r="J15" s="608"/>
      <c r="K15" s="608"/>
      <c r="L15" s="608"/>
      <c r="M15" s="609"/>
      <c r="N15" s="611" t="s">
        <v>9</v>
      </c>
      <c r="O15" s="611"/>
      <c r="P15" s="611"/>
      <c r="Q15" s="612"/>
      <c r="R15" s="594" t="s">
        <v>30</v>
      </c>
      <c r="S15" s="595"/>
      <c r="T15" s="595"/>
      <c r="U15" s="596"/>
      <c r="V15" s="232"/>
    </row>
    <row r="16" spans="1:30" ht="39.950000000000003" customHeight="1" x14ac:dyDescent="0.25">
      <c r="A16" s="233" t="s">
        <v>12</v>
      </c>
      <c r="B16" s="234" t="s">
        <v>79</v>
      </c>
      <c r="C16" s="235">
        <v>1</v>
      </c>
      <c r="D16" s="235">
        <v>2</v>
      </c>
      <c r="E16" s="235">
        <v>3</v>
      </c>
      <c r="F16" s="235">
        <v>4</v>
      </c>
      <c r="G16" s="235">
        <v>5</v>
      </c>
      <c r="H16" s="234" t="s">
        <v>79</v>
      </c>
      <c r="I16" s="235">
        <v>1</v>
      </c>
      <c r="J16" s="235">
        <v>2</v>
      </c>
      <c r="K16" s="235">
        <v>3</v>
      </c>
      <c r="L16" s="235">
        <v>4</v>
      </c>
      <c r="M16" s="270">
        <v>5</v>
      </c>
      <c r="N16" s="81">
        <v>11</v>
      </c>
      <c r="O16" s="21" t="s">
        <v>75</v>
      </c>
      <c r="P16" s="21">
        <v>13</v>
      </c>
      <c r="Q16" s="22">
        <v>14</v>
      </c>
      <c r="R16" s="14">
        <v>15</v>
      </c>
      <c r="S16" s="21" t="s">
        <v>76</v>
      </c>
      <c r="T16" s="21">
        <v>17</v>
      </c>
      <c r="U16" s="22">
        <v>18</v>
      </c>
      <c r="V16" s="236"/>
      <c r="X16" s="20"/>
      <c r="Y16" s="20"/>
    </row>
    <row r="17" spans="1:42" ht="39.950000000000003" customHeight="1" x14ac:dyDescent="0.25">
      <c r="A17" s="237" t="s">
        <v>13</v>
      </c>
      <c r="B17" s="238"/>
      <c r="C17" s="239">
        <v>89.195499999999996</v>
      </c>
      <c r="D17" s="239">
        <v>89.195499999999996</v>
      </c>
      <c r="E17" s="239">
        <v>20.61</v>
      </c>
      <c r="F17" s="239">
        <v>89.31</v>
      </c>
      <c r="G17" s="239">
        <v>89.31</v>
      </c>
      <c r="H17" s="238"/>
      <c r="I17" s="239">
        <v>88.508499999999998</v>
      </c>
      <c r="J17" s="239">
        <v>88.508499999999998</v>
      </c>
      <c r="K17" s="239">
        <v>20.61</v>
      </c>
      <c r="L17" s="239">
        <v>88.623000000000005</v>
      </c>
      <c r="M17" s="271">
        <v>88.623000000000005</v>
      </c>
      <c r="N17" s="82">
        <v>102.363</v>
      </c>
      <c r="O17" s="24">
        <v>20.61</v>
      </c>
      <c r="P17" s="24">
        <v>102.24850000000001</v>
      </c>
      <c r="Q17" s="25">
        <v>102.24850000000001</v>
      </c>
      <c r="R17" s="23">
        <v>99.843999999999994</v>
      </c>
      <c r="S17" s="24">
        <v>20.61</v>
      </c>
      <c r="T17" s="24">
        <v>99.843999999999994</v>
      </c>
      <c r="U17" s="25">
        <v>99.729500000000002</v>
      </c>
      <c r="V17" s="240">
        <f>SUM(B17:U17)</f>
        <v>1399.9915000000001</v>
      </c>
      <c r="X17" s="2"/>
      <c r="Y17" s="20"/>
    </row>
    <row r="18" spans="1:42" ht="39.950000000000003" customHeight="1" x14ac:dyDescent="0.25">
      <c r="A18" s="241" t="s">
        <v>14</v>
      </c>
      <c r="B18" s="238"/>
      <c r="C18" s="239">
        <v>89.195499999999996</v>
      </c>
      <c r="D18" s="239">
        <v>89.195499999999996</v>
      </c>
      <c r="E18" s="239">
        <v>20.61</v>
      </c>
      <c r="F18" s="239">
        <v>89.31</v>
      </c>
      <c r="G18" s="239">
        <v>89.31</v>
      </c>
      <c r="H18" s="238"/>
      <c r="I18" s="239">
        <v>88.508499999999998</v>
      </c>
      <c r="J18" s="239">
        <v>88.508499999999998</v>
      </c>
      <c r="K18" s="239">
        <v>20.61</v>
      </c>
      <c r="L18" s="239">
        <v>88.623000000000005</v>
      </c>
      <c r="M18" s="271">
        <v>88.623000000000005</v>
      </c>
      <c r="N18" s="82">
        <v>102.363</v>
      </c>
      <c r="O18" s="24">
        <v>20.61</v>
      </c>
      <c r="P18" s="24">
        <v>102.24850000000001</v>
      </c>
      <c r="Q18" s="25">
        <v>102.24850000000001</v>
      </c>
      <c r="R18" s="23">
        <v>99.843999999999994</v>
      </c>
      <c r="S18" s="24">
        <v>20.61</v>
      </c>
      <c r="T18" s="24">
        <v>99.843999999999994</v>
      </c>
      <c r="U18" s="25">
        <v>99.729500000000002</v>
      </c>
      <c r="V18" s="240">
        <f t="shared" ref="V18:V23" si="0">SUM(B18:U18)</f>
        <v>1399.9915000000001</v>
      </c>
      <c r="X18" s="2"/>
      <c r="Y18" s="20"/>
      <c r="Z18" s="242"/>
    </row>
    <row r="19" spans="1:42" ht="39.950000000000003" customHeight="1" x14ac:dyDescent="0.25">
      <c r="A19" s="237" t="s">
        <v>15</v>
      </c>
      <c r="B19" s="238"/>
      <c r="C19" s="239">
        <v>95.739099999999993</v>
      </c>
      <c r="D19" s="239">
        <v>95.739099999999993</v>
      </c>
      <c r="E19" s="239">
        <v>22.374000000000002</v>
      </c>
      <c r="F19" s="239">
        <v>95.861999999999981</v>
      </c>
      <c r="G19" s="239">
        <v>93.132000000000005</v>
      </c>
      <c r="H19" s="238"/>
      <c r="I19" s="239">
        <v>91.213999999999984</v>
      </c>
      <c r="J19" s="239">
        <v>90.131799999999998</v>
      </c>
      <c r="K19" s="239">
        <v>20.988</v>
      </c>
      <c r="L19" s="239">
        <v>89.1648</v>
      </c>
      <c r="M19" s="271">
        <v>89.1648</v>
      </c>
      <c r="N19" s="82">
        <v>107.99519999999998</v>
      </c>
      <c r="O19" s="24">
        <v>22.248000000000005</v>
      </c>
      <c r="P19" s="24">
        <v>104.74889999999998</v>
      </c>
      <c r="Q19" s="25">
        <v>102.87359999999998</v>
      </c>
      <c r="R19" s="23">
        <v>105.71839999999997</v>
      </c>
      <c r="S19" s="24">
        <v>22.248000000000005</v>
      </c>
      <c r="T19" s="24">
        <v>102.68389999999999</v>
      </c>
      <c r="U19" s="25">
        <v>99.695199999999971</v>
      </c>
      <c r="V19" s="240">
        <f t="shared" si="0"/>
        <v>1451.7207999999998</v>
      </c>
      <c r="X19" s="2"/>
      <c r="Y19" s="20"/>
      <c r="Z19" s="242"/>
    </row>
    <row r="20" spans="1:42" ht="39.75" customHeight="1" x14ac:dyDescent="0.25">
      <c r="A20" s="241" t="s">
        <v>16</v>
      </c>
      <c r="B20" s="238"/>
      <c r="C20" s="239">
        <v>95.739099999999993</v>
      </c>
      <c r="D20" s="239">
        <v>95.739099999999993</v>
      </c>
      <c r="E20" s="239">
        <v>22.374000000000002</v>
      </c>
      <c r="F20" s="239">
        <v>95.861999999999981</v>
      </c>
      <c r="G20" s="239">
        <v>93.132000000000005</v>
      </c>
      <c r="H20" s="238"/>
      <c r="I20" s="239">
        <v>91.213999999999984</v>
      </c>
      <c r="J20" s="239">
        <v>90.131799999999998</v>
      </c>
      <c r="K20" s="239">
        <v>20.988</v>
      </c>
      <c r="L20" s="239">
        <v>89.1648</v>
      </c>
      <c r="M20" s="271">
        <v>89.1648</v>
      </c>
      <c r="N20" s="82">
        <v>107.99519999999998</v>
      </c>
      <c r="O20" s="24">
        <v>22.248000000000005</v>
      </c>
      <c r="P20" s="24">
        <v>104.74889999999998</v>
      </c>
      <c r="Q20" s="25">
        <v>102.87359999999998</v>
      </c>
      <c r="R20" s="23">
        <v>105.71839999999997</v>
      </c>
      <c r="S20" s="24">
        <v>22.248000000000005</v>
      </c>
      <c r="T20" s="24">
        <v>102.68389999999999</v>
      </c>
      <c r="U20" s="25">
        <v>99.695199999999971</v>
      </c>
      <c r="V20" s="240">
        <f t="shared" si="0"/>
        <v>1451.7207999999998</v>
      </c>
      <c r="X20" s="2"/>
      <c r="Y20" s="20"/>
      <c r="Z20" s="242"/>
    </row>
    <row r="21" spans="1:42" ht="39.950000000000003" customHeight="1" x14ac:dyDescent="0.25">
      <c r="A21" s="237" t="s">
        <v>17</v>
      </c>
      <c r="B21" s="238"/>
      <c r="C21" s="239">
        <v>95.739099999999993</v>
      </c>
      <c r="D21" s="239">
        <v>95.739099999999993</v>
      </c>
      <c r="E21" s="239">
        <v>22.374000000000002</v>
      </c>
      <c r="F21" s="239">
        <v>95.861999999999981</v>
      </c>
      <c r="G21" s="239">
        <v>93.132000000000005</v>
      </c>
      <c r="H21" s="238"/>
      <c r="I21" s="239">
        <v>91.213999999999984</v>
      </c>
      <c r="J21" s="239">
        <v>90.131799999999998</v>
      </c>
      <c r="K21" s="239">
        <v>20.988</v>
      </c>
      <c r="L21" s="239">
        <v>89.1648</v>
      </c>
      <c r="M21" s="271">
        <v>89.1648</v>
      </c>
      <c r="N21" s="82">
        <v>107.99519999999998</v>
      </c>
      <c r="O21" s="24">
        <v>22.248000000000005</v>
      </c>
      <c r="P21" s="24">
        <v>104.74889999999998</v>
      </c>
      <c r="Q21" s="25">
        <v>102.87359999999998</v>
      </c>
      <c r="R21" s="23">
        <v>105.71839999999997</v>
      </c>
      <c r="S21" s="24">
        <v>22.248000000000005</v>
      </c>
      <c r="T21" s="24">
        <v>102.68389999999999</v>
      </c>
      <c r="U21" s="25">
        <v>99.695199999999971</v>
      </c>
      <c r="V21" s="240">
        <f t="shared" si="0"/>
        <v>1451.7207999999998</v>
      </c>
      <c r="X21" s="2"/>
      <c r="Y21" s="20"/>
      <c r="Z21" s="242"/>
    </row>
    <row r="22" spans="1:42" ht="39.950000000000003" customHeight="1" x14ac:dyDescent="0.25">
      <c r="A22" s="241" t="s">
        <v>18</v>
      </c>
      <c r="B22" s="238"/>
      <c r="C22" s="239">
        <v>95.739099999999993</v>
      </c>
      <c r="D22" s="239">
        <v>95.739099999999993</v>
      </c>
      <c r="E22" s="239">
        <v>22.374000000000002</v>
      </c>
      <c r="F22" s="239">
        <v>95.861999999999981</v>
      </c>
      <c r="G22" s="239">
        <v>93.132000000000005</v>
      </c>
      <c r="H22" s="238">
        <v>343.8</v>
      </c>
      <c r="I22" s="239">
        <v>9.3469999999999995</v>
      </c>
      <c r="J22" s="239">
        <v>8.746399999999996</v>
      </c>
      <c r="K22" s="239">
        <v>2.1060000000000003</v>
      </c>
      <c r="L22" s="239">
        <v>7.7520000000000016</v>
      </c>
      <c r="M22" s="271">
        <v>8.7822000000000031</v>
      </c>
      <c r="N22" s="82">
        <v>107.99519999999998</v>
      </c>
      <c r="O22" s="24">
        <v>22.248000000000005</v>
      </c>
      <c r="P22" s="24">
        <v>104.74889999999998</v>
      </c>
      <c r="Q22" s="25">
        <v>102.87359999999998</v>
      </c>
      <c r="R22" s="23">
        <v>105.71839999999997</v>
      </c>
      <c r="S22" s="24">
        <v>22.248000000000005</v>
      </c>
      <c r="T22" s="24">
        <v>102.68389999999999</v>
      </c>
      <c r="U22" s="25">
        <v>99.695199999999971</v>
      </c>
      <c r="V22" s="240">
        <f t="shared" si="0"/>
        <v>1451.5909999999997</v>
      </c>
      <c r="X22" s="2"/>
      <c r="Y22" s="20"/>
      <c r="Z22" s="242"/>
    </row>
    <row r="23" spans="1:42" ht="39.950000000000003" customHeight="1" x14ac:dyDescent="0.25">
      <c r="A23" s="237" t="s">
        <v>19</v>
      </c>
      <c r="B23" s="238">
        <v>369.3</v>
      </c>
      <c r="C23" s="239">
        <v>8.2835999999999981</v>
      </c>
      <c r="D23" s="239">
        <v>8.0459999999999976</v>
      </c>
      <c r="E23" s="239">
        <v>2.2196000000000007</v>
      </c>
      <c r="F23" s="239">
        <v>8.1205000000000052</v>
      </c>
      <c r="G23" s="239">
        <v>6.3714000000000048</v>
      </c>
      <c r="H23" s="238">
        <v>343.8</v>
      </c>
      <c r="I23" s="239">
        <v>9.3469999999999995</v>
      </c>
      <c r="J23" s="239">
        <v>8.746399999999996</v>
      </c>
      <c r="K23" s="239">
        <v>2.1060000000000003</v>
      </c>
      <c r="L23" s="239">
        <v>7.7520000000000016</v>
      </c>
      <c r="M23" s="271">
        <v>8.7822000000000031</v>
      </c>
      <c r="N23" s="82">
        <v>107.99519999999998</v>
      </c>
      <c r="O23" s="24">
        <v>22.248000000000005</v>
      </c>
      <c r="P23" s="24">
        <v>104.74889999999998</v>
      </c>
      <c r="Q23" s="25">
        <v>102.87359999999998</v>
      </c>
      <c r="R23" s="23">
        <v>105.71839999999997</v>
      </c>
      <c r="S23" s="24">
        <v>22.248000000000005</v>
      </c>
      <c r="T23" s="24">
        <v>102.68389999999999</v>
      </c>
      <c r="U23" s="25">
        <v>99.695199999999971</v>
      </c>
      <c r="V23" s="240">
        <f t="shared" si="0"/>
        <v>1451.0858999999998</v>
      </c>
      <c r="X23" s="2"/>
      <c r="Y23" s="20"/>
      <c r="Z23" s="242"/>
    </row>
    <row r="24" spans="1:42" ht="39.950000000000003" customHeight="1" thickBot="1" x14ac:dyDescent="0.3">
      <c r="A24" s="241" t="s">
        <v>11</v>
      </c>
      <c r="B24" s="243">
        <f>SUM(B17:B23)</f>
        <v>369.3</v>
      </c>
      <c r="C24" s="244">
        <f t="shared" ref="C24:U24" si="1">SUM(C17:C23)</f>
        <v>569.63099999999997</v>
      </c>
      <c r="D24" s="244">
        <f t="shared" si="1"/>
        <v>569.39340000000004</v>
      </c>
      <c r="E24" s="244">
        <f t="shared" si="1"/>
        <v>132.93560000000002</v>
      </c>
      <c r="F24" s="244">
        <f t="shared" si="1"/>
        <v>570.18849999999986</v>
      </c>
      <c r="G24" s="244">
        <f t="shared" si="1"/>
        <v>557.51940000000002</v>
      </c>
      <c r="H24" s="243">
        <f t="shared" si="1"/>
        <v>687.6</v>
      </c>
      <c r="I24" s="244">
        <f t="shared" si="1"/>
        <v>469.35299999999995</v>
      </c>
      <c r="J24" s="244">
        <f t="shared" si="1"/>
        <v>464.90519999999998</v>
      </c>
      <c r="K24" s="244">
        <f t="shared" si="1"/>
        <v>108.39599999999999</v>
      </c>
      <c r="L24" s="244">
        <f t="shared" si="1"/>
        <v>460.24440000000004</v>
      </c>
      <c r="M24" s="272">
        <f t="shared" si="1"/>
        <v>462.3048</v>
      </c>
      <c r="N24" s="84">
        <f t="shared" si="1"/>
        <v>744.70199999999977</v>
      </c>
      <c r="O24" s="28">
        <f t="shared" si="1"/>
        <v>152.46000000000004</v>
      </c>
      <c r="P24" s="28">
        <f t="shared" si="1"/>
        <v>728.24149999999986</v>
      </c>
      <c r="Q24" s="29">
        <f t="shared" si="1"/>
        <v>718.86500000000001</v>
      </c>
      <c r="R24" s="27">
        <f t="shared" si="1"/>
        <v>728.27999999999986</v>
      </c>
      <c r="S24" s="28">
        <f t="shared" si="1"/>
        <v>152.46000000000004</v>
      </c>
      <c r="T24" s="28">
        <f t="shared" si="1"/>
        <v>713.10749999999996</v>
      </c>
      <c r="U24" s="29">
        <f t="shared" si="1"/>
        <v>697.93499999999995</v>
      </c>
      <c r="V24" s="240">
        <f>SUM(B24:U24)</f>
        <v>10057.8223</v>
      </c>
      <c r="X24" s="2"/>
      <c r="Y24" s="242"/>
      <c r="Z24" s="242"/>
    </row>
    <row r="25" spans="1:42" ht="41.45" customHeight="1" x14ac:dyDescent="0.25">
      <c r="A25" s="245" t="s">
        <v>20</v>
      </c>
      <c r="B25" s="246"/>
      <c r="C25" s="247">
        <v>122.8</v>
      </c>
      <c r="D25" s="247">
        <v>122.8</v>
      </c>
      <c r="E25" s="247">
        <v>124.4</v>
      </c>
      <c r="F25" s="247">
        <v>122.9</v>
      </c>
      <c r="G25" s="247">
        <v>119.4</v>
      </c>
      <c r="H25" s="246"/>
      <c r="I25" s="247">
        <v>118</v>
      </c>
      <c r="J25" s="247">
        <v>116.6</v>
      </c>
      <c r="K25" s="247">
        <v>116.7</v>
      </c>
      <c r="L25" s="247">
        <v>115.2</v>
      </c>
      <c r="M25" s="273">
        <v>115.2</v>
      </c>
      <c r="N25" s="85">
        <v>119</v>
      </c>
      <c r="O25" s="31">
        <v>121</v>
      </c>
      <c r="P25" s="31">
        <v>116.5</v>
      </c>
      <c r="Q25" s="32">
        <v>115</v>
      </c>
      <c r="R25" s="30">
        <v>120</v>
      </c>
      <c r="S25" s="31">
        <v>121</v>
      </c>
      <c r="T25" s="31">
        <v>117.5</v>
      </c>
      <c r="U25" s="32">
        <v>115</v>
      </c>
      <c r="V25" s="248">
        <f>+((V24/V26)/7)*1000</f>
        <v>117.65736629076785</v>
      </c>
      <c r="Y25" s="242"/>
      <c r="Z25" s="242"/>
    </row>
    <row r="26" spans="1:42" s="2" customFormat="1" ht="36.75" customHeight="1" x14ac:dyDescent="0.25">
      <c r="A26" s="249" t="s">
        <v>21</v>
      </c>
      <c r="B26" s="250"/>
      <c r="C26" s="251">
        <v>767</v>
      </c>
      <c r="D26" s="251">
        <v>745</v>
      </c>
      <c r="E26" s="251">
        <v>179</v>
      </c>
      <c r="F26" s="251">
        <v>745</v>
      </c>
      <c r="G26" s="251">
        <v>861</v>
      </c>
      <c r="H26" s="252"/>
      <c r="I26" s="251">
        <v>719</v>
      </c>
      <c r="J26" s="251">
        <v>754</v>
      </c>
      <c r="K26" s="251">
        <v>180</v>
      </c>
      <c r="L26" s="251">
        <v>760</v>
      </c>
      <c r="M26" s="274">
        <v>861</v>
      </c>
      <c r="N26" s="86">
        <v>894</v>
      </c>
      <c r="O26" s="35">
        <v>180</v>
      </c>
      <c r="P26" s="35">
        <v>893</v>
      </c>
      <c r="Q26" s="36">
        <v>893</v>
      </c>
      <c r="R26" s="34">
        <v>867</v>
      </c>
      <c r="S26" s="35">
        <v>180</v>
      </c>
      <c r="T26" s="35">
        <v>867</v>
      </c>
      <c r="U26" s="36">
        <v>867</v>
      </c>
      <c r="V26" s="253">
        <f>SUM(C26:U26)</f>
        <v>12212</v>
      </c>
      <c r="Y26" s="20"/>
      <c r="Z26" s="20"/>
    </row>
    <row r="27" spans="1:42" s="2" customFormat="1" ht="33" customHeight="1" x14ac:dyDescent="0.25">
      <c r="A27" s="254" t="s">
        <v>22</v>
      </c>
      <c r="B27" s="255"/>
      <c r="C27" s="239">
        <f>(C26*C25/1000)*6</f>
        <v>565.12559999999996</v>
      </c>
      <c r="D27" s="239">
        <f t="shared" ref="D27:G27" si="2">(D26*D25/1000)*6</f>
        <v>548.91600000000005</v>
      </c>
      <c r="E27" s="239">
        <f t="shared" si="2"/>
        <v>133.60560000000001</v>
      </c>
      <c r="F27" s="239">
        <f t="shared" si="2"/>
        <v>549.36300000000006</v>
      </c>
      <c r="G27" s="239">
        <f t="shared" si="2"/>
        <v>616.82040000000006</v>
      </c>
      <c r="H27" s="255"/>
      <c r="I27" s="239">
        <f>(I26*I25/1000)*6</f>
        <v>509.05200000000002</v>
      </c>
      <c r="J27" s="239">
        <f>(J26*J25/1000)*6</f>
        <v>527.49839999999995</v>
      </c>
      <c r="K27" s="239">
        <f>(K26*K25/1000)*6</f>
        <v>126.036</v>
      </c>
      <c r="L27" s="239">
        <f>(L26*L25/1000)*6</f>
        <v>525.31200000000001</v>
      </c>
      <c r="M27" s="271">
        <f>(M26*M25/1000)*6</f>
        <v>595.1232</v>
      </c>
      <c r="N27" s="87">
        <f t="shared" ref="N27:U27" si="3">((N26*N25)*7/1000-N17-N18)/5</f>
        <v>107.99519999999998</v>
      </c>
      <c r="O27" s="39">
        <f t="shared" si="3"/>
        <v>22.248000000000005</v>
      </c>
      <c r="P27" s="39">
        <f t="shared" si="3"/>
        <v>104.74889999999998</v>
      </c>
      <c r="Q27" s="40">
        <f t="shared" si="3"/>
        <v>102.87359999999998</v>
      </c>
      <c r="R27" s="38">
        <f t="shared" si="3"/>
        <v>105.71839999999997</v>
      </c>
      <c r="S27" s="39">
        <f t="shared" si="3"/>
        <v>22.248000000000005</v>
      </c>
      <c r="T27" s="39">
        <f t="shared" si="3"/>
        <v>102.68389999999999</v>
      </c>
      <c r="U27" s="40">
        <f t="shared" si="3"/>
        <v>99.695199999999971</v>
      </c>
      <c r="V27" s="127"/>
      <c r="W27" s="2">
        <f>((V24*1000)/V26)/7</f>
        <v>117.65736629076787</v>
      </c>
    </row>
    <row r="28" spans="1:42" s="2" customFormat="1" ht="33" customHeight="1" x14ac:dyDescent="0.25">
      <c r="A28" s="256" t="s">
        <v>23</v>
      </c>
      <c r="B28" s="257"/>
      <c r="C28" s="258">
        <f>+(C25-$C$32)*C26/1000</f>
        <v>8.2835999999999981</v>
      </c>
      <c r="D28" s="258">
        <f t="shared" ref="D28:G28" si="4">+(D25-$C$32)*D26/1000</f>
        <v>8.0459999999999976</v>
      </c>
      <c r="E28" s="258">
        <f t="shared" si="4"/>
        <v>2.2196000000000007</v>
      </c>
      <c r="F28" s="258">
        <f t="shared" si="4"/>
        <v>8.1205000000000052</v>
      </c>
      <c r="G28" s="258">
        <f t="shared" si="4"/>
        <v>6.3714000000000048</v>
      </c>
      <c r="H28" s="257"/>
      <c r="I28" s="258">
        <f>+(I25-$I$32)*I26/1000</f>
        <v>9.3469999999999995</v>
      </c>
      <c r="J28" s="258">
        <f t="shared" ref="J28:M28" si="5">+(J25-$I$32)*J26/1000</f>
        <v>8.746399999999996</v>
      </c>
      <c r="K28" s="258">
        <f t="shared" si="5"/>
        <v>2.1060000000000003</v>
      </c>
      <c r="L28" s="258">
        <f t="shared" si="5"/>
        <v>7.7520000000000016</v>
      </c>
      <c r="M28" s="275">
        <f t="shared" si="5"/>
        <v>8.7822000000000031</v>
      </c>
      <c r="N28" s="259">
        <f t="shared" ref="N28:U28" si="6">((N26*N25)*7)/1000</f>
        <v>744.702</v>
      </c>
      <c r="O28" s="45">
        <f t="shared" si="6"/>
        <v>152.46</v>
      </c>
      <c r="P28" s="45">
        <f t="shared" si="6"/>
        <v>728.24149999999997</v>
      </c>
      <c r="Q28" s="46">
        <f t="shared" si="6"/>
        <v>718.86500000000001</v>
      </c>
      <c r="R28" s="44">
        <f t="shared" si="6"/>
        <v>728.28</v>
      </c>
      <c r="S28" s="45">
        <f t="shared" si="6"/>
        <v>152.46</v>
      </c>
      <c r="T28" s="45">
        <f t="shared" si="6"/>
        <v>713.10749999999996</v>
      </c>
      <c r="U28" s="46">
        <f t="shared" si="6"/>
        <v>697.93499999999995</v>
      </c>
      <c r="V28" s="260"/>
    </row>
    <row r="29" spans="1:42" ht="33.75" customHeight="1" thickBot="1" x14ac:dyDescent="0.3">
      <c r="A29" s="256" t="s">
        <v>24</v>
      </c>
      <c r="B29" s="261"/>
      <c r="C29" s="262">
        <f t="shared" ref="C29:G29" si="7">+C26*(1.16666666666667)</f>
        <v>894.83333333333599</v>
      </c>
      <c r="D29" s="262">
        <f t="shared" si="7"/>
        <v>869.16666666666924</v>
      </c>
      <c r="E29" s="262">
        <f t="shared" si="7"/>
        <v>208.83333333333394</v>
      </c>
      <c r="F29" s="262">
        <f t="shared" si="7"/>
        <v>869.16666666666924</v>
      </c>
      <c r="G29" s="262">
        <f t="shared" si="7"/>
        <v>1004.500000000003</v>
      </c>
      <c r="H29" s="261"/>
      <c r="I29" s="262">
        <f>+I26*(1.16666666666667)</f>
        <v>838.83333333333576</v>
      </c>
      <c r="J29" s="262">
        <f>+J26*(1.16666666666667)</f>
        <v>879.66666666666924</v>
      </c>
      <c r="K29" s="262">
        <f>+K26*(1.16666666666667)</f>
        <v>210.00000000000063</v>
      </c>
      <c r="L29" s="262">
        <f>+L26*(1.16666666666667)</f>
        <v>886.66666666666924</v>
      </c>
      <c r="M29" s="276">
        <f>+M26*(1.16666666666667)</f>
        <v>1004.500000000003</v>
      </c>
      <c r="N29" s="89">
        <f t="shared" ref="N29:U29" si="8">+(N24/N26)/7*1000</f>
        <v>118.99999999999997</v>
      </c>
      <c r="O29" s="49">
        <f t="shared" si="8"/>
        <v>121.00000000000003</v>
      </c>
      <c r="P29" s="49">
        <f t="shared" si="8"/>
        <v>116.49999999999997</v>
      </c>
      <c r="Q29" s="50">
        <f t="shared" si="8"/>
        <v>115</v>
      </c>
      <c r="R29" s="48">
        <f t="shared" si="8"/>
        <v>119.99999999999999</v>
      </c>
      <c r="S29" s="49">
        <f t="shared" si="8"/>
        <v>121.00000000000003</v>
      </c>
      <c r="T29" s="49">
        <f t="shared" si="8"/>
        <v>117.49999999999999</v>
      </c>
      <c r="U29" s="50">
        <f t="shared" si="8"/>
        <v>114.99999999999999</v>
      </c>
      <c r="V29" s="260"/>
    </row>
    <row r="30" spans="1:42" ht="33.75" customHeight="1" x14ac:dyDescent="0.25">
      <c r="A30" s="52"/>
      <c r="B30" s="255"/>
      <c r="C30" s="263">
        <f>(C27/6)</f>
        <v>94.187599999999989</v>
      </c>
      <c r="D30" s="263">
        <f t="shared" ref="D30:G30" si="9">+(D27/6)</f>
        <v>91.486000000000004</v>
      </c>
      <c r="E30" s="263">
        <f t="shared" si="9"/>
        <v>22.267600000000002</v>
      </c>
      <c r="F30" s="263">
        <f t="shared" si="9"/>
        <v>91.560500000000005</v>
      </c>
      <c r="G30" s="263">
        <f t="shared" si="9"/>
        <v>102.80340000000001</v>
      </c>
      <c r="H30" s="255"/>
      <c r="I30" s="263">
        <f>+(I27/6)</f>
        <v>84.841999999999999</v>
      </c>
      <c r="J30" s="263">
        <f>+(J27/6)</f>
        <v>87.916399999999996</v>
      </c>
      <c r="K30" s="263">
        <f>+(K27/6)</f>
        <v>21.006</v>
      </c>
      <c r="L30" s="263">
        <f>+(L27/6)</f>
        <v>87.552000000000007</v>
      </c>
      <c r="M30" s="277">
        <f>+(M27/6)</f>
        <v>99.187200000000004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ht="33.75" customHeight="1" x14ac:dyDescent="0.25">
      <c r="A31" s="52"/>
      <c r="B31" s="255"/>
      <c r="C31" s="263">
        <f>+((C27-C24)/4)+C30</f>
        <v>93.061249999999987</v>
      </c>
      <c r="D31" s="263">
        <f t="shared" ref="D31:G31" si="10">+((D27-D24)/4)+D30</f>
        <v>86.366650000000007</v>
      </c>
      <c r="E31" s="263">
        <f t="shared" si="10"/>
        <v>22.435099999999998</v>
      </c>
      <c r="F31" s="263">
        <f t="shared" si="10"/>
        <v>86.354125000000053</v>
      </c>
      <c r="G31" s="263">
        <f t="shared" si="10"/>
        <v>117.62865000000002</v>
      </c>
      <c r="H31" s="255"/>
      <c r="I31" s="263">
        <f>+((I27-I24)/4)+I30</f>
        <v>94.766750000000016</v>
      </c>
      <c r="J31" s="263">
        <f>+((J27-J24)/4)+J30</f>
        <v>103.56469999999999</v>
      </c>
      <c r="K31" s="263">
        <f>+((K27-K24)/4)+K30</f>
        <v>25.416000000000004</v>
      </c>
      <c r="L31" s="263">
        <f>+((L27-L24)/4)+L30</f>
        <v>103.8189</v>
      </c>
      <c r="M31" s="277">
        <f>+((M27-M24)/4)+M30</f>
        <v>132.39179999999999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ht="33.75" customHeight="1" thickBot="1" x14ac:dyDescent="0.3">
      <c r="A32" s="52"/>
      <c r="B32" s="264"/>
      <c r="C32" s="265">
        <v>112</v>
      </c>
      <c r="D32" s="266">
        <f>+C32*E32/1000</f>
        <v>369.26400000000001</v>
      </c>
      <c r="E32" s="267">
        <f>+SUM(C26:G26)</f>
        <v>3297</v>
      </c>
      <c r="F32" s="268"/>
      <c r="G32" s="268"/>
      <c r="H32" s="264"/>
      <c r="I32" s="265">
        <v>105</v>
      </c>
      <c r="J32" s="266">
        <f>+I32*K32/1000</f>
        <v>343.77</v>
      </c>
      <c r="K32" s="267">
        <f>+SUM(I26:M26)</f>
        <v>3274</v>
      </c>
      <c r="L32" s="269"/>
      <c r="M32" s="278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89" t="s">
        <v>26</v>
      </c>
      <c r="C36" s="590"/>
      <c r="D36" s="590"/>
      <c r="E36" s="590"/>
      <c r="F36" s="590"/>
      <c r="G36" s="590"/>
      <c r="H36" s="587"/>
      <c r="I36" s="102"/>
      <c r="J36" s="55" t="s">
        <v>27</v>
      </c>
      <c r="K36" s="110"/>
      <c r="L36" s="589" t="s">
        <v>26</v>
      </c>
      <c r="M36" s="590"/>
      <c r="N36" s="590"/>
      <c r="O36" s="590"/>
      <c r="P36" s="590"/>
      <c r="Q36" s="590"/>
      <c r="R36" s="610"/>
      <c r="S36" s="56"/>
      <c r="T36" s="56"/>
      <c r="U36" s="3"/>
      <c r="V36" s="3"/>
      <c r="W36" s="57"/>
      <c r="X36" s="3"/>
      <c r="Y36" s="56"/>
      <c r="Z36" s="56"/>
      <c r="AA36" s="56"/>
      <c r="AB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5"/>
      <c r="R37" s="103" t="s">
        <v>11</v>
      </c>
      <c r="S37" s="59"/>
      <c r="T37" s="59"/>
      <c r="U37" s="60"/>
      <c r="V37" s="3"/>
      <c r="W37" s="3"/>
      <c r="X37" s="57"/>
      <c r="Y37" s="3"/>
      <c r="Z37" s="56"/>
      <c r="AA37" s="56"/>
      <c r="AB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/>
      <c r="Q38" s="58">
        <v>5</v>
      </c>
      <c r="R38" s="103"/>
      <c r="S38" s="59"/>
      <c r="T38" s="59"/>
      <c r="U38" s="61"/>
      <c r="V38" s="2"/>
      <c r="W38" s="62"/>
      <c r="X38" s="62"/>
      <c r="Y38" s="2"/>
      <c r="Z38" s="2"/>
      <c r="AA38" s="2"/>
      <c r="AB38" s="2"/>
    </row>
    <row r="39" spans="1:30" ht="33.75" customHeight="1" x14ac:dyDescent="0.25">
      <c r="A39" s="94" t="s">
        <v>13</v>
      </c>
      <c r="B39" s="82">
        <v>27.052327519999999</v>
      </c>
      <c r="C39" s="82">
        <v>79.707356255999997</v>
      </c>
      <c r="D39" s="82">
        <v>74.306274720000005</v>
      </c>
      <c r="E39" s="82">
        <v>82.072928383999994</v>
      </c>
      <c r="F39" s="82">
        <v>87.494635008000017</v>
      </c>
      <c r="G39" s="82">
        <v>79.754812544000018</v>
      </c>
      <c r="H39" s="82"/>
      <c r="I39" s="104">
        <f t="shared" ref="I39:I46" si="11">SUM(B39:H39)</f>
        <v>430.38833443200002</v>
      </c>
      <c r="J39" s="2"/>
      <c r="K39" s="94" t="s">
        <v>13</v>
      </c>
      <c r="L39" s="82">
        <v>8.6999999999999993</v>
      </c>
      <c r="M39" s="82">
        <v>22.8</v>
      </c>
      <c r="N39" s="82">
        <v>15.6</v>
      </c>
      <c r="O39" s="82"/>
      <c r="P39" s="82"/>
      <c r="Q39" s="82"/>
      <c r="R39" s="104">
        <f t="shared" ref="R39:R46" si="12">SUM(L39:Q39)</f>
        <v>47.1</v>
      </c>
      <c r="S39" s="2"/>
      <c r="T39" s="63"/>
      <c r="U39" s="64"/>
      <c r="V39" s="2"/>
      <c r="W39" s="62"/>
      <c r="X39" s="62"/>
      <c r="Y39" s="2"/>
      <c r="Z39" s="2"/>
      <c r="AA39" s="2"/>
      <c r="AB39" s="2"/>
    </row>
    <row r="40" spans="1:30" ht="33.75" customHeight="1" x14ac:dyDescent="0.25">
      <c r="A40" s="95" t="s">
        <v>14</v>
      </c>
      <c r="B40" s="82">
        <v>27.052327519999999</v>
      </c>
      <c r="C40" s="82">
        <v>79.707356255999997</v>
      </c>
      <c r="D40" s="82">
        <v>74.306274720000005</v>
      </c>
      <c r="E40" s="82">
        <v>82.072928383999994</v>
      </c>
      <c r="F40" s="82">
        <v>87.494635008000017</v>
      </c>
      <c r="G40" s="82">
        <v>79.754812544000018</v>
      </c>
      <c r="H40" s="82"/>
      <c r="I40" s="104">
        <f t="shared" si="11"/>
        <v>430.38833443200002</v>
      </c>
      <c r="J40" s="2"/>
      <c r="K40" s="95" t="s">
        <v>14</v>
      </c>
      <c r="L40" s="82">
        <v>8.6999999999999993</v>
      </c>
      <c r="M40" s="82">
        <v>22.8</v>
      </c>
      <c r="N40" s="82">
        <v>15.6</v>
      </c>
      <c r="O40" s="82"/>
      <c r="P40" s="82"/>
      <c r="Q40" s="82"/>
      <c r="R40" s="104">
        <f t="shared" si="12"/>
        <v>47.1</v>
      </c>
      <c r="S40" s="2"/>
      <c r="T40" s="63"/>
      <c r="U40" s="61"/>
      <c r="V40" s="2"/>
      <c r="W40" s="62"/>
      <c r="X40" s="62"/>
      <c r="Y40" s="2"/>
      <c r="Z40" s="2"/>
      <c r="AA40" s="2"/>
      <c r="AB40" s="2"/>
    </row>
    <row r="41" spans="1:30" ht="33.75" customHeight="1" x14ac:dyDescent="0.25">
      <c r="A41" s="94" t="s">
        <v>15</v>
      </c>
      <c r="B41" s="83">
        <v>28.268468991999999</v>
      </c>
      <c r="C41" s="24">
        <v>82.0840574976</v>
      </c>
      <c r="D41" s="24">
        <v>76.558490111999987</v>
      </c>
      <c r="E41" s="24">
        <v>84.623828646400014</v>
      </c>
      <c r="F41" s="24">
        <v>90.058545996799992</v>
      </c>
      <c r="G41" s="24">
        <v>82.266674982399991</v>
      </c>
      <c r="H41" s="24"/>
      <c r="I41" s="104">
        <f t="shared" si="11"/>
        <v>443.86006622719998</v>
      </c>
      <c r="J41" s="2"/>
      <c r="K41" s="94" t="s">
        <v>15</v>
      </c>
      <c r="L41" s="82">
        <v>8.9</v>
      </c>
      <c r="M41" s="82">
        <v>23.7</v>
      </c>
      <c r="N41" s="82">
        <v>16.100000000000001</v>
      </c>
      <c r="O41" s="24"/>
      <c r="P41" s="24"/>
      <c r="Q41" s="24"/>
      <c r="R41" s="104">
        <f t="shared" si="12"/>
        <v>48.7</v>
      </c>
      <c r="S41" s="2"/>
      <c r="T41" s="63"/>
      <c r="U41" s="54"/>
      <c r="V41" s="2"/>
      <c r="W41" s="62"/>
      <c r="X41" s="62"/>
      <c r="Y41" s="2"/>
      <c r="Z41" s="2"/>
      <c r="AA41" s="2"/>
      <c r="AB41" s="2"/>
    </row>
    <row r="42" spans="1:30" ht="33.75" customHeight="1" x14ac:dyDescent="0.25">
      <c r="A42" s="95" t="s">
        <v>16</v>
      </c>
      <c r="B42" s="82">
        <v>28.268468991999999</v>
      </c>
      <c r="C42" s="82">
        <v>82.0840574976</v>
      </c>
      <c r="D42" s="82">
        <v>76.558490111999987</v>
      </c>
      <c r="E42" s="82">
        <v>84.623828646400014</v>
      </c>
      <c r="F42" s="82">
        <v>90.058545996799992</v>
      </c>
      <c r="G42" s="82">
        <v>82.266674982399991</v>
      </c>
      <c r="H42" s="82"/>
      <c r="I42" s="104">
        <f t="shared" si="11"/>
        <v>443.86006622719998</v>
      </c>
      <c r="J42" s="2"/>
      <c r="K42" s="95" t="s">
        <v>16</v>
      </c>
      <c r="L42" s="82">
        <v>8.9</v>
      </c>
      <c r="M42" s="82">
        <v>23.8</v>
      </c>
      <c r="N42" s="82">
        <v>16.100000000000001</v>
      </c>
      <c r="O42" s="82"/>
      <c r="P42" s="82"/>
      <c r="Q42" s="82"/>
      <c r="R42" s="104">
        <f t="shared" si="12"/>
        <v>48.800000000000004</v>
      </c>
      <c r="S42" s="2"/>
      <c r="T42" s="63"/>
      <c r="U42" s="54"/>
      <c r="V42" s="2"/>
      <c r="W42" s="62"/>
      <c r="X42" s="62"/>
      <c r="Y42" s="2"/>
      <c r="Z42" s="2"/>
      <c r="AA42" s="2"/>
      <c r="AB42" s="2"/>
    </row>
    <row r="43" spans="1:30" ht="33.75" customHeight="1" x14ac:dyDescent="0.25">
      <c r="A43" s="94" t="s">
        <v>17</v>
      </c>
      <c r="B43" s="82">
        <v>28.268468991999999</v>
      </c>
      <c r="C43" s="82">
        <v>82.0840574976</v>
      </c>
      <c r="D43" s="82">
        <v>76.558490111999987</v>
      </c>
      <c r="E43" s="82">
        <v>84.623828646400014</v>
      </c>
      <c r="F43" s="82">
        <v>90.058545996799992</v>
      </c>
      <c r="G43" s="82">
        <v>82.266674982399991</v>
      </c>
      <c r="H43" s="82"/>
      <c r="I43" s="104">
        <f t="shared" si="11"/>
        <v>443.86006622719998</v>
      </c>
      <c r="J43" s="2"/>
      <c r="K43" s="94" t="s">
        <v>17</v>
      </c>
      <c r="L43" s="82">
        <v>8.9</v>
      </c>
      <c r="M43" s="82">
        <v>23.8</v>
      </c>
      <c r="N43" s="82">
        <v>16.2</v>
      </c>
      <c r="O43" s="82"/>
      <c r="P43" s="82"/>
      <c r="Q43" s="82"/>
      <c r="R43" s="104">
        <f t="shared" si="12"/>
        <v>48.900000000000006</v>
      </c>
      <c r="S43" s="2"/>
      <c r="T43" s="63"/>
      <c r="U43" s="54"/>
      <c r="V43" s="2"/>
      <c r="W43" s="62"/>
      <c r="X43" s="62"/>
      <c r="Y43" s="2"/>
      <c r="Z43" s="2"/>
      <c r="AA43" s="2"/>
      <c r="AB43" s="2"/>
    </row>
    <row r="44" spans="1:30" ht="33.75" customHeight="1" x14ac:dyDescent="0.25">
      <c r="A44" s="95" t="s">
        <v>18</v>
      </c>
      <c r="B44" s="82">
        <v>28.268468991999999</v>
      </c>
      <c r="C44" s="82">
        <v>82.0840574976</v>
      </c>
      <c r="D44" s="82">
        <v>76.558490111999987</v>
      </c>
      <c r="E44" s="82">
        <v>84.623828646400014</v>
      </c>
      <c r="F44" s="82">
        <v>90.058545996799992</v>
      </c>
      <c r="G44" s="82">
        <v>82.266674982399991</v>
      </c>
      <c r="H44" s="82"/>
      <c r="I44" s="104">
        <f t="shared" si="11"/>
        <v>443.86006622719998</v>
      </c>
      <c r="J44" s="2"/>
      <c r="K44" s="95" t="s">
        <v>18</v>
      </c>
      <c r="L44" s="82">
        <v>9</v>
      </c>
      <c r="M44" s="82">
        <v>23.8</v>
      </c>
      <c r="N44" s="82">
        <v>16.2</v>
      </c>
      <c r="O44" s="82"/>
      <c r="P44" s="82"/>
      <c r="Q44" s="82"/>
      <c r="R44" s="104">
        <f t="shared" si="12"/>
        <v>49</v>
      </c>
      <c r="S44" s="2"/>
      <c r="T44" s="63"/>
      <c r="U44" s="54"/>
      <c r="V44" s="2"/>
      <c r="W44" s="62"/>
      <c r="X44" s="62"/>
      <c r="Y44" s="2"/>
      <c r="Z44" s="2"/>
      <c r="AA44" s="2"/>
      <c r="AB44" s="2"/>
    </row>
    <row r="45" spans="1:30" ht="33.75" customHeight="1" x14ac:dyDescent="0.25">
      <c r="A45" s="94" t="s">
        <v>19</v>
      </c>
      <c r="B45" s="82">
        <v>105.5</v>
      </c>
      <c r="C45" s="82">
        <v>105.5</v>
      </c>
      <c r="D45" s="82">
        <v>21.7</v>
      </c>
      <c r="E45" s="82">
        <v>105.5</v>
      </c>
      <c r="F45" s="82">
        <v>105.7</v>
      </c>
      <c r="G45" s="82"/>
      <c r="H45" s="82"/>
      <c r="I45" s="104">
        <f t="shared" si="11"/>
        <v>443.9</v>
      </c>
      <c r="J45" s="2"/>
      <c r="K45" s="94" t="s">
        <v>19</v>
      </c>
      <c r="L45" s="82">
        <v>9.8000000000000007</v>
      </c>
      <c r="M45" s="82">
        <v>9.6999999999999993</v>
      </c>
      <c r="N45" s="82">
        <v>2</v>
      </c>
      <c r="O45" s="82">
        <v>9.6999999999999993</v>
      </c>
      <c r="P45" s="82">
        <v>8.6999999999999993</v>
      </c>
      <c r="Q45" s="82">
        <v>9.1</v>
      </c>
      <c r="R45" s="104">
        <f t="shared" si="12"/>
        <v>49</v>
      </c>
      <c r="S45" s="2"/>
      <c r="T45" s="63"/>
      <c r="U45" s="54"/>
      <c r="V45" s="2"/>
      <c r="W45" s="62"/>
      <c r="X45" s="62"/>
      <c r="Y45" s="2"/>
      <c r="Z45" s="2"/>
      <c r="AA45" s="2"/>
      <c r="AB45" s="2"/>
    </row>
    <row r="46" spans="1:30" ht="33.75" customHeight="1" x14ac:dyDescent="0.25">
      <c r="A46" s="95" t="s">
        <v>11</v>
      </c>
      <c r="B46" s="84">
        <f t="shared" ref="B46:H46" si="13">SUM(B39:B45)</f>
        <v>272.67853100799999</v>
      </c>
      <c r="C46" s="28">
        <f t="shared" si="13"/>
        <v>593.25094250239999</v>
      </c>
      <c r="D46" s="28">
        <f t="shared" si="13"/>
        <v>476.54650988799989</v>
      </c>
      <c r="E46" s="28">
        <f t="shared" si="13"/>
        <v>608.14117135359993</v>
      </c>
      <c r="F46" s="28">
        <f t="shared" si="13"/>
        <v>640.92345400320005</v>
      </c>
      <c r="G46" s="28">
        <f t="shared" si="13"/>
        <v>488.57632501759997</v>
      </c>
      <c r="H46" s="28">
        <f t="shared" si="13"/>
        <v>0</v>
      </c>
      <c r="I46" s="104">
        <f t="shared" si="11"/>
        <v>3080.1169337728002</v>
      </c>
      <c r="K46" s="80" t="s">
        <v>11</v>
      </c>
      <c r="L46" s="84">
        <f t="shared" ref="L46:Q46" si="14">SUM(L39:L45)</f>
        <v>62.899999999999991</v>
      </c>
      <c r="M46" s="28">
        <f t="shared" si="14"/>
        <v>150.39999999999998</v>
      </c>
      <c r="N46" s="28">
        <f t="shared" si="14"/>
        <v>97.8</v>
      </c>
      <c r="O46" s="28">
        <f t="shared" si="14"/>
        <v>9.6999999999999993</v>
      </c>
      <c r="P46" s="28">
        <f t="shared" si="14"/>
        <v>8.6999999999999993</v>
      </c>
      <c r="Q46" s="28">
        <f t="shared" si="14"/>
        <v>9.1</v>
      </c>
      <c r="R46" s="104">
        <f t="shared" si="12"/>
        <v>338.59999999999997</v>
      </c>
      <c r="S46" s="63"/>
      <c r="T46" s="63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6" t="s">
        <v>20</v>
      </c>
      <c r="B47" s="85"/>
      <c r="C47" s="31"/>
      <c r="D47" s="31"/>
      <c r="E47" s="31"/>
      <c r="F47" s="31"/>
      <c r="G47" s="31"/>
      <c r="H47" s="31"/>
      <c r="I47" s="105">
        <f>+((I46/I48)/7)*1000</f>
        <v>119.83025730519765</v>
      </c>
      <c r="K47" s="113" t="s">
        <v>20</v>
      </c>
      <c r="L47" s="85"/>
      <c r="M47" s="31"/>
      <c r="N47" s="31"/>
      <c r="O47" s="31"/>
      <c r="P47" s="31"/>
      <c r="Q47" s="31"/>
      <c r="R47" s="105">
        <f>+((R46/R48)/7)*1000</f>
        <v>127.29323308270676</v>
      </c>
      <c r="S47" s="65"/>
      <c r="T47" s="65"/>
    </row>
    <row r="48" spans="1:30" ht="33.75" customHeight="1" x14ac:dyDescent="0.25">
      <c r="A48" s="97" t="s">
        <v>21</v>
      </c>
      <c r="B48" s="86">
        <v>876</v>
      </c>
      <c r="C48" s="35">
        <v>876</v>
      </c>
      <c r="D48" s="35">
        <v>180</v>
      </c>
      <c r="E48" s="35">
        <v>876</v>
      </c>
      <c r="F48" s="35">
        <v>864</v>
      </c>
      <c r="G48" s="35"/>
      <c r="H48" s="35"/>
      <c r="I48" s="106">
        <f>SUM(B48:H48)</f>
        <v>3672</v>
      </c>
      <c r="J48" s="66"/>
      <c r="K48" s="97" t="s">
        <v>21</v>
      </c>
      <c r="L48" s="109">
        <v>75</v>
      </c>
      <c r="M48" s="67">
        <v>75</v>
      </c>
      <c r="N48" s="67">
        <v>15</v>
      </c>
      <c r="O48" s="67">
        <v>75</v>
      </c>
      <c r="P48" s="67">
        <v>75</v>
      </c>
      <c r="Q48" s="67">
        <v>65</v>
      </c>
      <c r="R48" s="115">
        <f>SUM(L48:Q48)</f>
        <v>380</v>
      </c>
      <c r="S48" s="68"/>
      <c r="T48" s="68"/>
    </row>
    <row r="49" spans="1:31" ht="33.75" customHeight="1" x14ac:dyDescent="0.25">
      <c r="A49" s="98" t="s">
        <v>22</v>
      </c>
      <c r="B49" s="87">
        <f t="shared" ref="B49:H49" si="15">((B48*B47)*7/1000-B39-B40)/5</f>
        <v>-10.820931007999999</v>
      </c>
      <c r="C49" s="39">
        <f t="shared" si="15"/>
        <v>-31.882942502399999</v>
      </c>
      <c r="D49" s="39">
        <f t="shared" si="15"/>
        <v>-29.722509888000001</v>
      </c>
      <c r="E49" s="39">
        <f t="shared" si="15"/>
        <v>-32.829171353599996</v>
      </c>
      <c r="F49" s="39">
        <f t="shared" si="15"/>
        <v>-34.997854003200004</v>
      </c>
      <c r="G49" s="39">
        <f t="shared" si="15"/>
        <v>-31.901925017600007</v>
      </c>
      <c r="H49" s="39">
        <f t="shared" si="15"/>
        <v>0</v>
      </c>
      <c r="I49" s="107">
        <f>((I46*1000)/I48)/7</f>
        <v>119.83025730519763</v>
      </c>
      <c r="K49" s="98" t="s">
        <v>22</v>
      </c>
      <c r="L49" s="87">
        <f t="shared" ref="L49:Q49" si="16">((L48*L47)*7/1000-L39-L40)/5</f>
        <v>-3.4799999999999995</v>
      </c>
      <c r="M49" s="39">
        <f t="shared" si="16"/>
        <v>-9.120000000000001</v>
      </c>
      <c r="N49" s="39">
        <f t="shared" si="16"/>
        <v>-6.24</v>
      </c>
      <c r="O49" s="39">
        <f t="shared" si="16"/>
        <v>0</v>
      </c>
      <c r="P49" s="39">
        <f t="shared" ref="P49" si="17">((P48*P47)*7/1000-P39-P40)/5</f>
        <v>0</v>
      </c>
      <c r="Q49" s="39">
        <f t="shared" si="16"/>
        <v>0</v>
      </c>
      <c r="R49" s="116">
        <f>((R46*1000)/R48)/7</f>
        <v>127.29323308270673</v>
      </c>
      <c r="S49" s="68"/>
      <c r="T49" s="68"/>
    </row>
    <row r="50" spans="1:31" ht="33.75" customHeight="1" x14ac:dyDescent="0.25">
      <c r="A50" s="99" t="s">
        <v>23</v>
      </c>
      <c r="B50" s="88">
        <f t="shared" ref="B50:H50" si="18">((B48*B47)*7)/1000</f>
        <v>0</v>
      </c>
      <c r="C50" s="43">
        <f t="shared" si="18"/>
        <v>0</v>
      </c>
      <c r="D50" s="43">
        <f t="shared" si="18"/>
        <v>0</v>
      </c>
      <c r="E50" s="43">
        <f t="shared" si="18"/>
        <v>0</v>
      </c>
      <c r="F50" s="43">
        <f t="shared" si="18"/>
        <v>0</v>
      </c>
      <c r="G50" s="43">
        <f t="shared" si="18"/>
        <v>0</v>
      </c>
      <c r="H50" s="43">
        <f t="shared" si="18"/>
        <v>0</v>
      </c>
      <c r="I50" s="90"/>
      <c r="K50" s="99" t="s">
        <v>23</v>
      </c>
      <c r="L50" s="88">
        <f t="shared" ref="L50:Q50" si="19">((L48*L47)*7)/1000</f>
        <v>0</v>
      </c>
      <c r="M50" s="43">
        <f t="shared" si="19"/>
        <v>0</v>
      </c>
      <c r="N50" s="43">
        <f t="shared" si="19"/>
        <v>0</v>
      </c>
      <c r="O50" s="43">
        <f t="shared" si="19"/>
        <v>0</v>
      </c>
      <c r="P50" s="43">
        <f t="shared" si="19"/>
        <v>0</v>
      </c>
      <c r="Q50" s="43">
        <f t="shared" si="19"/>
        <v>0</v>
      </c>
      <c r="R50" s="117"/>
    </row>
    <row r="51" spans="1:31" ht="33.75" customHeight="1" thickBot="1" x14ac:dyDescent="0.3">
      <c r="A51" s="100" t="s">
        <v>24</v>
      </c>
      <c r="B51" s="89">
        <f t="shared" ref="B51:H51" si="20">+(B46/B48)/7*1000</f>
        <v>44.468123125896931</v>
      </c>
      <c r="C51" s="49">
        <f t="shared" si="20"/>
        <v>96.746729044748861</v>
      </c>
      <c r="D51" s="49">
        <f t="shared" si="20"/>
        <v>378.21151578412685</v>
      </c>
      <c r="E51" s="49">
        <f t="shared" si="20"/>
        <v>99.175011636268735</v>
      </c>
      <c r="F51" s="49">
        <f t="shared" si="20"/>
        <v>105.97279332063493</v>
      </c>
      <c r="G51" s="49" t="e">
        <f t="shared" si="20"/>
        <v>#DIV/0!</v>
      </c>
      <c r="H51" s="49" t="e">
        <f t="shared" si="20"/>
        <v>#DIV/0!</v>
      </c>
      <c r="I51" s="108"/>
      <c r="J51" s="52"/>
      <c r="K51" s="100" t="s">
        <v>24</v>
      </c>
      <c r="L51" s="89">
        <f t="shared" ref="L51:Q51" si="21">+(L46/L48)/7*1000</f>
        <v>119.8095238095238</v>
      </c>
      <c r="M51" s="49">
        <f t="shared" si="21"/>
        <v>286.47619047619042</v>
      </c>
      <c r="N51" s="49">
        <f t="shared" si="21"/>
        <v>931.42857142857133</v>
      </c>
      <c r="O51" s="49">
        <f t="shared" si="21"/>
        <v>18.476190476190474</v>
      </c>
      <c r="P51" s="49">
        <f t="shared" si="21"/>
        <v>16.571428571428569</v>
      </c>
      <c r="Q51" s="49">
        <f t="shared" si="21"/>
        <v>19.999999999999996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91"/>
      <c r="K54" s="591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589" t="s">
        <v>8</v>
      </c>
      <c r="C55" s="590"/>
      <c r="D55" s="590"/>
      <c r="E55" s="590"/>
      <c r="F55" s="590"/>
      <c r="G55" s="587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2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2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2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2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2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2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2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3">SUM(B58:B64)</f>
        <v>158.00000000000003</v>
      </c>
      <c r="C65" s="28">
        <f t="shared" si="23"/>
        <v>279.2</v>
      </c>
      <c r="D65" s="28">
        <f t="shared" si="23"/>
        <v>277</v>
      </c>
      <c r="E65" s="28">
        <f t="shared" si="23"/>
        <v>395.9</v>
      </c>
      <c r="F65" s="28">
        <f t="shared" si="23"/>
        <v>0</v>
      </c>
      <c r="G65" s="28">
        <f t="shared" si="23"/>
        <v>0</v>
      </c>
      <c r="H65" s="104">
        <f t="shared" si="22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4">((B67*B66)*7/1000-B58-B59)/5</f>
        <v>22.8871</v>
      </c>
      <c r="C68" s="39">
        <f t="shared" si="24"/>
        <v>40.400400000000005</v>
      </c>
      <c r="D68" s="39">
        <f t="shared" si="24"/>
        <v>40.129200000000004</v>
      </c>
      <c r="E68" s="39">
        <f t="shared" si="24"/>
        <v>57.355999999999995</v>
      </c>
      <c r="F68" s="39">
        <f t="shared" si="24"/>
        <v>0</v>
      </c>
      <c r="G68" s="39">
        <f t="shared" si="24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5">((B67*B66)*7)/1000</f>
        <v>158.03550000000001</v>
      </c>
      <c r="C69" s="43">
        <f t="shared" si="25"/>
        <v>279.202</v>
      </c>
      <c r="D69" s="43">
        <f t="shared" si="25"/>
        <v>277.04599999999999</v>
      </c>
      <c r="E69" s="43">
        <f t="shared" si="25"/>
        <v>395.78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6">+(B65/B67)/7*1000</f>
        <v>130.47068538398022</v>
      </c>
      <c r="C70" s="49">
        <f t="shared" si="26"/>
        <v>129.49907235621521</v>
      </c>
      <c r="D70" s="49">
        <f t="shared" si="26"/>
        <v>128.47866419294991</v>
      </c>
      <c r="E70" s="49">
        <f t="shared" si="26"/>
        <v>128.53896103896105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229"/>
      <c r="D73" s="229"/>
      <c r="E73" s="229"/>
      <c r="F73" s="118"/>
      <c r="G73" s="198"/>
      <c r="H73" s="229"/>
      <c r="I73" s="229"/>
      <c r="J73" s="229"/>
      <c r="K73" s="118"/>
      <c r="L73" s="198"/>
      <c r="M73" s="229"/>
      <c r="N73" s="229"/>
      <c r="O73" s="118"/>
      <c r="P73" s="198"/>
      <c r="Q73" s="229"/>
      <c r="R73" s="229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200"/>
      <c r="C74" s="15"/>
      <c r="D74" s="15"/>
      <c r="E74" s="15"/>
      <c r="F74" s="17"/>
      <c r="G74" s="16"/>
      <c r="H74" s="15"/>
      <c r="I74" s="15"/>
      <c r="J74" s="15"/>
      <c r="K74" s="17"/>
      <c r="L74" s="16"/>
      <c r="M74" s="15"/>
      <c r="N74" s="15"/>
      <c r="O74" s="17"/>
      <c r="P74" s="16"/>
      <c r="Q74" s="15"/>
      <c r="R74" s="15"/>
      <c r="S74" s="17"/>
      <c r="T74" s="218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200">
        <v>1</v>
      </c>
      <c r="C75" s="58">
        <v>2</v>
      </c>
      <c r="D75" s="58" t="s">
        <v>73</v>
      </c>
      <c r="E75" s="58">
        <v>4</v>
      </c>
      <c r="F75" s="202">
        <v>5</v>
      </c>
      <c r="G75" s="200">
        <v>6</v>
      </c>
      <c r="H75" s="58">
        <v>7</v>
      </c>
      <c r="I75" s="58" t="s">
        <v>74</v>
      </c>
      <c r="J75" s="58">
        <v>9</v>
      </c>
      <c r="K75" s="202">
        <v>10</v>
      </c>
      <c r="L75" s="200">
        <v>11</v>
      </c>
      <c r="M75" s="58" t="s">
        <v>75</v>
      </c>
      <c r="N75" s="58">
        <v>13</v>
      </c>
      <c r="O75" s="202">
        <v>14</v>
      </c>
      <c r="P75" s="200">
        <v>15</v>
      </c>
      <c r="Q75" s="58" t="s">
        <v>76</v>
      </c>
      <c r="R75" s="58">
        <v>17</v>
      </c>
      <c r="S75" s="202">
        <v>18</v>
      </c>
      <c r="T75" s="218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94" t="s">
        <v>13</v>
      </c>
      <c r="B76" s="203">
        <v>8.6</v>
      </c>
      <c r="C76" s="204">
        <v>8.6</v>
      </c>
      <c r="D76" s="204">
        <v>2</v>
      </c>
      <c r="E76" s="204">
        <v>8.6</v>
      </c>
      <c r="F76" s="205">
        <v>8.6</v>
      </c>
      <c r="G76" s="203">
        <v>8.6</v>
      </c>
      <c r="H76" s="204">
        <v>8.6</v>
      </c>
      <c r="I76" s="204">
        <v>2</v>
      </c>
      <c r="J76" s="204">
        <v>8.6</v>
      </c>
      <c r="K76" s="205">
        <v>8.6</v>
      </c>
      <c r="L76" s="203">
        <v>9.9</v>
      </c>
      <c r="M76" s="204">
        <v>2</v>
      </c>
      <c r="N76" s="204">
        <v>9.9</v>
      </c>
      <c r="O76" s="205">
        <v>9.9</v>
      </c>
      <c r="P76" s="203">
        <v>9.6999999999999993</v>
      </c>
      <c r="Q76" s="204">
        <v>2</v>
      </c>
      <c r="R76" s="204">
        <v>9.6999999999999993</v>
      </c>
      <c r="S76" s="205">
        <v>9.6999999999999993</v>
      </c>
      <c r="T76" s="219">
        <f t="shared" ref="T76:T83" si="27">SUM(B76:S76)</f>
        <v>135.60000000000002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95" t="s">
        <v>14</v>
      </c>
      <c r="B77" s="203">
        <v>8.6</v>
      </c>
      <c r="C77" s="204">
        <v>8.6</v>
      </c>
      <c r="D77" s="204">
        <v>2</v>
      </c>
      <c r="E77" s="204">
        <v>8.6</v>
      </c>
      <c r="F77" s="205">
        <v>8.6</v>
      </c>
      <c r="G77" s="203">
        <v>8.6</v>
      </c>
      <c r="H77" s="204">
        <v>8.6</v>
      </c>
      <c r="I77" s="204">
        <v>2</v>
      </c>
      <c r="J77" s="204">
        <v>8.6</v>
      </c>
      <c r="K77" s="205">
        <v>8.6</v>
      </c>
      <c r="L77" s="203">
        <v>9.9</v>
      </c>
      <c r="M77" s="204">
        <v>2</v>
      </c>
      <c r="N77" s="204">
        <v>9.9</v>
      </c>
      <c r="O77" s="205">
        <v>9.9</v>
      </c>
      <c r="P77" s="203">
        <v>9.6999999999999993</v>
      </c>
      <c r="Q77" s="204">
        <v>2</v>
      </c>
      <c r="R77" s="204">
        <v>9.6999999999999993</v>
      </c>
      <c r="S77" s="205">
        <v>9.6999999999999993</v>
      </c>
      <c r="T77" s="219">
        <f t="shared" si="27"/>
        <v>135.60000000000002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94" t="s">
        <v>15</v>
      </c>
      <c r="B78" s="203">
        <v>9</v>
      </c>
      <c r="C78" s="204">
        <v>9</v>
      </c>
      <c r="D78" s="204">
        <v>2</v>
      </c>
      <c r="E78" s="204">
        <v>8.9</v>
      </c>
      <c r="F78" s="205">
        <v>8.9</v>
      </c>
      <c r="G78" s="203">
        <v>9</v>
      </c>
      <c r="H78" s="204">
        <v>8.9</v>
      </c>
      <c r="I78" s="204">
        <v>2</v>
      </c>
      <c r="J78" s="204">
        <v>8.9</v>
      </c>
      <c r="K78" s="205">
        <v>8.9</v>
      </c>
      <c r="L78" s="203">
        <v>10.4</v>
      </c>
      <c r="M78" s="204">
        <v>2</v>
      </c>
      <c r="N78" s="204">
        <v>10.199999999999999</v>
      </c>
      <c r="O78" s="205">
        <v>10.199999999999999</v>
      </c>
      <c r="P78" s="203">
        <v>10.1</v>
      </c>
      <c r="Q78" s="204">
        <v>2</v>
      </c>
      <c r="R78" s="204">
        <v>9.9</v>
      </c>
      <c r="S78" s="205">
        <v>9.9</v>
      </c>
      <c r="T78" s="219">
        <f t="shared" si="27"/>
        <v>140.20000000000002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95" t="s">
        <v>16</v>
      </c>
      <c r="B79" s="203">
        <v>9.1</v>
      </c>
      <c r="C79" s="204">
        <v>9.1</v>
      </c>
      <c r="D79" s="204">
        <v>2</v>
      </c>
      <c r="E79" s="204">
        <v>8.9</v>
      </c>
      <c r="F79" s="205">
        <v>8.9</v>
      </c>
      <c r="G79" s="203">
        <v>9</v>
      </c>
      <c r="H79" s="204">
        <v>8.9</v>
      </c>
      <c r="I79" s="204">
        <v>2</v>
      </c>
      <c r="J79" s="204">
        <v>8.9</v>
      </c>
      <c r="K79" s="205">
        <v>8.9</v>
      </c>
      <c r="L79" s="203">
        <v>10.4</v>
      </c>
      <c r="M79" s="204">
        <v>2</v>
      </c>
      <c r="N79" s="204">
        <v>10.199999999999999</v>
      </c>
      <c r="O79" s="205">
        <v>10.199999999999999</v>
      </c>
      <c r="P79" s="203">
        <v>10.1</v>
      </c>
      <c r="Q79" s="204">
        <v>2</v>
      </c>
      <c r="R79" s="204">
        <v>9.9</v>
      </c>
      <c r="S79" s="205">
        <v>9.9</v>
      </c>
      <c r="T79" s="219">
        <f t="shared" si="27"/>
        <v>140.4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94" t="s">
        <v>17</v>
      </c>
      <c r="B80" s="203">
        <v>9.1</v>
      </c>
      <c r="C80" s="204">
        <v>9.1</v>
      </c>
      <c r="D80" s="204">
        <v>2.1</v>
      </c>
      <c r="E80" s="204">
        <v>8.9</v>
      </c>
      <c r="F80" s="205">
        <v>8.9</v>
      </c>
      <c r="G80" s="203">
        <v>9</v>
      </c>
      <c r="H80" s="204">
        <v>8.9</v>
      </c>
      <c r="I80" s="204">
        <v>2.1</v>
      </c>
      <c r="J80" s="204">
        <v>8.9</v>
      </c>
      <c r="K80" s="205">
        <v>8.9</v>
      </c>
      <c r="L80" s="203">
        <v>10.5</v>
      </c>
      <c r="M80" s="204">
        <v>2.1</v>
      </c>
      <c r="N80" s="204">
        <v>10.199999999999999</v>
      </c>
      <c r="O80" s="205">
        <v>10.199999999999999</v>
      </c>
      <c r="P80" s="203">
        <v>10.199999999999999</v>
      </c>
      <c r="Q80" s="204">
        <v>2.1</v>
      </c>
      <c r="R80" s="204">
        <v>9.9</v>
      </c>
      <c r="S80" s="205">
        <v>9.9</v>
      </c>
      <c r="T80" s="219">
        <f t="shared" si="27"/>
        <v>141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95" t="s">
        <v>18</v>
      </c>
      <c r="B81" s="203">
        <v>9.1</v>
      </c>
      <c r="C81" s="204">
        <v>9.1</v>
      </c>
      <c r="D81" s="204">
        <v>2.1</v>
      </c>
      <c r="E81" s="204">
        <v>9</v>
      </c>
      <c r="F81" s="205">
        <v>8.9</v>
      </c>
      <c r="G81" s="203">
        <v>9.1</v>
      </c>
      <c r="H81" s="204">
        <v>9</v>
      </c>
      <c r="I81" s="204">
        <v>2.1</v>
      </c>
      <c r="J81" s="204">
        <v>9</v>
      </c>
      <c r="K81" s="205">
        <v>8.9</v>
      </c>
      <c r="L81" s="203">
        <v>10.5</v>
      </c>
      <c r="M81" s="204">
        <v>2.1</v>
      </c>
      <c r="N81" s="204">
        <v>10.3</v>
      </c>
      <c r="O81" s="205">
        <v>10.3</v>
      </c>
      <c r="P81" s="203">
        <v>10.199999999999999</v>
      </c>
      <c r="Q81" s="204">
        <v>2.1</v>
      </c>
      <c r="R81" s="204">
        <v>10</v>
      </c>
      <c r="S81" s="205">
        <v>10</v>
      </c>
      <c r="T81" s="219">
        <f t="shared" si="27"/>
        <v>141.80000000000001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94" t="s">
        <v>19</v>
      </c>
      <c r="B82" s="203">
        <v>8.9</v>
      </c>
      <c r="C82" s="204">
        <v>8.6</v>
      </c>
      <c r="D82" s="204">
        <v>2.1</v>
      </c>
      <c r="E82" s="204">
        <v>8.6</v>
      </c>
      <c r="F82" s="205">
        <v>10</v>
      </c>
      <c r="G82" s="203">
        <v>8.3000000000000007</v>
      </c>
      <c r="H82" s="204">
        <v>8.9</v>
      </c>
      <c r="I82" s="204">
        <v>2</v>
      </c>
      <c r="J82" s="204">
        <v>8.9</v>
      </c>
      <c r="K82" s="205">
        <v>10</v>
      </c>
      <c r="L82" s="203">
        <v>10.5</v>
      </c>
      <c r="M82" s="204">
        <v>2.1</v>
      </c>
      <c r="N82" s="204">
        <v>10.3</v>
      </c>
      <c r="O82" s="205">
        <v>10.3</v>
      </c>
      <c r="P82" s="203">
        <v>10.199999999999999</v>
      </c>
      <c r="Q82" s="204">
        <v>2.1</v>
      </c>
      <c r="R82" s="204">
        <v>10</v>
      </c>
      <c r="S82" s="205">
        <v>10</v>
      </c>
      <c r="T82" s="219">
        <f t="shared" si="27"/>
        <v>141.79999999999998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122" t="s">
        <v>11</v>
      </c>
      <c r="B83" s="27">
        <f>SUM(B76:B82)</f>
        <v>62.4</v>
      </c>
      <c r="C83" s="28">
        <f>SUM(C76:C82)</f>
        <v>62.1</v>
      </c>
      <c r="D83" s="28">
        <f>SUM(D76:D82)</f>
        <v>14.299999999999999</v>
      </c>
      <c r="E83" s="28">
        <f>SUM(E76:E82)</f>
        <v>61.5</v>
      </c>
      <c r="F83" s="29">
        <f>SUM(F76:F82)</f>
        <v>62.8</v>
      </c>
      <c r="G83" s="27">
        <f t="shared" ref="G83:S83" si="28">SUM(G76:G82)</f>
        <v>61.600000000000009</v>
      </c>
      <c r="H83" s="28">
        <f t="shared" si="28"/>
        <v>61.8</v>
      </c>
      <c r="I83" s="28">
        <f t="shared" si="28"/>
        <v>14.2</v>
      </c>
      <c r="J83" s="28">
        <f t="shared" si="28"/>
        <v>61.8</v>
      </c>
      <c r="K83" s="29">
        <f t="shared" si="28"/>
        <v>62.8</v>
      </c>
      <c r="L83" s="27">
        <f t="shared" si="28"/>
        <v>72.099999999999994</v>
      </c>
      <c r="M83" s="28">
        <f t="shared" si="28"/>
        <v>14.299999999999999</v>
      </c>
      <c r="N83" s="28">
        <f t="shared" si="28"/>
        <v>71</v>
      </c>
      <c r="O83" s="29">
        <f t="shared" si="28"/>
        <v>71</v>
      </c>
      <c r="P83" s="27">
        <f t="shared" si="28"/>
        <v>70.2</v>
      </c>
      <c r="Q83" s="28">
        <f t="shared" si="28"/>
        <v>14.299999999999999</v>
      </c>
      <c r="R83" s="28">
        <f t="shared" si="28"/>
        <v>69.099999999999994</v>
      </c>
      <c r="S83" s="29">
        <f t="shared" si="28"/>
        <v>69.099999999999994</v>
      </c>
      <c r="T83" s="219">
        <f t="shared" si="27"/>
        <v>976.40000000000009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96" t="s">
        <v>20</v>
      </c>
      <c r="B84" s="30">
        <v>135.5</v>
      </c>
      <c r="C84" s="31">
        <v>135.5</v>
      </c>
      <c r="D84" s="31">
        <v>135.5</v>
      </c>
      <c r="E84" s="31">
        <v>134</v>
      </c>
      <c r="F84" s="32">
        <v>133.5</v>
      </c>
      <c r="G84" s="30">
        <v>135</v>
      </c>
      <c r="H84" s="31">
        <v>134</v>
      </c>
      <c r="I84" s="31">
        <v>135.5</v>
      </c>
      <c r="J84" s="31">
        <v>134</v>
      </c>
      <c r="K84" s="32">
        <v>133.5</v>
      </c>
      <c r="L84" s="30">
        <v>135.5</v>
      </c>
      <c r="M84" s="31">
        <v>135.5</v>
      </c>
      <c r="N84" s="31">
        <v>133.5</v>
      </c>
      <c r="O84" s="32">
        <v>133.5</v>
      </c>
      <c r="P84" s="30">
        <v>135.5</v>
      </c>
      <c r="Q84" s="31">
        <v>135.5</v>
      </c>
      <c r="R84" s="31">
        <v>133.5</v>
      </c>
      <c r="S84" s="32">
        <v>133.5</v>
      </c>
      <c r="T84" s="279">
        <f>+((T83/T85)/7)*1000</f>
        <v>134.37930085328929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97" t="s">
        <v>21</v>
      </c>
      <c r="B85" s="208">
        <v>65</v>
      </c>
      <c r="C85" s="67">
        <v>63</v>
      </c>
      <c r="D85" s="67">
        <v>15</v>
      </c>
      <c r="E85" s="67">
        <v>63</v>
      </c>
      <c r="F85" s="209">
        <v>73</v>
      </c>
      <c r="G85" s="208">
        <v>61</v>
      </c>
      <c r="H85" s="67">
        <v>65</v>
      </c>
      <c r="I85" s="67">
        <v>15</v>
      </c>
      <c r="J85" s="67">
        <v>65</v>
      </c>
      <c r="K85" s="209">
        <v>73</v>
      </c>
      <c r="L85" s="208">
        <v>76</v>
      </c>
      <c r="M85" s="67">
        <v>15</v>
      </c>
      <c r="N85" s="67">
        <v>76</v>
      </c>
      <c r="O85" s="209">
        <v>76</v>
      </c>
      <c r="P85" s="208">
        <v>74</v>
      </c>
      <c r="Q85" s="67">
        <v>15</v>
      </c>
      <c r="R85" s="67">
        <v>74</v>
      </c>
      <c r="S85" s="209">
        <v>74</v>
      </c>
      <c r="T85" s="280">
        <f>SUM(B85:S85)</f>
        <v>1038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98" t="s">
        <v>22</v>
      </c>
      <c r="B86" s="38">
        <f>(((B85*B84)*7)/1000-B76-B77)/5</f>
        <v>8.8904999999999994</v>
      </c>
      <c r="C86" s="39">
        <f t="shared" ref="C86:S86" si="29">(((C85*C84)*7)/1000-C76-C77)/5</f>
        <v>8.511099999999999</v>
      </c>
      <c r="D86" s="39">
        <f t="shared" si="29"/>
        <v>2.0454999999999997</v>
      </c>
      <c r="E86" s="39">
        <f t="shared" si="29"/>
        <v>8.3788</v>
      </c>
      <c r="F86" s="40">
        <f t="shared" si="29"/>
        <v>10.203700000000001</v>
      </c>
      <c r="G86" s="38">
        <f t="shared" si="29"/>
        <v>8.0890000000000004</v>
      </c>
      <c r="H86" s="39">
        <f t="shared" si="29"/>
        <v>8.7539999999999996</v>
      </c>
      <c r="I86" s="39">
        <f t="shared" si="29"/>
        <v>2.0454999999999997</v>
      </c>
      <c r="J86" s="39">
        <f t="shared" si="29"/>
        <v>8.7539999999999996</v>
      </c>
      <c r="K86" s="40">
        <f t="shared" si="29"/>
        <v>10.203700000000001</v>
      </c>
      <c r="L86" s="38">
        <f t="shared" si="29"/>
        <v>10.4572</v>
      </c>
      <c r="M86" s="39">
        <f t="shared" si="29"/>
        <v>2.0454999999999997</v>
      </c>
      <c r="N86" s="39">
        <f t="shared" si="29"/>
        <v>10.244400000000002</v>
      </c>
      <c r="O86" s="40">
        <f t="shared" si="29"/>
        <v>10.244400000000002</v>
      </c>
      <c r="P86" s="38">
        <f t="shared" si="29"/>
        <v>10.157799999999998</v>
      </c>
      <c r="Q86" s="39">
        <f t="shared" si="29"/>
        <v>2.0454999999999997</v>
      </c>
      <c r="R86" s="39">
        <f t="shared" si="29"/>
        <v>9.9505999999999997</v>
      </c>
      <c r="S86" s="40">
        <f t="shared" si="29"/>
        <v>9.9505999999999997</v>
      </c>
      <c r="T86" s="280">
        <f>((T83*1000)/T85)/7</f>
        <v>134.37930085328929</v>
      </c>
      <c r="AD86" s="3"/>
    </row>
    <row r="87" spans="1:41" ht="33.75" customHeight="1" x14ac:dyDescent="0.25">
      <c r="A87" s="99" t="s">
        <v>23</v>
      </c>
      <c r="B87" s="42">
        <f>((B85*B84)*7)/1000</f>
        <v>61.652500000000003</v>
      </c>
      <c r="C87" s="43">
        <f>((C85*C84)*7)/1000</f>
        <v>59.755499999999998</v>
      </c>
      <c r="D87" s="43">
        <f>((D85*D84)*7)/1000</f>
        <v>14.227499999999999</v>
      </c>
      <c r="E87" s="43">
        <f>((E85*E84)*7)/1000</f>
        <v>59.094000000000001</v>
      </c>
      <c r="F87" s="90">
        <f>((F85*F84)*7)/1000</f>
        <v>68.218500000000006</v>
      </c>
      <c r="G87" s="42">
        <f t="shared" ref="G87:S87" si="30">((G85*G84)*7)/1000</f>
        <v>57.645000000000003</v>
      </c>
      <c r="H87" s="43">
        <f t="shared" si="30"/>
        <v>60.97</v>
      </c>
      <c r="I87" s="43">
        <f t="shared" si="30"/>
        <v>14.227499999999999</v>
      </c>
      <c r="J87" s="43">
        <f t="shared" si="30"/>
        <v>60.97</v>
      </c>
      <c r="K87" s="90">
        <f t="shared" si="30"/>
        <v>68.218500000000006</v>
      </c>
      <c r="L87" s="42">
        <f t="shared" si="30"/>
        <v>72.085999999999999</v>
      </c>
      <c r="M87" s="43">
        <f t="shared" si="30"/>
        <v>14.227499999999999</v>
      </c>
      <c r="N87" s="43">
        <f t="shared" si="30"/>
        <v>71.022000000000006</v>
      </c>
      <c r="O87" s="90">
        <f t="shared" si="30"/>
        <v>71.022000000000006</v>
      </c>
      <c r="P87" s="42">
        <f t="shared" si="30"/>
        <v>70.188999999999993</v>
      </c>
      <c r="Q87" s="43">
        <f t="shared" si="30"/>
        <v>14.227499999999999</v>
      </c>
      <c r="R87" s="43">
        <f t="shared" si="30"/>
        <v>69.153000000000006</v>
      </c>
      <c r="S87" s="90">
        <f t="shared" si="30"/>
        <v>69.153000000000006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137.14285714285714</v>
      </c>
      <c r="C88" s="49">
        <f>+(C83/C85)/7*1000</f>
        <v>140.81632653061223</v>
      </c>
      <c r="D88" s="49">
        <f>+(D83/D85)/7*1000</f>
        <v>136.19047619047618</v>
      </c>
      <c r="E88" s="49">
        <f>+(E83/E85)/7*1000</f>
        <v>139.45578231292515</v>
      </c>
      <c r="F88" s="50">
        <f>+(F83/F85)/7*1000</f>
        <v>122.89628180039138</v>
      </c>
      <c r="G88" s="48">
        <f t="shared" ref="G88:S88" si="31">+(G83/G85)/7*1000</f>
        <v>144.26229508196721</v>
      </c>
      <c r="H88" s="49">
        <f t="shared" si="31"/>
        <v>135.8241758241758</v>
      </c>
      <c r="I88" s="49">
        <f t="shared" si="31"/>
        <v>135.23809523809524</v>
      </c>
      <c r="J88" s="49">
        <f t="shared" si="31"/>
        <v>135.8241758241758</v>
      </c>
      <c r="K88" s="50">
        <f t="shared" si="31"/>
        <v>122.89628180039138</v>
      </c>
      <c r="L88" s="48">
        <f t="shared" si="31"/>
        <v>135.52631578947367</v>
      </c>
      <c r="M88" s="49">
        <f t="shared" si="31"/>
        <v>136.19047619047618</v>
      </c>
      <c r="N88" s="49">
        <f t="shared" si="31"/>
        <v>133.45864661654136</v>
      </c>
      <c r="O88" s="50">
        <f t="shared" si="31"/>
        <v>133.45864661654136</v>
      </c>
      <c r="P88" s="48">
        <f t="shared" si="31"/>
        <v>135.52123552123555</v>
      </c>
      <c r="Q88" s="49">
        <f t="shared" si="31"/>
        <v>136.19047619047618</v>
      </c>
      <c r="R88" s="49">
        <f t="shared" si="31"/>
        <v>133.39768339768338</v>
      </c>
      <c r="S88" s="50">
        <f t="shared" si="31"/>
        <v>133.39768339768338</v>
      </c>
      <c r="T88" s="223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A3:C3"/>
    <mergeCell ref="E9:G9"/>
    <mergeCell ref="R9:S9"/>
    <mergeCell ref="K11:L11"/>
    <mergeCell ref="R15:U15"/>
    <mergeCell ref="N15:Q15"/>
    <mergeCell ref="B36:H36"/>
    <mergeCell ref="J54:K54"/>
    <mergeCell ref="B55:G55"/>
    <mergeCell ref="B15:G15"/>
    <mergeCell ref="H15:M15"/>
    <mergeCell ref="L36:R36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topLeftCell="A20" zoomScale="30" zoomScaleNormal="30" workbookViewId="0">
      <selection activeCell="U49" sqref="U49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84" t="s">
        <v>0</v>
      </c>
      <c r="B3" s="584"/>
      <c r="C3" s="584"/>
      <c r="D3" s="281"/>
      <c r="E3" s="281"/>
      <c r="F3" s="281"/>
      <c r="G3" s="281"/>
      <c r="H3" s="281"/>
      <c r="I3" s="281"/>
      <c r="J3" s="281"/>
      <c r="K3" s="281"/>
      <c r="L3" s="281"/>
      <c r="M3" s="281"/>
      <c r="N3" s="281"/>
      <c r="O3" s="281"/>
      <c r="P3" s="281"/>
      <c r="Q3" s="281"/>
      <c r="R3" s="281"/>
      <c r="S3" s="281"/>
      <c r="T3" s="281"/>
      <c r="U3" s="281"/>
      <c r="V3" s="281"/>
      <c r="W3" s="281"/>
      <c r="X3" s="281"/>
      <c r="Y3" s="2"/>
      <c r="Z3" s="2"/>
      <c r="AA3" s="2"/>
      <c r="AB3" s="2"/>
      <c r="AC3" s="2"/>
      <c r="AD3" s="28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1" t="s">
        <v>1</v>
      </c>
      <c r="B9" s="281"/>
      <c r="C9" s="281"/>
      <c r="D9" s="1"/>
      <c r="E9" s="585" t="s">
        <v>2</v>
      </c>
      <c r="F9" s="585"/>
      <c r="G9" s="58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85"/>
      <c r="S9" s="58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1"/>
      <c r="B10" s="281"/>
      <c r="C10" s="28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1" t="s">
        <v>4</v>
      </c>
      <c r="B11" s="281"/>
      <c r="C11" s="281"/>
      <c r="D11" s="1"/>
      <c r="E11" s="282">
        <v>1</v>
      </c>
      <c r="F11" s="1"/>
      <c r="G11" s="1"/>
      <c r="H11" s="1"/>
      <c r="I11" s="1"/>
      <c r="J11" s="1"/>
      <c r="K11" s="586" t="s">
        <v>80</v>
      </c>
      <c r="L11" s="586"/>
      <c r="M11" s="283"/>
      <c r="N11" s="28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1"/>
      <c r="B12" s="281"/>
      <c r="C12" s="281"/>
      <c r="D12" s="1"/>
      <c r="E12" s="5"/>
      <c r="F12" s="1"/>
      <c r="G12" s="1"/>
      <c r="H12" s="1"/>
      <c r="I12" s="1"/>
      <c r="J12" s="1"/>
      <c r="K12" s="283"/>
      <c r="L12" s="283"/>
      <c r="M12" s="283"/>
      <c r="N12" s="28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1"/>
      <c r="B13" s="281"/>
      <c r="C13" s="281"/>
      <c r="D13" s="281"/>
      <c r="E13" s="281"/>
      <c r="F13" s="281"/>
      <c r="G13" s="281"/>
      <c r="H13" s="281"/>
      <c r="I13" s="281"/>
      <c r="J13" s="281"/>
      <c r="K13" s="281"/>
      <c r="L13" s="283"/>
      <c r="M13" s="283"/>
      <c r="N13" s="283"/>
      <c r="O13" s="283"/>
      <c r="P13" s="283"/>
      <c r="Q13" s="283"/>
      <c r="R13" s="283"/>
      <c r="S13" s="283"/>
      <c r="T13" s="283"/>
      <c r="U13" s="283"/>
      <c r="V13" s="283"/>
      <c r="W13" s="1"/>
      <c r="X13" s="1"/>
      <c r="Y13" s="1"/>
    </row>
    <row r="14" spans="1:30" s="3" customFormat="1" ht="27" thickBot="1" x14ac:dyDescent="0.3">
      <c r="A14" s="281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289" t="s">
        <v>7</v>
      </c>
      <c r="B15" s="613" t="s">
        <v>8</v>
      </c>
      <c r="C15" s="614"/>
      <c r="D15" s="614"/>
      <c r="E15" s="614"/>
      <c r="F15" s="614"/>
      <c r="G15" s="615"/>
      <c r="H15" s="616" t="s">
        <v>53</v>
      </c>
      <c r="I15" s="617"/>
      <c r="J15" s="617"/>
      <c r="K15" s="617"/>
      <c r="L15" s="617"/>
      <c r="M15" s="618"/>
      <c r="N15" s="611" t="s">
        <v>9</v>
      </c>
      <c r="O15" s="611"/>
      <c r="P15" s="611"/>
      <c r="Q15" s="612"/>
      <c r="R15" s="594" t="s">
        <v>30</v>
      </c>
      <c r="S15" s="595"/>
      <c r="T15" s="595"/>
      <c r="U15" s="596"/>
      <c r="V15" s="232"/>
    </row>
    <row r="16" spans="1:30" s="304" customFormat="1" ht="39.950000000000003" customHeight="1" x14ac:dyDescent="0.25">
      <c r="A16" s="290" t="s">
        <v>12</v>
      </c>
      <c r="B16" s="291" t="s">
        <v>79</v>
      </c>
      <c r="C16" s="292">
        <v>1</v>
      </c>
      <c r="D16" s="292">
        <v>2</v>
      </c>
      <c r="E16" s="292">
        <v>3</v>
      </c>
      <c r="F16" s="292">
        <v>4</v>
      </c>
      <c r="G16" s="292">
        <v>5</v>
      </c>
      <c r="H16" s="291" t="s">
        <v>79</v>
      </c>
      <c r="I16" s="292">
        <v>1</v>
      </c>
      <c r="J16" s="292">
        <v>2</v>
      </c>
      <c r="K16" s="292">
        <v>3</v>
      </c>
      <c r="L16" s="292">
        <v>4</v>
      </c>
      <c r="M16" s="293">
        <v>5</v>
      </c>
      <c r="N16" s="294">
        <v>11</v>
      </c>
      <c r="O16" s="295" t="s">
        <v>75</v>
      </c>
      <c r="P16" s="295">
        <v>13</v>
      </c>
      <c r="Q16" s="296">
        <v>14</v>
      </c>
      <c r="R16" s="297">
        <v>15</v>
      </c>
      <c r="S16" s="295" t="s">
        <v>76</v>
      </c>
      <c r="T16" s="295">
        <v>17</v>
      </c>
      <c r="U16" s="296">
        <v>18</v>
      </c>
      <c r="V16" s="294"/>
      <c r="X16" s="52"/>
      <c r="Y16" s="52"/>
    </row>
    <row r="17" spans="1:42" s="304" customFormat="1" ht="39.950000000000003" customHeight="1" x14ac:dyDescent="0.25">
      <c r="A17" s="298" t="s">
        <v>13</v>
      </c>
      <c r="B17" s="299">
        <v>369.3</v>
      </c>
      <c r="C17" s="300">
        <v>8.2835999999999981</v>
      </c>
      <c r="D17" s="300">
        <v>8.0459999999999976</v>
      </c>
      <c r="E17" s="300">
        <v>2.2196000000000007</v>
      </c>
      <c r="F17" s="300">
        <v>8.1205000000000052</v>
      </c>
      <c r="G17" s="300">
        <v>6.3714000000000048</v>
      </c>
      <c r="H17" s="299">
        <v>343.8</v>
      </c>
      <c r="I17" s="300">
        <v>9.3469999999999995</v>
      </c>
      <c r="J17" s="300">
        <v>8.746399999999996</v>
      </c>
      <c r="K17" s="300">
        <v>2.1060000000000003</v>
      </c>
      <c r="L17" s="300">
        <v>7.7520000000000016</v>
      </c>
      <c r="M17" s="301">
        <v>8.7822000000000031</v>
      </c>
      <c r="N17" s="82">
        <v>107.99519999999998</v>
      </c>
      <c r="O17" s="24">
        <v>22.248000000000005</v>
      </c>
      <c r="P17" s="24">
        <v>104.74889999999998</v>
      </c>
      <c r="Q17" s="25">
        <v>102.87359999999998</v>
      </c>
      <c r="R17" s="23">
        <v>105.71839999999997</v>
      </c>
      <c r="S17" s="24">
        <v>22.248000000000005</v>
      </c>
      <c r="T17" s="24">
        <v>102.68389999999999</v>
      </c>
      <c r="U17" s="25">
        <v>99.695199999999971</v>
      </c>
      <c r="V17" s="302">
        <f>SUM(B17:U17)</f>
        <v>1451.0858999999998</v>
      </c>
      <c r="X17" s="52"/>
      <c r="Y17" s="52"/>
    </row>
    <row r="18" spans="1:42" s="304" customFormat="1" ht="39.950000000000003" customHeight="1" x14ac:dyDescent="0.25">
      <c r="A18" s="303" t="s">
        <v>14</v>
      </c>
      <c r="B18" s="299">
        <v>379.15499999999997</v>
      </c>
      <c r="C18" s="300">
        <v>6.5194999999999999</v>
      </c>
      <c r="D18" s="300">
        <v>6.3324999999999996</v>
      </c>
      <c r="E18" s="300">
        <v>1.7004999999999999</v>
      </c>
      <c r="F18" s="300">
        <v>6.3324999999999996</v>
      </c>
      <c r="G18" s="300">
        <v>5.1660000000000004</v>
      </c>
      <c r="H18" s="299">
        <v>360.03</v>
      </c>
      <c r="I18" s="300">
        <v>7.19</v>
      </c>
      <c r="J18" s="300">
        <v>6.4089999999999998</v>
      </c>
      <c r="K18" s="300">
        <v>1.611</v>
      </c>
      <c r="L18" s="300">
        <v>6.08</v>
      </c>
      <c r="M18" s="301">
        <v>6.4574999999999996</v>
      </c>
      <c r="N18" s="82">
        <v>107.99519999999998</v>
      </c>
      <c r="O18" s="24">
        <v>22.248000000000005</v>
      </c>
      <c r="P18" s="24">
        <v>104.74889999999998</v>
      </c>
      <c r="Q18" s="25">
        <v>102.87359999999998</v>
      </c>
      <c r="R18" s="23">
        <v>105.71839999999997</v>
      </c>
      <c r="S18" s="24">
        <v>22.248000000000005</v>
      </c>
      <c r="T18" s="24">
        <v>102.68389999999999</v>
      </c>
      <c r="U18" s="25">
        <v>99.695199999999971</v>
      </c>
      <c r="V18" s="302">
        <f t="shared" ref="V18:V23" si="0">SUM(B18:U18)</f>
        <v>1461.1946999999998</v>
      </c>
      <c r="X18" s="52"/>
      <c r="Y18" s="52"/>
    </row>
    <row r="19" spans="1:42" s="304" customFormat="1" ht="39.950000000000003" customHeight="1" x14ac:dyDescent="0.25">
      <c r="A19" s="298" t="s">
        <v>15</v>
      </c>
      <c r="B19" s="299">
        <v>379.15499999999997</v>
      </c>
      <c r="C19" s="300">
        <v>6.5194999999999999</v>
      </c>
      <c r="D19" s="300">
        <v>6.3324999999999996</v>
      </c>
      <c r="E19" s="300">
        <v>1.7004999999999999</v>
      </c>
      <c r="F19" s="300">
        <v>6.3324999999999996</v>
      </c>
      <c r="G19" s="300">
        <v>5.1660000000000004</v>
      </c>
      <c r="H19" s="299">
        <v>360.03</v>
      </c>
      <c r="I19" s="300">
        <v>7.19</v>
      </c>
      <c r="J19" s="300">
        <v>6.4089999999999998</v>
      </c>
      <c r="K19" s="300">
        <v>1.611</v>
      </c>
      <c r="L19" s="300">
        <v>6.08</v>
      </c>
      <c r="M19" s="301">
        <v>6.4574999999999996</v>
      </c>
      <c r="N19" s="82">
        <v>109.49712000000002</v>
      </c>
      <c r="O19" s="24">
        <v>22.348800000000004</v>
      </c>
      <c r="P19" s="24">
        <v>106.87424000000003</v>
      </c>
      <c r="Q19" s="25">
        <v>106.37416</v>
      </c>
      <c r="R19" s="23">
        <v>106.40314000000001</v>
      </c>
      <c r="S19" s="24">
        <v>22.348800000000004</v>
      </c>
      <c r="T19" s="24">
        <v>105.18933999999999</v>
      </c>
      <c r="U19" s="25">
        <v>103.35032000000001</v>
      </c>
      <c r="V19" s="302">
        <f t="shared" si="0"/>
        <v>1475.3694199999998</v>
      </c>
      <c r="X19" s="52"/>
      <c r="Y19" s="52"/>
    </row>
    <row r="20" spans="1:42" s="304" customFormat="1" ht="39.75" customHeight="1" x14ac:dyDescent="0.25">
      <c r="A20" s="303" t="s">
        <v>16</v>
      </c>
      <c r="B20" s="299">
        <v>379.15499999999997</v>
      </c>
      <c r="C20" s="300">
        <v>6.5194999999999999</v>
      </c>
      <c r="D20" s="300">
        <v>6.3324999999999996</v>
      </c>
      <c r="E20" s="300">
        <v>1.7004999999999999</v>
      </c>
      <c r="F20" s="300">
        <v>6.3324999999999996</v>
      </c>
      <c r="G20" s="300">
        <v>5.1660000000000004</v>
      </c>
      <c r="H20" s="299">
        <v>360.03</v>
      </c>
      <c r="I20" s="300">
        <v>7.19</v>
      </c>
      <c r="J20" s="300">
        <v>6.4089999999999998</v>
      </c>
      <c r="K20" s="300">
        <v>1.611</v>
      </c>
      <c r="L20" s="300">
        <v>6.08</v>
      </c>
      <c r="M20" s="301">
        <v>6.4574999999999996</v>
      </c>
      <c r="N20" s="82">
        <v>109.49712000000002</v>
      </c>
      <c r="O20" s="24">
        <v>22.348800000000004</v>
      </c>
      <c r="P20" s="24">
        <v>106.87424000000003</v>
      </c>
      <c r="Q20" s="25">
        <v>106.37416</v>
      </c>
      <c r="R20" s="23">
        <v>106.40314000000001</v>
      </c>
      <c r="S20" s="24">
        <v>22.348800000000004</v>
      </c>
      <c r="T20" s="24">
        <v>105.18933999999999</v>
      </c>
      <c r="U20" s="25">
        <v>103.35032000000001</v>
      </c>
      <c r="V20" s="302">
        <f t="shared" si="0"/>
        <v>1475.3694199999998</v>
      </c>
      <c r="X20" s="52"/>
      <c r="Y20" s="52"/>
    </row>
    <row r="21" spans="1:42" s="304" customFormat="1" ht="39.950000000000003" customHeight="1" x14ac:dyDescent="0.25">
      <c r="A21" s="298" t="s">
        <v>17</v>
      </c>
      <c r="B21" s="299">
        <v>379.15499999999997</v>
      </c>
      <c r="C21" s="300">
        <v>6.5194999999999999</v>
      </c>
      <c r="D21" s="300">
        <v>6.3324999999999996</v>
      </c>
      <c r="E21" s="300">
        <v>1.7004999999999999</v>
      </c>
      <c r="F21" s="300">
        <v>6.3324999999999996</v>
      </c>
      <c r="G21" s="300">
        <v>5.1660000000000004</v>
      </c>
      <c r="H21" s="299">
        <v>360.03</v>
      </c>
      <c r="I21" s="300">
        <v>7.19</v>
      </c>
      <c r="J21" s="300">
        <v>6.4089999999999998</v>
      </c>
      <c r="K21" s="300">
        <v>1.611</v>
      </c>
      <c r="L21" s="300">
        <v>6.08</v>
      </c>
      <c r="M21" s="301">
        <v>6.4574999999999996</v>
      </c>
      <c r="N21" s="82">
        <v>109.49712000000002</v>
      </c>
      <c r="O21" s="24">
        <v>22.348800000000004</v>
      </c>
      <c r="P21" s="24">
        <v>106.87424000000003</v>
      </c>
      <c r="Q21" s="25">
        <v>106.37416</v>
      </c>
      <c r="R21" s="23">
        <v>106.40314000000001</v>
      </c>
      <c r="S21" s="24">
        <v>22.348800000000004</v>
      </c>
      <c r="T21" s="24">
        <v>105.18933999999999</v>
      </c>
      <c r="U21" s="25">
        <v>103.35032000000001</v>
      </c>
      <c r="V21" s="302">
        <f t="shared" si="0"/>
        <v>1475.3694199999998</v>
      </c>
      <c r="X21" s="52"/>
      <c r="Y21" s="52"/>
    </row>
    <row r="22" spans="1:42" s="304" customFormat="1" ht="39.950000000000003" customHeight="1" x14ac:dyDescent="0.25">
      <c r="A22" s="303" t="s">
        <v>18</v>
      </c>
      <c r="B22" s="299">
        <v>379.15499999999997</v>
      </c>
      <c r="C22" s="300">
        <v>6.5194999999999999</v>
      </c>
      <c r="D22" s="300">
        <v>6.3324999999999996</v>
      </c>
      <c r="E22" s="300">
        <v>1.7004999999999999</v>
      </c>
      <c r="F22" s="300">
        <v>6.3324999999999996</v>
      </c>
      <c r="G22" s="300">
        <v>5.1660000000000004</v>
      </c>
      <c r="H22" s="299">
        <v>360.03</v>
      </c>
      <c r="I22" s="300">
        <v>7.19</v>
      </c>
      <c r="J22" s="300">
        <v>6.4089999999999998</v>
      </c>
      <c r="K22" s="300">
        <v>1.611</v>
      </c>
      <c r="L22" s="300">
        <v>6.08</v>
      </c>
      <c r="M22" s="301">
        <v>6.4574999999999996</v>
      </c>
      <c r="N22" s="82">
        <v>109.49712000000002</v>
      </c>
      <c r="O22" s="24">
        <v>22.348800000000004</v>
      </c>
      <c r="P22" s="24">
        <v>106.87424000000003</v>
      </c>
      <c r="Q22" s="25">
        <v>106.37416</v>
      </c>
      <c r="R22" s="23">
        <v>106.40314000000001</v>
      </c>
      <c r="S22" s="24">
        <v>22.348800000000004</v>
      </c>
      <c r="T22" s="24">
        <v>105.18933999999999</v>
      </c>
      <c r="U22" s="25">
        <v>103.35032000000001</v>
      </c>
      <c r="V22" s="302">
        <f t="shared" si="0"/>
        <v>1475.3694199999998</v>
      </c>
      <c r="X22" s="52"/>
      <c r="Y22" s="52"/>
    </row>
    <row r="23" spans="1:42" s="304" customFormat="1" ht="39.950000000000003" customHeight="1" x14ac:dyDescent="0.25">
      <c r="A23" s="298" t="s">
        <v>19</v>
      </c>
      <c r="B23" s="299">
        <v>379.15499999999997</v>
      </c>
      <c r="C23" s="300">
        <v>6.5194999999999999</v>
      </c>
      <c r="D23" s="300">
        <v>6.3324999999999996</v>
      </c>
      <c r="E23" s="300">
        <v>1.7004999999999999</v>
      </c>
      <c r="F23" s="300">
        <v>6.3324999999999996</v>
      </c>
      <c r="G23" s="300">
        <v>5.1660000000000004</v>
      </c>
      <c r="H23" s="299">
        <v>360.03</v>
      </c>
      <c r="I23" s="300">
        <v>7.19</v>
      </c>
      <c r="J23" s="300">
        <v>6.4089999999999998</v>
      </c>
      <c r="K23" s="300">
        <v>1.611</v>
      </c>
      <c r="L23" s="300">
        <v>6.08</v>
      </c>
      <c r="M23" s="301">
        <v>6.4574999999999996</v>
      </c>
      <c r="N23" s="82">
        <v>109.49712000000002</v>
      </c>
      <c r="O23" s="24">
        <v>22.348800000000004</v>
      </c>
      <c r="P23" s="24">
        <v>106.87424000000003</v>
      </c>
      <c r="Q23" s="25">
        <v>106.37416</v>
      </c>
      <c r="R23" s="23">
        <v>106.40314000000001</v>
      </c>
      <c r="S23" s="24">
        <v>22.348800000000004</v>
      </c>
      <c r="T23" s="24">
        <v>105.18933999999999</v>
      </c>
      <c r="U23" s="25">
        <v>103.35032000000001</v>
      </c>
      <c r="V23" s="302">
        <f t="shared" si="0"/>
        <v>1475.3694199999998</v>
      </c>
      <c r="X23" s="52"/>
      <c r="Y23" s="52"/>
    </row>
    <row r="24" spans="1:42" s="304" customFormat="1" ht="39.950000000000003" customHeight="1" thickBot="1" x14ac:dyDescent="0.3">
      <c r="A24" s="303" t="s">
        <v>11</v>
      </c>
      <c r="B24" s="305">
        <f>SUM(B17:B23)</f>
        <v>2644.2299999999996</v>
      </c>
      <c r="C24" s="306">
        <f t="shared" ref="C24:U24" si="1">SUM(C17:C23)</f>
        <v>47.400599999999997</v>
      </c>
      <c r="D24" s="306">
        <f t="shared" si="1"/>
        <v>46.040999999999997</v>
      </c>
      <c r="E24" s="306">
        <f t="shared" si="1"/>
        <v>12.422599999999999</v>
      </c>
      <c r="F24" s="306">
        <f t="shared" si="1"/>
        <v>46.115499999999997</v>
      </c>
      <c r="G24" s="306">
        <f t="shared" si="1"/>
        <v>37.367400000000004</v>
      </c>
      <c r="H24" s="305">
        <f t="shared" si="1"/>
        <v>2503.9799999999996</v>
      </c>
      <c r="I24" s="306">
        <f t="shared" si="1"/>
        <v>52.486999999999995</v>
      </c>
      <c r="J24" s="306">
        <f t="shared" si="1"/>
        <v>47.200399999999995</v>
      </c>
      <c r="K24" s="306">
        <f t="shared" si="1"/>
        <v>11.772000000000002</v>
      </c>
      <c r="L24" s="306">
        <f t="shared" si="1"/>
        <v>44.231999999999992</v>
      </c>
      <c r="M24" s="307">
        <f t="shared" si="1"/>
        <v>47.527199999999993</v>
      </c>
      <c r="N24" s="308">
        <f t="shared" si="1"/>
        <v>763.476</v>
      </c>
      <c r="O24" s="309">
        <f t="shared" si="1"/>
        <v>156.24000000000007</v>
      </c>
      <c r="P24" s="309">
        <f t="shared" si="1"/>
        <v>743.86900000000003</v>
      </c>
      <c r="Q24" s="310">
        <f t="shared" si="1"/>
        <v>737.61799999999994</v>
      </c>
      <c r="R24" s="311">
        <f t="shared" si="1"/>
        <v>743.45249999999999</v>
      </c>
      <c r="S24" s="309">
        <f t="shared" si="1"/>
        <v>156.24000000000007</v>
      </c>
      <c r="T24" s="309">
        <f t="shared" si="1"/>
        <v>731.31450000000007</v>
      </c>
      <c r="U24" s="310">
        <f t="shared" si="1"/>
        <v>716.14200000000005</v>
      </c>
      <c r="V24" s="302">
        <f>SUM(B24:U24)</f>
        <v>10289.127699999997</v>
      </c>
      <c r="X24" s="52"/>
    </row>
    <row r="25" spans="1:42" s="304" customFormat="1" ht="41.45" customHeight="1" x14ac:dyDescent="0.25">
      <c r="A25" s="312" t="s">
        <v>20</v>
      </c>
      <c r="B25" s="313"/>
      <c r="C25" s="314">
        <v>123.5</v>
      </c>
      <c r="D25" s="314">
        <v>123.5</v>
      </c>
      <c r="E25" s="314">
        <v>124.5</v>
      </c>
      <c r="F25" s="314">
        <v>123.5</v>
      </c>
      <c r="G25" s="314">
        <v>121</v>
      </c>
      <c r="H25" s="313"/>
      <c r="I25" s="314">
        <v>120</v>
      </c>
      <c r="J25" s="314">
        <v>118.5</v>
      </c>
      <c r="K25" s="314">
        <v>119</v>
      </c>
      <c r="L25" s="314">
        <v>118</v>
      </c>
      <c r="M25" s="315">
        <v>117.5</v>
      </c>
      <c r="N25" s="316">
        <v>122</v>
      </c>
      <c r="O25" s="317">
        <v>124</v>
      </c>
      <c r="P25" s="317">
        <v>119</v>
      </c>
      <c r="Q25" s="318">
        <v>118</v>
      </c>
      <c r="R25" s="319">
        <v>122.5</v>
      </c>
      <c r="S25" s="317">
        <v>124</v>
      </c>
      <c r="T25" s="317">
        <v>120.5</v>
      </c>
      <c r="U25" s="318">
        <v>118</v>
      </c>
      <c r="V25" s="320">
        <f>+((V24/V26)/7)*1000</f>
        <v>120.37305590977687</v>
      </c>
    </row>
    <row r="26" spans="1:42" s="52" customFormat="1" ht="36.75" customHeight="1" x14ac:dyDescent="0.25">
      <c r="A26" s="321" t="s">
        <v>21</v>
      </c>
      <c r="B26" s="322"/>
      <c r="C26" s="323">
        <v>767</v>
      </c>
      <c r="D26" s="323">
        <v>745</v>
      </c>
      <c r="E26" s="323">
        <v>179</v>
      </c>
      <c r="F26" s="323">
        <v>745</v>
      </c>
      <c r="G26" s="323">
        <v>861</v>
      </c>
      <c r="H26" s="324"/>
      <c r="I26" s="323">
        <v>719</v>
      </c>
      <c r="J26" s="323">
        <v>754</v>
      </c>
      <c r="K26" s="323">
        <v>179</v>
      </c>
      <c r="L26" s="323">
        <v>760</v>
      </c>
      <c r="M26" s="325">
        <v>861</v>
      </c>
      <c r="N26" s="86">
        <v>894</v>
      </c>
      <c r="O26" s="35">
        <v>180</v>
      </c>
      <c r="P26" s="35">
        <v>893</v>
      </c>
      <c r="Q26" s="36">
        <v>893</v>
      </c>
      <c r="R26" s="34">
        <v>867</v>
      </c>
      <c r="S26" s="35">
        <v>180</v>
      </c>
      <c r="T26" s="35">
        <v>867</v>
      </c>
      <c r="U26" s="36">
        <v>867</v>
      </c>
      <c r="V26" s="326">
        <f>SUM(C26:U26)</f>
        <v>12211</v>
      </c>
    </row>
    <row r="27" spans="1:42" s="52" customFormat="1" ht="33" customHeight="1" x14ac:dyDescent="0.25">
      <c r="A27" s="327" t="s">
        <v>22</v>
      </c>
      <c r="B27" s="328"/>
      <c r="C27" s="300">
        <f>(C26*C25/1000)*6</f>
        <v>568.34699999999998</v>
      </c>
      <c r="D27" s="300">
        <f t="shared" ref="D27:G27" si="2">(D26*D25/1000)*6</f>
        <v>552.04499999999996</v>
      </c>
      <c r="E27" s="300">
        <f t="shared" si="2"/>
        <v>133.71299999999999</v>
      </c>
      <c r="F27" s="300">
        <f t="shared" si="2"/>
        <v>552.04499999999996</v>
      </c>
      <c r="G27" s="300">
        <f t="shared" si="2"/>
        <v>625.08600000000001</v>
      </c>
      <c r="H27" s="328"/>
      <c r="I27" s="300">
        <f>(I26*I25/1000)*6</f>
        <v>517.68000000000006</v>
      </c>
      <c r="J27" s="300">
        <f>(J26*J25/1000)*6</f>
        <v>536.09400000000005</v>
      </c>
      <c r="K27" s="300">
        <f>(K26*K25/1000)*6</f>
        <v>127.80599999999998</v>
      </c>
      <c r="L27" s="300">
        <f>(L26*L25/1000)*6</f>
        <v>538.08000000000004</v>
      </c>
      <c r="M27" s="301">
        <f>(M26*M25/1000)*6</f>
        <v>607.005</v>
      </c>
      <c r="N27" s="302">
        <f t="shared" ref="N27:U27" si="3">((N26*N25)*7/1000-N17-N18)/5</f>
        <v>109.49712000000002</v>
      </c>
      <c r="O27" s="204">
        <f t="shared" si="3"/>
        <v>22.348800000000004</v>
      </c>
      <c r="P27" s="204">
        <f t="shared" si="3"/>
        <v>106.87424000000003</v>
      </c>
      <c r="Q27" s="205">
        <f t="shared" si="3"/>
        <v>106.37416</v>
      </c>
      <c r="R27" s="203">
        <f t="shared" si="3"/>
        <v>106.40314000000001</v>
      </c>
      <c r="S27" s="204">
        <f t="shared" si="3"/>
        <v>22.348800000000004</v>
      </c>
      <c r="T27" s="204">
        <f t="shared" si="3"/>
        <v>105.18933999999999</v>
      </c>
      <c r="U27" s="205">
        <f t="shared" si="3"/>
        <v>103.35032000000001</v>
      </c>
      <c r="V27" s="88"/>
      <c r="W27" s="52">
        <f>((V24*1000)/V26)/7</f>
        <v>120.37305590977687</v>
      </c>
    </row>
    <row r="28" spans="1:42" s="52" customFormat="1" ht="33" customHeight="1" x14ac:dyDescent="0.25">
      <c r="A28" s="256" t="s">
        <v>23</v>
      </c>
      <c r="B28" s="329"/>
      <c r="C28" s="330">
        <f>+(C25-$C$32)*C26/1000</f>
        <v>6.5194999999999999</v>
      </c>
      <c r="D28" s="330">
        <f t="shared" ref="D28:G28" si="4">+(D25-$C$32)*D26/1000</f>
        <v>6.3324999999999996</v>
      </c>
      <c r="E28" s="330">
        <f t="shared" si="4"/>
        <v>1.7004999999999999</v>
      </c>
      <c r="F28" s="330">
        <f t="shared" si="4"/>
        <v>6.3324999999999996</v>
      </c>
      <c r="G28" s="330">
        <f t="shared" si="4"/>
        <v>5.1660000000000004</v>
      </c>
      <c r="H28" s="329"/>
      <c r="I28" s="330">
        <f>+(I25-$I$32)*I26/1000</f>
        <v>7.19</v>
      </c>
      <c r="J28" s="330">
        <f t="shared" ref="J28:M28" si="5">+(J25-$I$32)*J26/1000</f>
        <v>6.4089999999999998</v>
      </c>
      <c r="K28" s="330">
        <f t="shared" si="5"/>
        <v>1.611</v>
      </c>
      <c r="L28" s="330">
        <f t="shared" si="5"/>
        <v>6.08</v>
      </c>
      <c r="M28" s="331">
        <f t="shared" si="5"/>
        <v>6.4574999999999996</v>
      </c>
      <c r="N28" s="259">
        <f t="shared" ref="N28:U28" si="6">((N26*N25)*7)/1000</f>
        <v>763.476</v>
      </c>
      <c r="O28" s="45">
        <f t="shared" si="6"/>
        <v>156.24</v>
      </c>
      <c r="P28" s="45">
        <f t="shared" si="6"/>
        <v>743.86900000000003</v>
      </c>
      <c r="Q28" s="46">
        <f t="shared" si="6"/>
        <v>737.61800000000005</v>
      </c>
      <c r="R28" s="44">
        <f t="shared" si="6"/>
        <v>743.45249999999999</v>
      </c>
      <c r="S28" s="45">
        <f t="shared" si="6"/>
        <v>156.24</v>
      </c>
      <c r="T28" s="45">
        <f t="shared" si="6"/>
        <v>731.31449999999995</v>
      </c>
      <c r="U28" s="46">
        <f t="shared" si="6"/>
        <v>716.14200000000005</v>
      </c>
      <c r="V28" s="344"/>
    </row>
    <row r="29" spans="1:42" s="304" customFormat="1" ht="33.75" customHeight="1" thickBot="1" x14ac:dyDescent="0.3">
      <c r="A29" s="256" t="s">
        <v>24</v>
      </c>
      <c r="B29" s="332"/>
      <c r="C29" s="333">
        <f t="shared" ref="C29:G29" si="7">+C26*(1.16666666666667)</f>
        <v>894.83333333333599</v>
      </c>
      <c r="D29" s="333">
        <f t="shared" si="7"/>
        <v>869.16666666666924</v>
      </c>
      <c r="E29" s="333">
        <f t="shared" si="7"/>
        <v>208.83333333333394</v>
      </c>
      <c r="F29" s="333">
        <f t="shared" si="7"/>
        <v>869.16666666666924</v>
      </c>
      <c r="G29" s="333">
        <f t="shared" si="7"/>
        <v>1004.500000000003</v>
      </c>
      <c r="H29" s="332"/>
      <c r="I29" s="333">
        <f>+I26*(1.16666666666667)</f>
        <v>838.83333333333576</v>
      </c>
      <c r="J29" s="333">
        <f>+J26*(1.16666666666667)</f>
        <v>879.66666666666924</v>
      </c>
      <c r="K29" s="333">
        <f>+K26*(1.16666666666667)</f>
        <v>208.83333333333394</v>
      </c>
      <c r="L29" s="333">
        <f>+L26*(1.16666666666667)</f>
        <v>886.66666666666924</v>
      </c>
      <c r="M29" s="334">
        <f>+M26*(1.16666666666667)</f>
        <v>1004.500000000003</v>
      </c>
      <c r="N29" s="89">
        <f t="shared" ref="N29:U29" si="8">+(N24/N26)/7*1000</f>
        <v>122</v>
      </c>
      <c r="O29" s="49">
        <f t="shared" si="8"/>
        <v>124.00000000000004</v>
      </c>
      <c r="P29" s="49">
        <f t="shared" si="8"/>
        <v>119.00000000000001</v>
      </c>
      <c r="Q29" s="50">
        <f t="shared" si="8"/>
        <v>118</v>
      </c>
      <c r="R29" s="48">
        <f t="shared" si="8"/>
        <v>122.49999999999999</v>
      </c>
      <c r="S29" s="49">
        <f t="shared" si="8"/>
        <v>124.00000000000004</v>
      </c>
      <c r="T29" s="49">
        <f t="shared" si="8"/>
        <v>120.50000000000001</v>
      </c>
      <c r="U29" s="50">
        <f t="shared" si="8"/>
        <v>118.00000000000001</v>
      </c>
      <c r="V29" s="344"/>
    </row>
    <row r="30" spans="1:42" s="304" customFormat="1" ht="33.75" customHeight="1" x14ac:dyDescent="0.25">
      <c r="A30" s="52"/>
      <c r="B30" s="328"/>
      <c r="C30" s="335">
        <f>(C27/6)</f>
        <v>94.724499999999992</v>
      </c>
      <c r="D30" s="335">
        <f t="shared" ref="D30:G30" si="9">+(D27/6)</f>
        <v>92.007499999999993</v>
      </c>
      <c r="E30" s="335">
        <f t="shared" si="9"/>
        <v>22.285499999999999</v>
      </c>
      <c r="F30" s="335">
        <f t="shared" si="9"/>
        <v>92.007499999999993</v>
      </c>
      <c r="G30" s="335">
        <f t="shared" si="9"/>
        <v>104.181</v>
      </c>
      <c r="H30" s="328"/>
      <c r="I30" s="335">
        <f>+(I27/6)</f>
        <v>86.280000000000015</v>
      </c>
      <c r="J30" s="335">
        <f>+(J27/6)</f>
        <v>89.349000000000004</v>
      </c>
      <c r="K30" s="335">
        <f>+(K27/6)</f>
        <v>21.300999999999998</v>
      </c>
      <c r="L30" s="335">
        <f>+(L27/6)</f>
        <v>89.68</v>
      </c>
      <c r="M30" s="336">
        <f>+(M27/6)</f>
        <v>101.1675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04" customFormat="1" ht="33.75" customHeight="1" x14ac:dyDescent="0.25">
      <c r="A31" s="52"/>
      <c r="B31" s="328"/>
      <c r="C31" s="335">
        <f>+((C27-C24)/4)+C30</f>
        <v>224.96109999999999</v>
      </c>
      <c r="D31" s="335">
        <f t="shared" ref="D31:G31" si="10">+((D27-D24)/4)+D30</f>
        <v>218.50849999999997</v>
      </c>
      <c r="E31" s="335">
        <f t="shared" si="10"/>
        <v>52.608099999999993</v>
      </c>
      <c r="F31" s="335">
        <f t="shared" si="10"/>
        <v>218.48987499999998</v>
      </c>
      <c r="G31" s="335">
        <f t="shared" si="10"/>
        <v>251.11065000000002</v>
      </c>
      <c r="H31" s="328"/>
      <c r="I31" s="335">
        <f>+((I27-I24)/4)+I30</f>
        <v>202.57825000000003</v>
      </c>
      <c r="J31" s="335">
        <f>+((J27-J24)/4)+J30</f>
        <v>211.57240000000002</v>
      </c>
      <c r="K31" s="335">
        <f>+((K27-K24)/4)+K30</f>
        <v>50.309499999999993</v>
      </c>
      <c r="L31" s="335">
        <f>+((L27-L24)/4)+L30</f>
        <v>213.14200000000002</v>
      </c>
      <c r="M31" s="336">
        <f>+((M27-M24)/4)+M30</f>
        <v>241.03694999999999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04" customFormat="1" ht="33.75" customHeight="1" thickBot="1" x14ac:dyDescent="0.3">
      <c r="A32" s="52"/>
      <c r="B32" s="337"/>
      <c r="C32" s="338">
        <v>115</v>
      </c>
      <c r="D32" s="339">
        <f>+C32*E32/1000</f>
        <v>379.15499999999997</v>
      </c>
      <c r="E32" s="340">
        <f>+SUM(C26:G26)</f>
        <v>3297</v>
      </c>
      <c r="F32" s="341"/>
      <c r="G32" s="341"/>
      <c r="H32" s="337"/>
      <c r="I32" s="338">
        <v>110</v>
      </c>
      <c r="J32" s="339">
        <f>+I32*K32/1000</f>
        <v>360.03</v>
      </c>
      <c r="K32" s="340">
        <f>+SUM(I26:M26)</f>
        <v>3273</v>
      </c>
      <c r="L32" s="342"/>
      <c r="M32" s="34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04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89" t="s">
        <v>26</v>
      </c>
      <c r="C36" s="590"/>
      <c r="D36" s="590"/>
      <c r="E36" s="590"/>
      <c r="F36" s="590"/>
      <c r="G36" s="590"/>
      <c r="H36" s="587"/>
      <c r="I36" s="102"/>
      <c r="J36" s="55" t="s">
        <v>27</v>
      </c>
      <c r="K36" s="110"/>
      <c r="L36" s="589" t="s">
        <v>26</v>
      </c>
      <c r="M36" s="590"/>
      <c r="N36" s="590"/>
      <c r="O36" s="590"/>
      <c r="P36" s="590"/>
      <c r="Q36" s="590"/>
      <c r="R36" s="610"/>
      <c r="S36" s="56"/>
      <c r="T36" s="56"/>
      <c r="U36" s="3"/>
      <c r="V36" s="3"/>
      <c r="W36" s="57"/>
      <c r="X36" s="3"/>
      <c r="Y36" s="56"/>
      <c r="Z36" s="56"/>
      <c r="AA36" s="56"/>
      <c r="AB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5"/>
      <c r="R37" s="103" t="s">
        <v>11</v>
      </c>
      <c r="S37" s="59"/>
      <c r="T37" s="59"/>
      <c r="U37" s="60"/>
      <c r="V37" s="3"/>
      <c r="W37" s="3"/>
      <c r="X37" s="57"/>
      <c r="Y37" s="3"/>
      <c r="Z37" s="56"/>
      <c r="AA37" s="56"/>
      <c r="AB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58" t="s">
        <v>61</v>
      </c>
      <c r="R38" s="103"/>
      <c r="S38" s="59"/>
      <c r="T38" s="59"/>
      <c r="U38" s="61"/>
      <c r="V38" s="2"/>
      <c r="W38" s="62"/>
      <c r="X38" s="62"/>
      <c r="Y38" s="2"/>
      <c r="Z38" s="2"/>
      <c r="AA38" s="2"/>
      <c r="AB38" s="2"/>
    </row>
    <row r="39" spans="1:30" ht="33.75" customHeight="1" x14ac:dyDescent="0.25">
      <c r="A39" s="94" t="s">
        <v>13</v>
      </c>
      <c r="B39" s="82">
        <v>105.5</v>
      </c>
      <c r="C39" s="82">
        <v>105.5</v>
      </c>
      <c r="D39" s="82">
        <v>21.7</v>
      </c>
      <c r="E39" s="82">
        <v>105.5</v>
      </c>
      <c r="F39" s="82">
        <v>105.7</v>
      </c>
      <c r="G39" s="82"/>
      <c r="H39" s="82"/>
      <c r="I39" s="104">
        <f t="shared" ref="I39:I46" si="11">SUM(B39:H39)</f>
        <v>443.9</v>
      </c>
      <c r="J39" s="2"/>
      <c r="K39" s="94" t="s">
        <v>13</v>
      </c>
      <c r="L39" s="82">
        <v>9.8000000000000007</v>
      </c>
      <c r="M39" s="82">
        <v>9.6999999999999993</v>
      </c>
      <c r="N39" s="82">
        <v>2</v>
      </c>
      <c r="O39" s="82">
        <v>9.6999999999999993</v>
      </c>
      <c r="P39" s="82">
        <v>8.6999999999999993</v>
      </c>
      <c r="Q39" s="82"/>
      <c r="R39" s="104">
        <f t="shared" ref="R39:R46" si="12">SUM(L39:Q39)</f>
        <v>39.9</v>
      </c>
      <c r="S39" s="2"/>
      <c r="T39" s="63"/>
      <c r="U39" s="64"/>
      <c r="V39" s="2"/>
      <c r="W39" s="62"/>
      <c r="X39" s="62"/>
      <c r="Y39" s="2"/>
      <c r="Z39" s="2"/>
      <c r="AA39" s="2"/>
      <c r="AB39" s="2"/>
    </row>
    <row r="40" spans="1:30" ht="33.75" customHeight="1" x14ac:dyDescent="0.25">
      <c r="A40" s="95" t="s">
        <v>14</v>
      </c>
      <c r="B40" s="82">
        <v>105.5</v>
      </c>
      <c r="C40" s="82">
        <v>105.5</v>
      </c>
      <c r="D40" s="82">
        <v>21.7</v>
      </c>
      <c r="E40" s="82">
        <v>105.5</v>
      </c>
      <c r="F40" s="82">
        <v>105.7</v>
      </c>
      <c r="G40" s="82"/>
      <c r="H40" s="82"/>
      <c r="I40" s="104">
        <f t="shared" si="11"/>
        <v>443.9</v>
      </c>
      <c r="J40" s="2"/>
      <c r="K40" s="95" t="s">
        <v>14</v>
      </c>
      <c r="L40" s="82">
        <v>9.8000000000000007</v>
      </c>
      <c r="M40" s="82">
        <v>9.6999999999999993</v>
      </c>
      <c r="N40" s="82">
        <v>2</v>
      </c>
      <c r="O40" s="82">
        <v>9.6999999999999993</v>
      </c>
      <c r="P40" s="82">
        <v>8.6999999999999993</v>
      </c>
      <c r="Q40" s="82"/>
      <c r="R40" s="104">
        <f t="shared" si="12"/>
        <v>39.9</v>
      </c>
      <c r="S40" s="2"/>
      <c r="T40" s="63"/>
      <c r="U40" s="61"/>
      <c r="V40" s="2"/>
      <c r="W40" s="62"/>
      <c r="X40" s="62"/>
      <c r="Y40" s="2"/>
      <c r="Z40" s="2"/>
      <c r="AA40" s="2"/>
      <c r="AB40" s="2"/>
    </row>
    <row r="41" spans="1:30" ht="33.75" customHeight="1" x14ac:dyDescent="0.25">
      <c r="A41" s="94" t="s">
        <v>15</v>
      </c>
      <c r="B41" s="83">
        <v>112.9396</v>
      </c>
      <c r="C41" s="24">
        <v>111.1</v>
      </c>
      <c r="D41" s="24">
        <v>23.324000000000005</v>
      </c>
      <c r="E41" s="24">
        <v>106.80760000000001</v>
      </c>
      <c r="F41" s="24">
        <v>102.87199999999999</v>
      </c>
      <c r="G41" s="24"/>
      <c r="H41" s="24"/>
      <c r="I41" s="104">
        <f t="shared" si="11"/>
        <v>457.04319999999996</v>
      </c>
      <c r="J41" s="2"/>
      <c r="K41" s="94" t="s">
        <v>15</v>
      </c>
      <c r="L41" s="82">
        <v>10</v>
      </c>
      <c r="M41" s="82">
        <v>9.8000000000000007</v>
      </c>
      <c r="N41" s="82">
        <v>2</v>
      </c>
      <c r="O41" s="24">
        <v>9.8000000000000007</v>
      </c>
      <c r="P41" s="24">
        <v>10.199999999999999</v>
      </c>
      <c r="Q41" s="24"/>
      <c r="R41" s="104">
        <f t="shared" si="12"/>
        <v>41.8</v>
      </c>
      <c r="S41" s="2"/>
      <c r="T41" s="63"/>
      <c r="U41" s="54"/>
      <c r="V41" s="2"/>
      <c r="W41" s="62"/>
      <c r="X41" s="62"/>
      <c r="Y41" s="2"/>
      <c r="Z41" s="2"/>
      <c r="AA41" s="2"/>
      <c r="AB41" s="2"/>
    </row>
    <row r="42" spans="1:30" ht="33.75" customHeight="1" x14ac:dyDescent="0.25">
      <c r="A42" s="95" t="s">
        <v>16</v>
      </c>
      <c r="B42" s="82">
        <v>112.9396</v>
      </c>
      <c r="C42" s="82">
        <v>111.1</v>
      </c>
      <c r="D42" s="82">
        <v>23.324000000000005</v>
      </c>
      <c r="E42" s="82">
        <v>106.80760000000001</v>
      </c>
      <c r="F42" s="82">
        <v>102.87199999999999</v>
      </c>
      <c r="G42" s="82"/>
      <c r="H42" s="82"/>
      <c r="I42" s="104">
        <f t="shared" si="11"/>
        <v>457.04319999999996</v>
      </c>
      <c r="J42" s="2"/>
      <c r="K42" s="95" t="s">
        <v>16</v>
      </c>
      <c r="L42" s="82">
        <v>10</v>
      </c>
      <c r="M42" s="82">
        <v>9.9</v>
      </c>
      <c r="N42" s="82">
        <v>2</v>
      </c>
      <c r="O42" s="24">
        <v>9.9</v>
      </c>
      <c r="P42" s="24">
        <v>10.3</v>
      </c>
      <c r="Q42" s="82"/>
      <c r="R42" s="104">
        <f t="shared" si="12"/>
        <v>42.099999999999994</v>
      </c>
      <c r="S42" s="2"/>
      <c r="T42" s="63"/>
      <c r="U42" s="54"/>
      <c r="V42" s="2"/>
      <c r="W42" s="62"/>
      <c r="X42" s="62"/>
      <c r="Y42" s="2"/>
      <c r="Z42" s="2"/>
      <c r="AA42" s="2"/>
      <c r="AB42" s="2"/>
    </row>
    <row r="43" spans="1:30" ht="33.75" customHeight="1" x14ac:dyDescent="0.25">
      <c r="A43" s="94" t="s">
        <v>17</v>
      </c>
      <c r="B43" s="82">
        <v>112.9396</v>
      </c>
      <c r="C43" s="82">
        <v>111.1</v>
      </c>
      <c r="D43" s="82">
        <v>23.324000000000005</v>
      </c>
      <c r="E43" s="82">
        <v>106.80760000000001</v>
      </c>
      <c r="F43" s="82">
        <v>102.87199999999999</v>
      </c>
      <c r="G43" s="82"/>
      <c r="H43" s="82"/>
      <c r="I43" s="104">
        <f t="shared" si="11"/>
        <v>457.04319999999996</v>
      </c>
      <c r="J43" s="2"/>
      <c r="K43" s="94" t="s">
        <v>17</v>
      </c>
      <c r="L43" s="82">
        <v>10</v>
      </c>
      <c r="M43" s="82">
        <v>9.9</v>
      </c>
      <c r="N43" s="82">
        <v>2</v>
      </c>
      <c r="O43" s="24">
        <v>9.9</v>
      </c>
      <c r="P43" s="24">
        <v>10.3</v>
      </c>
      <c r="Q43" s="82"/>
      <c r="R43" s="104">
        <f t="shared" si="12"/>
        <v>42.099999999999994</v>
      </c>
      <c r="S43" s="2"/>
      <c r="T43" s="63"/>
      <c r="U43" s="54"/>
      <c r="V43" s="2"/>
      <c r="W43" s="62"/>
      <c r="X43" s="62"/>
      <c r="Y43" s="2"/>
      <c r="Z43" s="2"/>
      <c r="AA43" s="2"/>
      <c r="AB43" s="2"/>
    </row>
    <row r="44" spans="1:30" ht="33.75" customHeight="1" x14ac:dyDescent="0.25">
      <c r="A44" s="95" t="s">
        <v>18</v>
      </c>
      <c r="B44" s="82">
        <v>112.9396</v>
      </c>
      <c r="C44" s="82">
        <v>111.1</v>
      </c>
      <c r="D44" s="82">
        <v>23.324000000000005</v>
      </c>
      <c r="E44" s="82">
        <v>106.80760000000001</v>
      </c>
      <c r="F44" s="82">
        <v>102.87199999999999</v>
      </c>
      <c r="G44" s="82"/>
      <c r="H44" s="82"/>
      <c r="I44" s="104">
        <f t="shared" si="11"/>
        <v>457.04319999999996</v>
      </c>
      <c r="J44" s="2"/>
      <c r="K44" s="95" t="s">
        <v>18</v>
      </c>
      <c r="L44" s="82">
        <v>10</v>
      </c>
      <c r="M44" s="82">
        <v>9.9</v>
      </c>
      <c r="N44" s="82">
        <v>2</v>
      </c>
      <c r="O44" s="24">
        <v>9.9</v>
      </c>
      <c r="P44" s="24">
        <v>10.3</v>
      </c>
      <c r="Q44" s="82"/>
      <c r="R44" s="104">
        <f t="shared" si="12"/>
        <v>42.099999999999994</v>
      </c>
      <c r="S44" s="2"/>
      <c r="T44" s="63"/>
      <c r="U44" s="54"/>
      <c r="V44" s="2"/>
      <c r="W44" s="62"/>
      <c r="X44" s="62"/>
      <c r="Y44" s="2"/>
      <c r="Z44" s="2"/>
      <c r="AA44" s="2"/>
      <c r="AB44" s="2"/>
    </row>
    <row r="45" spans="1:30" ht="33.75" customHeight="1" x14ac:dyDescent="0.25">
      <c r="A45" s="94" t="s">
        <v>19</v>
      </c>
      <c r="B45" s="82">
        <v>112.9396</v>
      </c>
      <c r="C45" s="82">
        <v>111.1</v>
      </c>
      <c r="D45" s="82">
        <v>23.324000000000005</v>
      </c>
      <c r="E45" s="82">
        <v>106.80760000000001</v>
      </c>
      <c r="F45" s="82">
        <v>102.87199999999999</v>
      </c>
      <c r="G45" s="82"/>
      <c r="H45" s="82"/>
      <c r="I45" s="104">
        <f t="shared" si="11"/>
        <v>457.04319999999996</v>
      </c>
      <c r="J45" s="2"/>
      <c r="K45" s="94" t="s">
        <v>19</v>
      </c>
      <c r="L45" s="82">
        <v>10</v>
      </c>
      <c r="M45" s="82">
        <v>9.9</v>
      </c>
      <c r="N45" s="82">
        <v>2</v>
      </c>
      <c r="O45" s="24">
        <v>9.9</v>
      </c>
      <c r="P45" s="24">
        <v>10.3</v>
      </c>
      <c r="Q45" s="82"/>
      <c r="R45" s="104">
        <f t="shared" si="12"/>
        <v>42.099999999999994</v>
      </c>
      <c r="S45" s="2"/>
      <c r="T45" s="63"/>
      <c r="U45" s="54"/>
      <c r="V45" s="2"/>
      <c r="W45" s="62"/>
      <c r="X45" s="62"/>
      <c r="Y45" s="2"/>
      <c r="Z45" s="2"/>
      <c r="AA45" s="2"/>
      <c r="AB45" s="2"/>
    </row>
    <row r="46" spans="1:30" ht="33.75" customHeight="1" x14ac:dyDescent="0.25">
      <c r="A46" s="95" t="s">
        <v>11</v>
      </c>
      <c r="B46" s="84">
        <f t="shared" ref="B46:H46" si="13">SUM(B39:B45)</f>
        <v>775.69800000000009</v>
      </c>
      <c r="C46" s="28">
        <f t="shared" si="13"/>
        <v>766.50000000000011</v>
      </c>
      <c r="D46" s="28">
        <f t="shared" si="13"/>
        <v>160.02000000000004</v>
      </c>
      <c r="E46" s="28">
        <f t="shared" si="13"/>
        <v>745.0379999999999</v>
      </c>
      <c r="F46" s="28">
        <f t="shared" si="13"/>
        <v>725.75999999999988</v>
      </c>
      <c r="G46" s="28">
        <f t="shared" si="13"/>
        <v>0</v>
      </c>
      <c r="H46" s="28">
        <f t="shared" si="13"/>
        <v>0</v>
      </c>
      <c r="I46" s="104">
        <f t="shared" si="11"/>
        <v>3173.0160000000001</v>
      </c>
      <c r="K46" s="80" t="s">
        <v>11</v>
      </c>
      <c r="L46" s="84">
        <f t="shared" ref="L46:Q46" si="14">SUM(L39:L45)</f>
        <v>69.599999999999994</v>
      </c>
      <c r="M46" s="28">
        <f t="shared" si="14"/>
        <v>68.8</v>
      </c>
      <c r="N46" s="28">
        <f t="shared" si="14"/>
        <v>14</v>
      </c>
      <c r="O46" s="28">
        <f t="shared" si="14"/>
        <v>68.8</v>
      </c>
      <c r="P46" s="28">
        <f t="shared" si="14"/>
        <v>68.8</v>
      </c>
      <c r="Q46" s="28">
        <f t="shared" si="14"/>
        <v>0</v>
      </c>
      <c r="R46" s="104">
        <f t="shared" si="12"/>
        <v>290</v>
      </c>
      <c r="S46" s="63"/>
      <c r="T46" s="63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6" t="s">
        <v>20</v>
      </c>
      <c r="B47" s="85">
        <v>126.5</v>
      </c>
      <c r="C47" s="31">
        <v>125</v>
      </c>
      <c r="D47" s="31">
        <v>127</v>
      </c>
      <c r="E47" s="31">
        <v>121.5</v>
      </c>
      <c r="F47" s="31">
        <v>120</v>
      </c>
      <c r="G47" s="31"/>
      <c r="H47" s="31"/>
      <c r="I47" s="105">
        <f>+((I46/I48)/7)*1000</f>
        <v>123.44444444444446</v>
      </c>
      <c r="K47" s="113" t="s">
        <v>20</v>
      </c>
      <c r="L47" s="85">
        <v>132.5</v>
      </c>
      <c r="M47" s="31">
        <v>131</v>
      </c>
      <c r="N47" s="31">
        <v>133</v>
      </c>
      <c r="O47" s="31">
        <v>131</v>
      </c>
      <c r="P47" s="31">
        <v>131</v>
      </c>
      <c r="Q47" s="31"/>
      <c r="R47" s="105">
        <f>+((R46/R48)/7)*1000</f>
        <v>131.51927437641723</v>
      </c>
      <c r="S47" s="65"/>
      <c r="T47" s="65"/>
    </row>
    <row r="48" spans="1:30" ht="33.75" customHeight="1" x14ac:dyDescent="0.25">
      <c r="A48" s="97" t="s">
        <v>21</v>
      </c>
      <c r="B48" s="86">
        <v>876</v>
      </c>
      <c r="C48" s="35">
        <v>876</v>
      </c>
      <c r="D48" s="35">
        <v>180</v>
      </c>
      <c r="E48" s="35">
        <v>876</v>
      </c>
      <c r="F48" s="35">
        <v>864</v>
      </c>
      <c r="G48" s="35"/>
      <c r="H48" s="35"/>
      <c r="I48" s="106">
        <f>SUM(B48:H48)</f>
        <v>3672</v>
      </c>
      <c r="J48" s="66"/>
      <c r="K48" s="97" t="s">
        <v>21</v>
      </c>
      <c r="L48" s="109">
        <v>75</v>
      </c>
      <c r="M48" s="67">
        <v>75</v>
      </c>
      <c r="N48" s="67">
        <v>15</v>
      </c>
      <c r="O48" s="67">
        <v>75</v>
      </c>
      <c r="P48" s="67">
        <v>75</v>
      </c>
      <c r="Q48" s="67"/>
      <c r="R48" s="115">
        <f>SUM(L48:Q48)</f>
        <v>315</v>
      </c>
      <c r="S48" s="68"/>
      <c r="T48" s="68"/>
    </row>
    <row r="49" spans="1:31" ht="33.75" customHeight="1" x14ac:dyDescent="0.25">
      <c r="A49" s="98" t="s">
        <v>22</v>
      </c>
      <c r="B49" s="87">
        <f t="shared" ref="B49:H49" si="15">((B48*B47)*7/1000-B39-B40)/5</f>
        <v>112.9396</v>
      </c>
      <c r="C49" s="39">
        <f t="shared" si="15"/>
        <v>111.1</v>
      </c>
      <c r="D49" s="39">
        <f t="shared" si="15"/>
        <v>23.324000000000005</v>
      </c>
      <c r="E49" s="39">
        <f t="shared" si="15"/>
        <v>106.80760000000001</v>
      </c>
      <c r="F49" s="39">
        <f t="shared" si="15"/>
        <v>102.87199999999999</v>
      </c>
      <c r="G49" s="39">
        <f t="shared" si="15"/>
        <v>0</v>
      </c>
      <c r="H49" s="39">
        <f t="shared" si="15"/>
        <v>0</v>
      </c>
      <c r="I49" s="107">
        <f>((I46*1000)/I48)/7</f>
        <v>123.44444444444444</v>
      </c>
      <c r="K49" s="98" t="s">
        <v>22</v>
      </c>
      <c r="L49" s="87">
        <f t="shared" ref="L49:Q49" si="16">((L48*L47)*7/1000-L39-L40)/5</f>
        <v>9.9925000000000015</v>
      </c>
      <c r="M49" s="39">
        <f t="shared" si="16"/>
        <v>9.875</v>
      </c>
      <c r="N49" s="39">
        <f t="shared" si="16"/>
        <v>1.9929999999999999</v>
      </c>
      <c r="O49" s="39">
        <f t="shared" si="16"/>
        <v>9.875</v>
      </c>
      <c r="P49" s="39">
        <f t="shared" si="16"/>
        <v>10.275</v>
      </c>
      <c r="Q49" s="39">
        <f t="shared" si="16"/>
        <v>0</v>
      </c>
      <c r="R49" s="116">
        <f>((R46*1000)/R48)/7</f>
        <v>131.51927437641723</v>
      </c>
      <c r="S49" s="68"/>
      <c r="T49" s="68"/>
    </row>
    <row r="50" spans="1:31" ht="33.75" customHeight="1" x14ac:dyDescent="0.25">
      <c r="A50" s="99" t="s">
        <v>23</v>
      </c>
      <c r="B50" s="88">
        <f t="shared" ref="B50:H50" si="17">((B48*B47)*7)/1000</f>
        <v>775.69799999999998</v>
      </c>
      <c r="C50" s="43">
        <f t="shared" si="17"/>
        <v>766.5</v>
      </c>
      <c r="D50" s="43">
        <f t="shared" si="17"/>
        <v>160.02000000000001</v>
      </c>
      <c r="E50" s="43">
        <f t="shared" si="17"/>
        <v>745.03800000000001</v>
      </c>
      <c r="F50" s="43">
        <f t="shared" si="17"/>
        <v>725.76</v>
      </c>
      <c r="G50" s="43">
        <f t="shared" si="17"/>
        <v>0</v>
      </c>
      <c r="H50" s="43">
        <f t="shared" si="17"/>
        <v>0</v>
      </c>
      <c r="I50" s="90"/>
      <c r="K50" s="99" t="s">
        <v>23</v>
      </c>
      <c r="L50" s="88">
        <f t="shared" ref="L50:Q50" si="18">((L48*L47)*7)/1000</f>
        <v>69.5625</v>
      </c>
      <c r="M50" s="43">
        <f t="shared" si="18"/>
        <v>68.775000000000006</v>
      </c>
      <c r="N50" s="43">
        <f t="shared" si="18"/>
        <v>13.965</v>
      </c>
      <c r="O50" s="43">
        <f t="shared" si="18"/>
        <v>68.775000000000006</v>
      </c>
      <c r="P50" s="43">
        <f t="shared" si="18"/>
        <v>68.775000000000006</v>
      </c>
      <c r="Q50" s="43">
        <f t="shared" si="18"/>
        <v>0</v>
      </c>
      <c r="R50" s="117"/>
    </row>
    <row r="51" spans="1:31" ht="33.75" customHeight="1" thickBot="1" x14ac:dyDescent="0.3">
      <c r="A51" s="100" t="s">
        <v>24</v>
      </c>
      <c r="B51" s="89">
        <f t="shared" ref="B51:H51" si="19">+(B46/B48)/7*1000</f>
        <v>126.5</v>
      </c>
      <c r="C51" s="49">
        <f t="shared" si="19"/>
        <v>125.00000000000003</v>
      </c>
      <c r="D51" s="49">
        <f t="shared" si="19"/>
        <v>127.00000000000003</v>
      </c>
      <c r="E51" s="49">
        <f t="shared" si="19"/>
        <v>121.49999999999999</v>
      </c>
      <c r="F51" s="49">
        <f t="shared" si="19"/>
        <v>119.99999999999999</v>
      </c>
      <c r="G51" s="49" t="e">
        <f t="shared" si="19"/>
        <v>#DIV/0!</v>
      </c>
      <c r="H51" s="49" t="e">
        <f t="shared" si="19"/>
        <v>#DIV/0!</v>
      </c>
      <c r="I51" s="108"/>
      <c r="J51" s="52"/>
      <c r="K51" s="100" t="s">
        <v>24</v>
      </c>
      <c r="L51" s="89">
        <f t="shared" ref="L51:Q51" si="20">+(L46/L48)/7*1000</f>
        <v>132.57142857142856</v>
      </c>
      <c r="M51" s="49">
        <f t="shared" si="20"/>
        <v>131.04761904761907</v>
      </c>
      <c r="N51" s="49">
        <f t="shared" si="20"/>
        <v>133.33333333333334</v>
      </c>
      <c r="O51" s="49">
        <f t="shared" si="20"/>
        <v>131.04761904761907</v>
      </c>
      <c r="P51" s="49">
        <f t="shared" si="20"/>
        <v>131.04761904761907</v>
      </c>
      <c r="Q51" s="49" t="e">
        <f t="shared" si="20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91"/>
      <c r="K54" s="591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589" t="s">
        <v>8</v>
      </c>
      <c r="C55" s="590"/>
      <c r="D55" s="590"/>
      <c r="E55" s="590"/>
      <c r="F55" s="590"/>
      <c r="G55" s="587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1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1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1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1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1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1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1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2">SUM(B58:B64)</f>
        <v>158.00000000000003</v>
      </c>
      <c r="C65" s="28">
        <f t="shared" si="22"/>
        <v>279.2</v>
      </c>
      <c r="D65" s="28">
        <f t="shared" si="22"/>
        <v>277</v>
      </c>
      <c r="E65" s="28">
        <f t="shared" si="22"/>
        <v>395.9</v>
      </c>
      <c r="F65" s="28">
        <f t="shared" si="22"/>
        <v>0</v>
      </c>
      <c r="G65" s="28">
        <f t="shared" si="22"/>
        <v>0</v>
      </c>
      <c r="H65" s="104">
        <f t="shared" si="21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3">((B67*B66)*7/1000-B58-B59)/5</f>
        <v>22.8871</v>
      </c>
      <c r="C68" s="39">
        <f t="shared" si="23"/>
        <v>40.400400000000005</v>
      </c>
      <c r="D68" s="39">
        <f t="shared" si="23"/>
        <v>40.129200000000004</v>
      </c>
      <c r="E68" s="39">
        <f t="shared" si="23"/>
        <v>57.355999999999995</v>
      </c>
      <c r="F68" s="39">
        <f t="shared" si="23"/>
        <v>0</v>
      </c>
      <c r="G68" s="39">
        <f t="shared" si="23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4">((B67*B66)*7)/1000</f>
        <v>158.03550000000001</v>
      </c>
      <c r="C69" s="43">
        <f t="shared" si="24"/>
        <v>279.202</v>
      </c>
      <c r="D69" s="43">
        <f t="shared" si="24"/>
        <v>277.04599999999999</v>
      </c>
      <c r="E69" s="43">
        <f t="shared" si="24"/>
        <v>395.78</v>
      </c>
      <c r="F69" s="43">
        <f t="shared" si="24"/>
        <v>0</v>
      </c>
      <c r="G69" s="43">
        <f t="shared" si="24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5">+(B65/B67)/7*1000</f>
        <v>130.47068538398022</v>
      </c>
      <c r="C70" s="49">
        <f t="shared" si="25"/>
        <v>129.49907235621521</v>
      </c>
      <c r="D70" s="49">
        <f t="shared" si="25"/>
        <v>128.47866419294991</v>
      </c>
      <c r="E70" s="49">
        <f t="shared" si="25"/>
        <v>128.53896103896105</v>
      </c>
      <c r="F70" s="49" t="e">
        <f t="shared" si="25"/>
        <v>#DIV/0!</v>
      </c>
      <c r="G70" s="49" t="e">
        <f t="shared" si="25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284"/>
      <c r="D73" s="284"/>
      <c r="E73" s="284"/>
      <c r="F73" s="118"/>
      <c r="G73" s="198"/>
      <c r="H73" s="284"/>
      <c r="I73" s="284"/>
      <c r="J73" s="284"/>
      <c r="K73" s="118"/>
      <c r="L73" s="198"/>
      <c r="M73" s="284"/>
      <c r="N73" s="284"/>
      <c r="O73" s="118"/>
      <c r="P73" s="198"/>
      <c r="Q73" s="284"/>
      <c r="R73" s="284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200"/>
      <c r="C74" s="15"/>
      <c r="D74" s="15"/>
      <c r="E74" s="15"/>
      <c r="F74" s="17"/>
      <c r="G74" s="16"/>
      <c r="H74" s="15"/>
      <c r="I74" s="15"/>
      <c r="J74" s="15"/>
      <c r="K74" s="17"/>
      <c r="L74" s="16"/>
      <c r="M74" s="15"/>
      <c r="N74" s="15"/>
      <c r="O74" s="17"/>
      <c r="P74" s="16"/>
      <c r="Q74" s="15"/>
      <c r="R74" s="15"/>
      <c r="S74" s="17"/>
      <c r="T74" s="218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200">
        <v>1</v>
      </c>
      <c r="C75" s="58">
        <v>2</v>
      </c>
      <c r="D75" s="58" t="s">
        <v>73</v>
      </c>
      <c r="E75" s="58">
        <v>4</v>
      </c>
      <c r="F75" s="202">
        <v>5</v>
      </c>
      <c r="G75" s="200">
        <v>6</v>
      </c>
      <c r="H75" s="58">
        <v>7</v>
      </c>
      <c r="I75" s="58" t="s">
        <v>74</v>
      </c>
      <c r="J75" s="58">
        <v>9</v>
      </c>
      <c r="K75" s="202">
        <v>10</v>
      </c>
      <c r="L75" s="200">
        <v>11</v>
      </c>
      <c r="M75" s="58" t="s">
        <v>75</v>
      </c>
      <c r="N75" s="58">
        <v>13</v>
      </c>
      <c r="O75" s="202">
        <v>14</v>
      </c>
      <c r="P75" s="200">
        <v>15</v>
      </c>
      <c r="Q75" s="58" t="s">
        <v>76</v>
      </c>
      <c r="R75" s="58">
        <v>17</v>
      </c>
      <c r="S75" s="202">
        <v>18</v>
      </c>
      <c r="T75" s="218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94" t="s">
        <v>13</v>
      </c>
      <c r="B76" s="203">
        <v>8.9</v>
      </c>
      <c r="C76" s="204">
        <v>8.6</v>
      </c>
      <c r="D76" s="204">
        <v>2.1</v>
      </c>
      <c r="E76" s="204">
        <v>8.6</v>
      </c>
      <c r="F76" s="205">
        <v>10</v>
      </c>
      <c r="G76" s="203">
        <v>8.3000000000000007</v>
      </c>
      <c r="H76" s="204">
        <v>8.9</v>
      </c>
      <c r="I76" s="204">
        <v>2</v>
      </c>
      <c r="J76" s="204">
        <v>8.9</v>
      </c>
      <c r="K76" s="205">
        <v>10</v>
      </c>
      <c r="L76" s="203">
        <v>10.5</v>
      </c>
      <c r="M76" s="204">
        <v>2.1</v>
      </c>
      <c r="N76" s="204">
        <v>10.3</v>
      </c>
      <c r="O76" s="205">
        <v>10.3</v>
      </c>
      <c r="P76" s="203">
        <v>10.199999999999999</v>
      </c>
      <c r="Q76" s="204">
        <v>2.1</v>
      </c>
      <c r="R76" s="204">
        <v>10</v>
      </c>
      <c r="S76" s="205">
        <v>10</v>
      </c>
      <c r="T76" s="219">
        <f t="shared" ref="T76:T83" si="26">SUM(B76:S76)</f>
        <v>141.79999999999998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95" t="s">
        <v>14</v>
      </c>
      <c r="B77" s="203">
        <v>8.9</v>
      </c>
      <c r="C77" s="204">
        <v>8.6</v>
      </c>
      <c r="D77" s="204">
        <v>2.1</v>
      </c>
      <c r="E77" s="204">
        <v>8.6</v>
      </c>
      <c r="F77" s="205">
        <v>10</v>
      </c>
      <c r="G77" s="203">
        <v>8.3000000000000007</v>
      </c>
      <c r="H77" s="204">
        <v>8.9</v>
      </c>
      <c r="I77" s="204">
        <v>2</v>
      </c>
      <c r="J77" s="204">
        <v>8.9</v>
      </c>
      <c r="K77" s="205">
        <v>10</v>
      </c>
      <c r="L77" s="203">
        <v>10.5</v>
      </c>
      <c r="M77" s="204">
        <v>2.1</v>
      </c>
      <c r="N77" s="204">
        <v>10.3</v>
      </c>
      <c r="O77" s="205">
        <v>10.3</v>
      </c>
      <c r="P77" s="203">
        <v>10.199999999999999</v>
      </c>
      <c r="Q77" s="204">
        <v>2.1</v>
      </c>
      <c r="R77" s="204">
        <v>10</v>
      </c>
      <c r="S77" s="205">
        <v>10</v>
      </c>
      <c r="T77" s="219">
        <f t="shared" si="26"/>
        <v>141.79999999999998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94" t="s">
        <v>15</v>
      </c>
      <c r="B78" s="203">
        <v>9</v>
      </c>
      <c r="C78" s="204">
        <v>8.6999999999999993</v>
      </c>
      <c r="D78" s="204">
        <v>2</v>
      </c>
      <c r="E78" s="204">
        <v>8.6</v>
      </c>
      <c r="F78" s="205">
        <v>9.9</v>
      </c>
      <c r="G78" s="203">
        <v>8.4</v>
      </c>
      <c r="H78" s="204">
        <v>8.9</v>
      </c>
      <c r="I78" s="204">
        <v>2.1</v>
      </c>
      <c r="J78" s="204">
        <v>8.9</v>
      </c>
      <c r="K78" s="205">
        <v>9.9</v>
      </c>
      <c r="L78" s="203">
        <v>10.5</v>
      </c>
      <c r="M78" s="204">
        <v>2</v>
      </c>
      <c r="N78" s="204">
        <v>10.3</v>
      </c>
      <c r="O78" s="205">
        <v>10.3</v>
      </c>
      <c r="P78" s="203">
        <v>10.199999999999999</v>
      </c>
      <c r="Q78" s="204">
        <v>2</v>
      </c>
      <c r="R78" s="204">
        <v>10.1</v>
      </c>
      <c r="S78" s="205">
        <v>10.1</v>
      </c>
      <c r="T78" s="219">
        <f t="shared" si="26"/>
        <v>141.9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95" t="s">
        <v>16</v>
      </c>
      <c r="B79" s="203">
        <v>9</v>
      </c>
      <c r="C79" s="204">
        <v>8.8000000000000007</v>
      </c>
      <c r="D79" s="204">
        <v>2.1</v>
      </c>
      <c r="E79" s="204">
        <v>8.6</v>
      </c>
      <c r="F79" s="205">
        <v>9.9</v>
      </c>
      <c r="G79" s="203">
        <v>8.4</v>
      </c>
      <c r="H79" s="204">
        <v>8.9</v>
      </c>
      <c r="I79" s="204">
        <v>2.1</v>
      </c>
      <c r="J79" s="204">
        <v>8.9</v>
      </c>
      <c r="K79" s="205">
        <v>9.9</v>
      </c>
      <c r="L79" s="203">
        <v>10.5</v>
      </c>
      <c r="M79" s="204">
        <v>2.1</v>
      </c>
      <c r="N79" s="204">
        <v>10.3</v>
      </c>
      <c r="O79" s="205">
        <v>10.3</v>
      </c>
      <c r="P79" s="203">
        <v>10.199999999999999</v>
      </c>
      <c r="Q79" s="204">
        <v>2.1</v>
      </c>
      <c r="R79" s="204">
        <v>10.1</v>
      </c>
      <c r="S79" s="205">
        <v>10.1</v>
      </c>
      <c r="T79" s="219">
        <f t="shared" si="26"/>
        <v>142.29999999999998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94" t="s">
        <v>17</v>
      </c>
      <c r="B80" s="203">
        <v>9</v>
      </c>
      <c r="C80" s="204">
        <v>8.8000000000000007</v>
      </c>
      <c r="D80" s="204">
        <v>2.1</v>
      </c>
      <c r="E80" s="204">
        <v>8.6</v>
      </c>
      <c r="F80" s="205">
        <v>9.9</v>
      </c>
      <c r="G80" s="203">
        <v>8.5</v>
      </c>
      <c r="H80" s="204">
        <v>8.9</v>
      </c>
      <c r="I80" s="204">
        <v>2.1</v>
      </c>
      <c r="J80" s="204">
        <v>8.9</v>
      </c>
      <c r="K80" s="205">
        <v>9.9</v>
      </c>
      <c r="L80" s="203">
        <v>10.5</v>
      </c>
      <c r="M80" s="204">
        <v>2.1</v>
      </c>
      <c r="N80" s="204">
        <v>10.4</v>
      </c>
      <c r="O80" s="205">
        <v>10.4</v>
      </c>
      <c r="P80" s="203">
        <v>10.3</v>
      </c>
      <c r="Q80" s="204">
        <v>2.1</v>
      </c>
      <c r="R80" s="204">
        <v>10.1</v>
      </c>
      <c r="S80" s="205">
        <v>10.1</v>
      </c>
      <c r="T80" s="219">
        <f t="shared" si="26"/>
        <v>142.69999999999999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95" t="s">
        <v>18</v>
      </c>
      <c r="B81" s="203">
        <v>9.1</v>
      </c>
      <c r="C81" s="204">
        <v>8.8000000000000007</v>
      </c>
      <c r="D81" s="204">
        <v>2.1</v>
      </c>
      <c r="E81" s="204">
        <v>8.6999999999999993</v>
      </c>
      <c r="F81" s="205">
        <v>9.9</v>
      </c>
      <c r="G81" s="203">
        <v>8.5</v>
      </c>
      <c r="H81" s="204">
        <v>8.9</v>
      </c>
      <c r="I81" s="204">
        <v>2.1</v>
      </c>
      <c r="J81" s="204">
        <v>8.9</v>
      </c>
      <c r="K81" s="205">
        <v>9.9</v>
      </c>
      <c r="L81" s="203">
        <v>10.6</v>
      </c>
      <c r="M81" s="204">
        <v>2.1</v>
      </c>
      <c r="N81" s="204">
        <v>10.4</v>
      </c>
      <c r="O81" s="205">
        <v>10.4</v>
      </c>
      <c r="P81" s="203">
        <v>10.3</v>
      </c>
      <c r="Q81" s="204">
        <v>2.1</v>
      </c>
      <c r="R81" s="204">
        <v>10.199999999999999</v>
      </c>
      <c r="S81" s="205">
        <v>10.1</v>
      </c>
      <c r="T81" s="219">
        <f t="shared" si="26"/>
        <v>143.1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94" t="s">
        <v>19</v>
      </c>
      <c r="B82" s="203">
        <v>9.1</v>
      </c>
      <c r="C82" s="204">
        <v>8.8000000000000007</v>
      </c>
      <c r="D82" s="204">
        <v>2.1</v>
      </c>
      <c r="E82" s="204">
        <v>8.6999999999999993</v>
      </c>
      <c r="F82" s="205">
        <v>9.9</v>
      </c>
      <c r="G82" s="203">
        <v>8.5</v>
      </c>
      <c r="H82" s="204">
        <v>9</v>
      </c>
      <c r="I82" s="204">
        <v>2.2000000000000002</v>
      </c>
      <c r="J82" s="204">
        <v>8.9</v>
      </c>
      <c r="K82" s="205">
        <v>9.9</v>
      </c>
      <c r="L82" s="203">
        <v>10.6</v>
      </c>
      <c r="M82" s="204">
        <v>2.1</v>
      </c>
      <c r="N82" s="204">
        <v>10.4</v>
      </c>
      <c r="O82" s="205">
        <v>10.4</v>
      </c>
      <c r="P82" s="203">
        <v>10.3</v>
      </c>
      <c r="Q82" s="204">
        <v>2.1</v>
      </c>
      <c r="R82" s="204">
        <v>10.199999999999999</v>
      </c>
      <c r="S82" s="205">
        <v>10.1</v>
      </c>
      <c r="T82" s="219">
        <f t="shared" si="26"/>
        <v>143.29999999999998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122" t="s">
        <v>11</v>
      </c>
      <c r="B83" s="27">
        <f>SUM(B76:B82)</f>
        <v>63</v>
      </c>
      <c r="C83" s="28">
        <f>SUM(C76:C82)</f>
        <v>61.099999999999994</v>
      </c>
      <c r="D83" s="28">
        <f>SUM(D76:D82)</f>
        <v>14.6</v>
      </c>
      <c r="E83" s="28">
        <f>SUM(E76:E82)</f>
        <v>60.400000000000006</v>
      </c>
      <c r="F83" s="29">
        <f>SUM(F76:F82)</f>
        <v>69.5</v>
      </c>
      <c r="G83" s="27">
        <f t="shared" ref="G83:S83" si="27">SUM(G76:G82)</f>
        <v>58.9</v>
      </c>
      <c r="H83" s="28">
        <f t="shared" si="27"/>
        <v>62.4</v>
      </c>
      <c r="I83" s="28">
        <f t="shared" si="27"/>
        <v>14.599999999999998</v>
      </c>
      <c r="J83" s="28">
        <f t="shared" si="27"/>
        <v>62.3</v>
      </c>
      <c r="K83" s="29">
        <f t="shared" si="27"/>
        <v>69.5</v>
      </c>
      <c r="L83" s="27">
        <f t="shared" si="27"/>
        <v>73.7</v>
      </c>
      <c r="M83" s="28">
        <f t="shared" si="27"/>
        <v>14.6</v>
      </c>
      <c r="N83" s="28">
        <f t="shared" si="27"/>
        <v>72.400000000000006</v>
      </c>
      <c r="O83" s="29">
        <f t="shared" si="27"/>
        <v>72.400000000000006</v>
      </c>
      <c r="P83" s="27">
        <f t="shared" si="27"/>
        <v>71.699999999999989</v>
      </c>
      <c r="Q83" s="28">
        <f t="shared" si="27"/>
        <v>14.6</v>
      </c>
      <c r="R83" s="28">
        <f t="shared" si="27"/>
        <v>70.7</v>
      </c>
      <c r="S83" s="29">
        <f t="shared" si="27"/>
        <v>70.5</v>
      </c>
      <c r="T83" s="219">
        <f t="shared" si="26"/>
        <v>996.9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96" t="s">
        <v>20</v>
      </c>
      <c r="B84" s="30">
        <v>138.5</v>
      </c>
      <c r="C84" s="31">
        <v>138.5</v>
      </c>
      <c r="D84" s="31">
        <v>138.5</v>
      </c>
      <c r="E84" s="31">
        <v>137</v>
      </c>
      <c r="F84" s="32">
        <v>136</v>
      </c>
      <c r="G84" s="30">
        <v>138</v>
      </c>
      <c r="H84" s="31">
        <v>137</v>
      </c>
      <c r="I84" s="31">
        <v>138.5</v>
      </c>
      <c r="J84" s="31">
        <v>137</v>
      </c>
      <c r="K84" s="32">
        <v>136</v>
      </c>
      <c r="L84" s="30">
        <v>138.5</v>
      </c>
      <c r="M84" s="31">
        <v>138.5</v>
      </c>
      <c r="N84" s="31">
        <v>136</v>
      </c>
      <c r="O84" s="32">
        <v>136</v>
      </c>
      <c r="P84" s="30">
        <v>138.5</v>
      </c>
      <c r="Q84" s="31">
        <v>138.5</v>
      </c>
      <c r="R84" s="31">
        <v>136.5</v>
      </c>
      <c r="S84" s="32">
        <v>136</v>
      </c>
      <c r="T84" s="279">
        <f>+((T83/T85)/7)*1000</f>
        <v>137.20066061106522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97" t="s">
        <v>21</v>
      </c>
      <c r="B85" s="208">
        <v>65</v>
      </c>
      <c r="C85" s="67">
        <v>63</v>
      </c>
      <c r="D85" s="67">
        <v>15</v>
      </c>
      <c r="E85" s="67">
        <v>63</v>
      </c>
      <c r="F85" s="209">
        <v>73</v>
      </c>
      <c r="G85" s="208">
        <v>61</v>
      </c>
      <c r="H85" s="67">
        <v>65</v>
      </c>
      <c r="I85" s="67">
        <v>15</v>
      </c>
      <c r="J85" s="67">
        <v>65</v>
      </c>
      <c r="K85" s="209">
        <v>73</v>
      </c>
      <c r="L85" s="208">
        <v>76</v>
      </c>
      <c r="M85" s="67">
        <v>15</v>
      </c>
      <c r="N85" s="67">
        <v>76</v>
      </c>
      <c r="O85" s="209">
        <v>76</v>
      </c>
      <c r="P85" s="208">
        <v>74</v>
      </c>
      <c r="Q85" s="67">
        <v>15</v>
      </c>
      <c r="R85" s="67">
        <v>74</v>
      </c>
      <c r="S85" s="209">
        <v>74</v>
      </c>
      <c r="T85" s="280">
        <f>SUM(B85:S85)</f>
        <v>1038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98" t="s">
        <v>22</v>
      </c>
      <c r="B86" s="38">
        <f>(((B85*B84)*7)/1000-B76-B77)/5</f>
        <v>9.0434999999999999</v>
      </c>
      <c r="C86" s="39">
        <f t="shared" ref="C86:S86" si="28">(((C85*C84)*7)/1000-C76-C77)/5</f>
        <v>8.7756999999999987</v>
      </c>
      <c r="D86" s="39">
        <f t="shared" si="28"/>
        <v>2.0685000000000002</v>
      </c>
      <c r="E86" s="39">
        <f t="shared" si="28"/>
        <v>8.6433999999999997</v>
      </c>
      <c r="F86" s="40">
        <f t="shared" si="28"/>
        <v>9.8991999999999987</v>
      </c>
      <c r="G86" s="38">
        <f t="shared" si="28"/>
        <v>8.4652000000000012</v>
      </c>
      <c r="H86" s="39">
        <f t="shared" si="28"/>
        <v>8.907</v>
      </c>
      <c r="I86" s="39">
        <f t="shared" si="28"/>
        <v>2.1085000000000003</v>
      </c>
      <c r="J86" s="39">
        <f t="shared" si="28"/>
        <v>8.907</v>
      </c>
      <c r="K86" s="40">
        <f t="shared" si="28"/>
        <v>9.8991999999999987</v>
      </c>
      <c r="L86" s="38">
        <f t="shared" si="28"/>
        <v>10.5364</v>
      </c>
      <c r="M86" s="39">
        <f t="shared" si="28"/>
        <v>2.0685000000000002</v>
      </c>
      <c r="N86" s="39">
        <f t="shared" si="28"/>
        <v>10.350400000000002</v>
      </c>
      <c r="O86" s="40">
        <f t="shared" si="28"/>
        <v>10.350400000000002</v>
      </c>
      <c r="P86" s="38">
        <f t="shared" si="28"/>
        <v>10.268599999999998</v>
      </c>
      <c r="Q86" s="39">
        <f t="shared" si="28"/>
        <v>2.0685000000000002</v>
      </c>
      <c r="R86" s="39">
        <f t="shared" si="28"/>
        <v>10.141399999999999</v>
      </c>
      <c r="S86" s="40">
        <f t="shared" si="28"/>
        <v>10.089599999999999</v>
      </c>
      <c r="T86" s="280">
        <f>((T83*1000)/T85)/7</f>
        <v>137.20066061106522</v>
      </c>
      <c r="AD86" s="3"/>
    </row>
    <row r="87" spans="1:41" ht="33.75" customHeight="1" x14ac:dyDescent="0.25">
      <c r="A87" s="99" t="s">
        <v>23</v>
      </c>
      <c r="B87" s="42">
        <f>((B85*B84)*7)/1000</f>
        <v>63.017499999999998</v>
      </c>
      <c r="C87" s="43">
        <f>((C85*C84)*7)/1000</f>
        <v>61.078499999999998</v>
      </c>
      <c r="D87" s="43">
        <f>((D85*D84)*7)/1000</f>
        <v>14.5425</v>
      </c>
      <c r="E87" s="43">
        <f>((E85*E84)*7)/1000</f>
        <v>60.417000000000002</v>
      </c>
      <c r="F87" s="90">
        <f>((F85*F84)*7)/1000</f>
        <v>69.495999999999995</v>
      </c>
      <c r="G87" s="42">
        <f t="shared" ref="G87:S87" si="29">((G85*G84)*7)/1000</f>
        <v>58.926000000000002</v>
      </c>
      <c r="H87" s="43">
        <f t="shared" si="29"/>
        <v>62.335000000000001</v>
      </c>
      <c r="I87" s="43">
        <f t="shared" si="29"/>
        <v>14.5425</v>
      </c>
      <c r="J87" s="43">
        <f t="shared" si="29"/>
        <v>62.335000000000001</v>
      </c>
      <c r="K87" s="90">
        <f t="shared" si="29"/>
        <v>69.495999999999995</v>
      </c>
      <c r="L87" s="42">
        <f t="shared" si="29"/>
        <v>73.682000000000002</v>
      </c>
      <c r="M87" s="43">
        <f t="shared" si="29"/>
        <v>14.5425</v>
      </c>
      <c r="N87" s="43">
        <f t="shared" si="29"/>
        <v>72.352000000000004</v>
      </c>
      <c r="O87" s="90">
        <f t="shared" si="29"/>
        <v>72.352000000000004</v>
      </c>
      <c r="P87" s="42">
        <f t="shared" si="29"/>
        <v>71.742999999999995</v>
      </c>
      <c r="Q87" s="43">
        <f t="shared" si="29"/>
        <v>14.5425</v>
      </c>
      <c r="R87" s="43">
        <f t="shared" si="29"/>
        <v>70.706999999999994</v>
      </c>
      <c r="S87" s="90">
        <f t="shared" si="29"/>
        <v>70.447999999999993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138.46153846153848</v>
      </c>
      <c r="C88" s="49">
        <f>+(C83/C85)/7*1000</f>
        <v>138.54875283446711</v>
      </c>
      <c r="D88" s="49">
        <f>+(D83/D85)/7*1000</f>
        <v>139.04761904761904</v>
      </c>
      <c r="E88" s="49">
        <f>+(E83/E85)/7*1000</f>
        <v>136.96145124716554</v>
      </c>
      <c r="F88" s="50">
        <f>+(F83/F85)/7*1000</f>
        <v>136.00782778864971</v>
      </c>
      <c r="G88" s="48">
        <f t="shared" ref="G88:S88" si="30">+(G83/G85)/7*1000</f>
        <v>137.93911007025761</v>
      </c>
      <c r="H88" s="49">
        <f t="shared" si="30"/>
        <v>137.14285714285714</v>
      </c>
      <c r="I88" s="49">
        <f t="shared" si="30"/>
        <v>139.04761904761904</v>
      </c>
      <c r="J88" s="49">
        <f t="shared" si="30"/>
        <v>136.92307692307691</v>
      </c>
      <c r="K88" s="50">
        <f t="shared" si="30"/>
        <v>136.00782778864971</v>
      </c>
      <c r="L88" s="48">
        <f t="shared" si="30"/>
        <v>138.53383458646618</v>
      </c>
      <c r="M88" s="49">
        <f t="shared" si="30"/>
        <v>139.04761904761904</v>
      </c>
      <c r="N88" s="49">
        <f t="shared" si="30"/>
        <v>136.0902255639098</v>
      </c>
      <c r="O88" s="50">
        <f t="shared" si="30"/>
        <v>136.0902255639098</v>
      </c>
      <c r="P88" s="48">
        <f t="shared" si="30"/>
        <v>138.4169884169884</v>
      </c>
      <c r="Q88" s="49">
        <f t="shared" si="30"/>
        <v>139.04761904761904</v>
      </c>
      <c r="R88" s="49">
        <f t="shared" si="30"/>
        <v>136.48648648648648</v>
      </c>
      <c r="S88" s="50">
        <f t="shared" si="30"/>
        <v>136.10038610038612</v>
      </c>
      <c r="T88" s="223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R36"/>
    <mergeCell ref="J54:K54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topLeftCell="A10" zoomScale="30" zoomScaleNormal="30" workbookViewId="0">
      <selection activeCell="C26" sqref="C26:U2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84" t="s">
        <v>0</v>
      </c>
      <c r="B3" s="584"/>
      <c r="C3" s="584"/>
      <c r="D3" s="285"/>
      <c r="E3" s="285"/>
      <c r="F3" s="285"/>
      <c r="G3" s="285"/>
      <c r="H3" s="285"/>
      <c r="I3" s="285"/>
      <c r="J3" s="285"/>
      <c r="K3" s="285"/>
      <c r="L3" s="285"/>
      <c r="M3" s="285"/>
      <c r="N3" s="285"/>
      <c r="O3" s="285"/>
      <c r="P3" s="285"/>
      <c r="Q3" s="285"/>
      <c r="R3" s="285"/>
      <c r="S3" s="285"/>
      <c r="T3" s="285"/>
      <c r="U3" s="285"/>
      <c r="V3" s="285"/>
      <c r="W3" s="285"/>
      <c r="X3" s="285"/>
      <c r="Y3" s="2"/>
      <c r="Z3" s="2"/>
      <c r="AA3" s="2"/>
      <c r="AB3" s="2"/>
      <c r="AC3" s="2"/>
      <c r="AD3" s="28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5" t="s">
        <v>1</v>
      </c>
      <c r="B9" s="285"/>
      <c r="C9" s="285"/>
      <c r="D9" s="1"/>
      <c r="E9" s="585" t="s">
        <v>2</v>
      </c>
      <c r="F9" s="585"/>
      <c r="G9" s="58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85"/>
      <c r="S9" s="58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5"/>
      <c r="B10" s="285"/>
      <c r="C10" s="28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5" t="s">
        <v>4</v>
      </c>
      <c r="B11" s="285"/>
      <c r="C11" s="285"/>
      <c r="D11" s="1"/>
      <c r="E11" s="286">
        <v>1</v>
      </c>
      <c r="F11" s="1"/>
      <c r="G11" s="1"/>
      <c r="H11" s="1"/>
      <c r="I11" s="1"/>
      <c r="J11" s="1"/>
      <c r="K11" s="586" t="s">
        <v>81</v>
      </c>
      <c r="L11" s="586"/>
      <c r="M11" s="287"/>
      <c r="N11" s="28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5"/>
      <c r="B12" s="285"/>
      <c r="C12" s="285"/>
      <c r="D12" s="1"/>
      <c r="E12" s="5"/>
      <c r="F12" s="1"/>
      <c r="G12" s="1"/>
      <c r="H12" s="1"/>
      <c r="I12" s="1"/>
      <c r="J12" s="1"/>
      <c r="K12" s="287"/>
      <c r="L12" s="287"/>
      <c r="M12" s="287"/>
      <c r="N12" s="28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5"/>
      <c r="B13" s="285"/>
      <c r="C13" s="285"/>
      <c r="D13" s="285"/>
      <c r="E13" s="285"/>
      <c r="F13" s="285"/>
      <c r="G13" s="285"/>
      <c r="H13" s="285"/>
      <c r="I13" s="285"/>
      <c r="J13" s="285"/>
      <c r="K13" s="285"/>
      <c r="L13" s="287"/>
      <c r="M13" s="287"/>
      <c r="N13" s="287"/>
      <c r="O13" s="287"/>
      <c r="P13" s="287"/>
      <c r="Q13" s="287"/>
      <c r="R13" s="287"/>
      <c r="S13" s="287"/>
      <c r="T13" s="287"/>
      <c r="U13" s="287"/>
      <c r="V13" s="287"/>
      <c r="W13" s="1"/>
      <c r="X13" s="1"/>
      <c r="Y13" s="1"/>
    </row>
    <row r="14" spans="1:30" s="3" customFormat="1" ht="27" thickBot="1" x14ac:dyDescent="0.3">
      <c r="A14" s="285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289" t="s">
        <v>7</v>
      </c>
      <c r="B15" s="613" t="s">
        <v>8</v>
      </c>
      <c r="C15" s="614"/>
      <c r="D15" s="614"/>
      <c r="E15" s="614"/>
      <c r="F15" s="614"/>
      <c r="G15" s="615"/>
      <c r="H15" s="616" t="s">
        <v>53</v>
      </c>
      <c r="I15" s="617"/>
      <c r="J15" s="617"/>
      <c r="K15" s="617"/>
      <c r="L15" s="617"/>
      <c r="M15" s="618"/>
      <c r="N15" s="611" t="s">
        <v>9</v>
      </c>
      <c r="O15" s="611"/>
      <c r="P15" s="611"/>
      <c r="Q15" s="612"/>
      <c r="R15" s="594" t="s">
        <v>30</v>
      </c>
      <c r="S15" s="595"/>
      <c r="T15" s="595"/>
      <c r="U15" s="596"/>
      <c r="V15" s="232"/>
    </row>
    <row r="16" spans="1:30" s="304" customFormat="1" ht="39.950000000000003" customHeight="1" x14ac:dyDescent="0.25">
      <c r="A16" s="290" t="s">
        <v>12</v>
      </c>
      <c r="B16" s="291" t="s">
        <v>79</v>
      </c>
      <c r="C16" s="292">
        <v>1</v>
      </c>
      <c r="D16" s="292">
        <v>2</v>
      </c>
      <c r="E16" s="292">
        <v>3</v>
      </c>
      <c r="F16" s="292">
        <v>4</v>
      </c>
      <c r="G16" s="292">
        <v>5</v>
      </c>
      <c r="H16" s="291" t="s">
        <v>79</v>
      </c>
      <c r="I16" s="292">
        <v>1</v>
      </c>
      <c r="J16" s="292">
        <v>2</v>
      </c>
      <c r="K16" s="292">
        <v>3</v>
      </c>
      <c r="L16" s="292">
        <v>4</v>
      </c>
      <c r="M16" s="293">
        <v>5</v>
      </c>
      <c r="N16" s="294">
        <v>11</v>
      </c>
      <c r="O16" s="295" t="s">
        <v>75</v>
      </c>
      <c r="P16" s="295">
        <v>13</v>
      </c>
      <c r="Q16" s="296">
        <v>14</v>
      </c>
      <c r="R16" s="297">
        <v>15</v>
      </c>
      <c r="S16" s="295" t="s">
        <v>76</v>
      </c>
      <c r="T16" s="295">
        <v>17</v>
      </c>
      <c r="U16" s="296">
        <v>18</v>
      </c>
      <c r="V16" s="294"/>
      <c r="X16" s="52"/>
      <c r="Y16" s="52"/>
    </row>
    <row r="17" spans="1:42" s="304" customFormat="1" ht="39.950000000000003" customHeight="1" x14ac:dyDescent="0.25">
      <c r="A17" s="298" t="s">
        <v>13</v>
      </c>
      <c r="B17" s="299">
        <v>379.15499999999997</v>
      </c>
      <c r="C17" s="300">
        <v>6.5194999999999999</v>
      </c>
      <c r="D17" s="300">
        <v>6.3324999999999996</v>
      </c>
      <c r="E17" s="300">
        <v>1.7004999999999999</v>
      </c>
      <c r="F17" s="300">
        <v>6.3324999999999996</v>
      </c>
      <c r="G17" s="300">
        <v>5.1660000000000004</v>
      </c>
      <c r="H17" s="299">
        <v>360.03</v>
      </c>
      <c r="I17" s="300">
        <v>7.19</v>
      </c>
      <c r="J17" s="300">
        <v>6.4089999999999998</v>
      </c>
      <c r="K17" s="300">
        <v>1.611</v>
      </c>
      <c r="L17" s="300">
        <v>6.08</v>
      </c>
      <c r="M17" s="301">
        <v>6.4574999999999996</v>
      </c>
      <c r="N17" s="82">
        <v>109.49712000000002</v>
      </c>
      <c r="O17" s="24">
        <v>22.348800000000004</v>
      </c>
      <c r="P17" s="24">
        <v>106.87424000000003</v>
      </c>
      <c r="Q17" s="25">
        <v>106.37416</v>
      </c>
      <c r="R17" s="23">
        <v>106.40314000000001</v>
      </c>
      <c r="S17" s="24">
        <v>22.348800000000004</v>
      </c>
      <c r="T17" s="24">
        <v>105.18933999999999</v>
      </c>
      <c r="U17" s="25">
        <v>103.35032000000001</v>
      </c>
      <c r="V17" s="302">
        <f>SUM(B17:U17)</f>
        <v>1475.3694199999998</v>
      </c>
      <c r="X17" s="52"/>
      <c r="Y17" s="52"/>
    </row>
    <row r="18" spans="1:42" s="304" customFormat="1" ht="39.950000000000003" customHeight="1" x14ac:dyDescent="0.25">
      <c r="A18" s="303" t="s">
        <v>14</v>
      </c>
      <c r="B18" s="299">
        <v>382.2</v>
      </c>
      <c r="C18" s="300">
        <v>7.67</v>
      </c>
      <c r="D18" s="300">
        <v>7.8120000000000003</v>
      </c>
      <c r="E18" s="300">
        <v>1.9690000000000001</v>
      </c>
      <c r="F18" s="300">
        <v>7.45</v>
      </c>
      <c r="G18" s="300">
        <v>6.02</v>
      </c>
      <c r="H18" s="299">
        <v>366.6</v>
      </c>
      <c r="I18" s="300">
        <v>7.5495000000000001</v>
      </c>
      <c r="J18" s="300">
        <v>6.7859999999999996</v>
      </c>
      <c r="K18" s="300">
        <v>1.79</v>
      </c>
      <c r="L18" s="300">
        <v>6.46</v>
      </c>
      <c r="M18" s="301">
        <v>6.4574999999999996</v>
      </c>
      <c r="N18" s="82">
        <v>109.49712000000002</v>
      </c>
      <c r="O18" s="24">
        <v>22.348800000000004</v>
      </c>
      <c r="P18" s="24">
        <v>106.87424000000003</v>
      </c>
      <c r="Q18" s="25">
        <v>106.37416</v>
      </c>
      <c r="R18" s="23">
        <v>106.40314000000001</v>
      </c>
      <c r="S18" s="24">
        <v>22.348800000000004</v>
      </c>
      <c r="T18" s="24">
        <v>105.18933999999999</v>
      </c>
      <c r="U18" s="25">
        <v>103.35032000000001</v>
      </c>
      <c r="V18" s="302">
        <f t="shared" ref="V18:V23" si="0">SUM(B18:U18)</f>
        <v>1491.1499200000001</v>
      </c>
      <c r="X18" s="52"/>
      <c r="Y18" s="52"/>
    </row>
    <row r="19" spans="1:42" s="304" customFormat="1" ht="39.950000000000003" customHeight="1" x14ac:dyDescent="0.25">
      <c r="A19" s="298" t="s">
        <v>15</v>
      </c>
      <c r="B19" s="299">
        <v>382.2</v>
      </c>
      <c r="C19" s="300">
        <v>7.67</v>
      </c>
      <c r="D19" s="300">
        <v>7.8120000000000003</v>
      </c>
      <c r="E19" s="300">
        <v>1.9690000000000001</v>
      </c>
      <c r="F19" s="300">
        <v>7.45</v>
      </c>
      <c r="G19" s="300">
        <v>6.02</v>
      </c>
      <c r="H19" s="299">
        <v>366.6</v>
      </c>
      <c r="I19" s="300">
        <v>7.5495000000000001</v>
      </c>
      <c r="J19" s="300">
        <v>6.7859999999999996</v>
      </c>
      <c r="K19" s="300">
        <v>1.79</v>
      </c>
      <c r="L19" s="300">
        <v>6.46</v>
      </c>
      <c r="M19" s="301">
        <v>6.4574999999999996</v>
      </c>
      <c r="N19" s="82">
        <v>111.85105200000001</v>
      </c>
      <c r="O19" s="24">
        <v>22.886679999999995</v>
      </c>
      <c r="P19" s="24">
        <v>109.774704</v>
      </c>
      <c r="Q19" s="25">
        <v>108.09943600000001</v>
      </c>
      <c r="R19" s="23">
        <v>109.16374399999999</v>
      </c>
      <c r="S19" s="24">
        <v>22.886679999999995</v>
      </c>
      <c r="T19" s="24">
        <v>107.22166399999999</v>
      </c>
      <c r="U19" s="25">
        <v>104.92277199999998</v>
      </c>
      <c r="V19" s="302">
        <f t="shared" si="0"/>
        <v>1505.5707319999997</v>
      </c>
      <c r="X19" s="52"/>
      <c r="Y19" s="52"/>
    </row>
    <row r="20" spans="1:42" s="304" customFormat="1" ht="39.75" customHeight="1" x14ac:dyDescent="0.25">
      <c r="A20" s="303" t="s">
        <v>16</v>
      </c>
      <c r="B20" s="299">
        <v>382.2</v>
      </c>
      <c r="C20" s="300">
        <v>7.67</v>
      </c>
      <c r="D20" s="300">
        <v>7.8120000000000003</v>
      </c>
      <c r="E20" s="300">
        <v>1.9690000000000001</v>
      </c>
      <c r="F20" s="300">
        <v>7.45</v>
      </c>
      <c r="G20" s="300">
        <v>6.02</v>
      </c>
      <c r="H20" s="299">
        <v>366.6</v>
      </c>
      <c r="I20" s="300">
        <v>7.5495000000000001</v>
      </c>
      <c r="J20" s="300">
        <v>6.7859999999999996</v>
      </c>
      <c r="K20" s="300">
        <v>1.79</v>
      </c>
      <c r="L20" s="300">
        <v>6.46</v>
      </c>
      <c r="M20" s="301">
        <v>6.4574999999999996</v>
      </c>
      <c r="N20" s="82">
        <v>111.85105200000001</v>
      </c>
      <c r="O20" s="24">
        <v>22.886679999999995</v>
      </c>
      <c r="P20" s="24">
        <v>109.774704</v>
      </c>
      <c r="Q20" s="25">
        <v>108.09943600000001</v>
      </c>
      <c r="R20" s="23">
        <v>109.16374399999999</v>
      </c>
      <c r="S20" s="24">
        <v>22.886679999999995</v>
      </c>
      <c r="T20" s="24">
        <v>107.22166399999999</v>
      </c>
      <c r="U20" s="25">
        <v>104.92277199999998</v>
      </c>
      <c r="V20" s="302">
        <f t="shared" si="0"/>
        <v>1505.5707319999997</v>
      </c>
      <c r="X20" s="52"/>
      <c r="Y20" s="52"/>
    </row>
    <row r="21" spans="1:42" s="304" customFormat="1" ht="39.950000000000003" customHeight="1" x14ac:dyDescent="0.25">
      <c r="A21" s="298" t="s">
        <v>17</v>
      </c>
      <c r="B21" s="299">
        <v>382.2</v>
      </c>
      <c r="C21" s="300">
        <v>7.67</v>
      </c>
      <c r="D21" s="300">
        <v>7.8120000000000003</v>
      </c>
      <c r="E21" s="300">
        <v>1.9690000000000001</v>
      </c>
      <c r="F21" s="300">
        <v>7.45</v>
      </c>
      <c r="G21" s="300">
        <v>8.17</v>
      </c>
      <c r="H21" s="299">
        <v>366.6</v>
      </c>
      <c r="I21" s="300">
        <v>7.5495000000000001</v>
      </c>
      <c r="J21" s="300">
        <v>6.7859999999999996</v>
      </c>
      <c r="K21" s="300">
        <v>1.79</v>
      </c>
      <c r="L21" s="300">
        <v>6.46</v>
      </c>
      <c r="M21" s="301">
        <v>8.808030000000004</v>
      </c>
      <c r="N21" s="82">
        <v>111.85105200000001</v>
      </c>
      <c r="O21" s="24">
        <v>22.886679999999995</v>
      </c>
      <c r="P21" s="24">
        <v>109.774704</v>
      </c>
      <c r="Q21" s="25">
        <v>108.09943600000001</v>
      </c>
      <c r="R21" s="23">
        <v>109.16374399999999</v>
      </c>
      <c r="S21" s="24">
        <v>22.886679999999995</v>
      </c>
      <c r="T21" s="24">
        <v>107.22166399999999</v>
      </c>
      <c r="U21" s="25">
        <v>104.92277199999998</v>
      </c>
      <c r="V21" s="302">
        <f t="shared" si="0"/>
        <v>1510.0712619999997</v>
      </c>
      <c r="X21" s="52"/>
      <c r="Y21" s="52"/>
    </row>
    <row r="22" spans="1:42" s="304" customFormat="1" ht="39.950000000000003" customHeight="1" x14ac:dyDescent="0.25">
      <c r="A22" s="303" t="s">
        <v>18</v>
      </c>
      <c r="B22" s="299">
        <v>382.2</v>
      </c>
      <c r="C22" s="300">
        <v>7.67</v>
      </c>
      <c r="D22" s="300">
        <v>7.8120000000000003</v>
      </c>
      <c r="E22" s="300">
        <v>1.9690000000000001</v>
      </c>
      <c r="F22" s="300">
        <v>9.1635000000000097</v>
      </c>
      <c r="G22" s="300">
        <v>8.17</v>
      </c>
      <c r="H22" s="299">
        <v>366.6</v>
      </c>
      <c r="I22" s="300">
        <v>9.3469999999999995</v>
      </c>
      <c r="J22" s="300">
        <v>8.746399999999996</v>
      </c>
      <c r="K22" s="300">
        <v>1.79</v>
      </c>
      <c r="L22" s="300">
        <v>8.5120000000000022</v>
      </c>
      <c r="M22" s="301">
        <v>8.808030000000004</v>
      </c>
      <c r="N22" s="82">
        <v>111.85105200000001</v>
      </c>
      <c r="O22" s="24">
        <v>22.886679999999995</v>
      </c>
      <c r="P22" s="24">
        <v>109.774704</v>
      </c>
      <c r="Q22" s="25">
        <v>111.47497600000004</v>
      </c>
      <c r="R22" s="23">
        <v>112.076864</v>
      </c>
      <c r="S22" s="24">
        <v>22.886679999999995</v>
      </c>
      <c r="T22" s="24">
        <v>107.22166399999999</v>
      </c>
      <c r="U22" s="25">
        <v>108.20003200000001</v>
      </c>
      <c r="V22" s="302">
        <f t="shared" si="0"/>
        <v>1527.160582</v>
      </c>
      <c r="X22" s="52"/>
      <c r="Y22" s="52"/>
    </row>
    <row r="23" spans="1:42" s="304" customFormat="1" ht="39.950000000000003" customHeight="1" x14ac:dyDescent="0.25">
      <c r="A23" s="298" t="s">
        <v>19</v>
      </c>
      <c r="B23" s="299">
        <v>382.2</v>
      </c>
      <c r="C23" s="300">
        <v>9.4341000000000097</v>
      </c>
      <c r="D23" s="300">
        <v>9.5232000000000081</v>
      </c>
      <c r="E23" s="300">
        <v>2.3627999999999978</v>
      </c>
      <c r="F23" s="300">
        <v>9.1635000000000097</v>
      </c>
      <c r="G23" s="300">
        <v>10.664000000000005</v>
      </c>
      <c r="H23" s="299">
        <v>366.6</v>
      </c>
      <c r="I23" s="300">
        <v>9.3469999999999995</v>
      </c>
      <c r="J23" s="300">
        <v>11.083800000000004</v>
      </c>
      <c r="K23" s="300">
        <v>2.255399999999999</v>
      </c>
      <c r="L23" s="300">
        <v>8.5120000000000022</v>
      </c>
      <c r="M23" s="301">
        <v>11.537400000000005</v>
      </c>
      <c r="N23" s="82">
        <v>113.32170000000001</v>
      </c>
      <c r="O23" s="24">
        <v>23.126799999999999</v>
      </c>
      <c r="P23" s="24">
        <v>111.26779999999998</v>
      </c>
      <c r="Q23" s="25">
        <v>111.47497600000004</v>
      </c>
      <c r="R23" s="23">
        <v>112.076864</v>
      </c>
      <c r="S23" s="24">
        <v>22.886679999999995</v>
      </c>
      <c r="T23" s="24">
        <v>108.8952</v>
      </c>
      <c r="U23" s="25">
        <v>108.20003200000001</v>
      </c>
      <c r="V23" s="302">
        <f t="shared" si="0"/>
        <v>1543.933252</v>
      </c>
      <c r="X23" s="52"/>
      <c r="Y23" s="52"/>
    </row>
    <row r="24" spans="1:42" s="304" customFormat="1" ht="39.950000000000003" customHeight="1" thickBot="1" x14ac:dyDescent="0.3">
      <c r="A24" s="303" t="s">
        <v>11</v>
      </c>
      <c r="B24" s="305">
        <f>SUM(B17:B23)</f>
        <v>2672.355</v>
      </c>
      <c r="C24" s="306">
        <f t="shared" ref="C24:U24" si="1">SUM(C17:C23)</f>
        <v>54.30360000000001</v>
      </c>
      <c r="D24" s="306">
        <f t="shared" si="1"/>
        <v>54.915700000000008</v>
      </c>
      <c r="E24" s="306">
        <f t="shared" si="1"/>
        <v>13.908299999999999</v>
      </c>
      <c r="F24" s="306">
        <f t="shared" si="1"/>
        <v>54.45950000000002</v>
      </c>
      <c r="G24" s="306">
        <f t="shared" si="1"/>
        <v>50.230000000000004</v>
      </c>
      <c r="H24" s="305">
        <f t="shared" si="1"/>
        <v>2559.6299999999997</v>
      </c>
      <c r="I24" s="306">
        <f t="shared" si="1"/>
        <v>56.082000000000008</v>
      </c>
      <c r="J24" s="306">
        <f t="shared" si="1"/>
        <v>53.383200000000002</v>
      </c>
      <c r="K24" s="306">
        <f t="shared" si="1"/>
        <v>12.816399999999998</v>
      </c>
      <c r="L24" s="306">
        <f t="shared" si="1"/>
        <v>48.944000000000003</v>
      </c>
      <c r="M24" s="307">
        <f t="shared" si="1"/>
        <v>54.983460000000008</v>
      </c>
      <c r="N24" s="308">
        <f t="shared" si="1"/>
        <v>779.72014799999999</v>
      </c>
      <c r="O24" s="309">
        <f t="shared" si="1"/>
        <v>159.37111999999999</v>
      </c>
      <c r="P24" s="309">
        <f t="shared" si="1"/>
        <v>764.11509600000011</v>
      </c>
      <c r="Q24" s="310">
        <f t="shared" si="1"/>
        <v>759.99658000000022</v>
      </c>
      <c r="R24" s="311">
        <f t="shared" si="1"/>
        <v>764.45123999999998</v>
      </c>
      <c r="S24" s="309">
        <f t="shared" si="1"/>
        <v>159.13099999999997</v>
      </c>
      <c r="T24" s="309">
        <f t="shared" si="1"/>
        <v>748.16053599999998</v>
      </c>
      <c r="U24" s="310">
        <f t="shared" si="1"/>
        <v>737.86901999999998</v>
      </c>
      <c r="V24" s="302">
        <f>SUM(B24:U24)</f>
        <v>10558.8259</v>
      </c>
      <c r="X24" s="52"/>
    </row>
    <row r="25" spans="1:42" s="304" customFormat="1" ht="41.45" customHeight="1" x14ac:dyDescent="0.25">
      <c r="A25" s="312" t="s">
        <v>20</v>
      </c>
      <c r="B25" s="313"/>
      <c r="C25" s="314">
        <v>128.30000000000001</v>
      </c>
      <c r="D25" s="314">
        <v>128.80000000000001</v>
      </c>
      <c r="E25" s="314">
        <v>129.19999999999999</v>
      </c>
      <c r="F25" s="314">
        <v>128.30000000000001</v>
      </c>
      <c r="G25" s="314">
        <v>128.4</v>
      </c>
      <c r="H25" s="313"/>
      <c r="I25" s="314">
        <v>125</v>
      </c>
      <c r="J25" s="314">
        <v>126.7</v>
      </c>
      <c r="K25" s="314">
        <v>124.6</v>
      </c>
      <c r="L25" s="314">
        <v>123.2</v>
      </c>
      <c r="M25" s="315">
        <v>125.4</v>
      </c>
      <c r="N25" s="316">
        <v>126.9</v>
      </c>
      <c r="O25" s="317">
        <v>129.19999999999999</v>
      </c>
      <c r="P25" s="317">
        <v>124.6</v>
      </c>
      <c r="Q25" s="318">
        <v>123.2</v>
      </c>
      <c r="R25" s="319">
        <v>127.4</v>
      </c>
      <c r="S25" s="317">
        <v>127</v>
      </c>
      <c r="T25" s="317">
        <v>125.6</v>
      </c>
      <c r="U25" s="318">
        <v>123.2</v>
      </c>
      <c r="V25" s="320">
        <f>+((V24/V26)/7)*1000</f>
        <v>123.57887104702604</v>
      </c>
    </row>
    <row r="26" spans="1:42" s="52" customFormat="1" ht="36.75" customHeight="1" x14ac:dyDescent="0.25">
      <c r="A26" s="321" t="s">
        <v>21</v>
      </c>
      <c r="B26" s="322"/>
      <c r="C26" s="323">
        <v>767</v>
      </c>
      <c r="D26" s="323">
        <v>744</v>
      </c>
      <c r="E26" s="323">
        <v>179</v>
      </c>
      <c r="F26" s="323">
        <v>745</v>
      </c>
      <c r="G26" s="323">
        <v>860</v>
      </c>
      <c r="H26" s="324"/>
      <c r="I26" s="323">
        <v>719</v>
      </c>
      <c r="J26" s="323">
        <v>754</v>
      </c>
      <c r="K26" s="323">
        <v>179</v>
      </c>
      <c r="L26" s="323">
        <v>760</v>
      </c>
      <c r="M26" s="325">
        <v>861</v>
      </c>
      <c r="N26" s="86">
        <v>893</v>
      </c>
      <c r="O26" s="35">
        <v>179</v>
      </c>
      <c r="P26" s="35">
        <v>893</v>
      </c>
      <c r="Q26" s="36">
        <v>893</v>
      </c>
      <c r="R26" s="34">
        <v>867</v>
      </c>
      <c r="S26" s="35">
        <v>179</v>
      </c>
      <c r="T26" s="35">
        <v>867</v>
      </c>
      <c r="U26" s="36">
        <v>867</v>
      </c>
      <c r="V26" s="326">
        <f>SUM(C26:U26)</f>
        <v>12206</v>
      </c>
    </row>
    <row r="27" spans="1:42" s="52" customFormat="1" ht="33" customHeight="1" x14ac:dyDescent="0.25">
      <c r="A27" s="327" t="s">
        <v>22</v>
      </c>
      <c r="B27" s="328"/>
      <c r="C27" s="300">
        <f>(C26*C25/1000)*6</f>
        <v>590.4366</v>
      </c>
      <c r="D27" s="300">
        <f t="shared" ref="D27:G27" si="2">(D26*D25/1000)*6</f>
        <v>574.96320000000003</v>
      </c>
      <c r="E27" s="300">
        <f t="shared" si="2"/>
        <v>138.76079999999999</v>
      </c>
      <c r="F27" s="300">
        <f t="shared" si="2"/>
        <v>573.50100000000009</v>
      </c>
      <c r="G27" s="300">
        <f t="shared" si="2"/>
        <v>662.5440000000001</v>
      </c>
      <c r="H27" s="328"/>
      <c r="I27" s="300">
        <f>(I26*I25/1000)*6</f>
        <v>539.25</v>
      </c>
      <c r="J27" s="300">
        <f>(J26*J25/1000)*6</f>
        <v>573.19080000000008</v>
      </c>
      <c r="K27" s="300">
        <f>(K26*K25/1000)*6</f>
        <v>133.82039999999998</v>
      </c>
      <c r="L27" s="300">
        <f>(L26*L25/1000)*6</f>
        <v>561.79200000000003</v>
      </c>
      <c r="M27" s="301">
        <f>(M26*M25/1000)*6</f>
        <v>647.81640000000004</v>
      </c>
      <c r="N27" s="302">
        <f>((N26*N25)*7/1000)/7</f>
        <v>113.32170000000001</v>
      </c>
      <c r="O27" s="204">
        <f t="shared" ref="O27:U27" si="3">((O26*O25)*7/1000)/7</f>
        <v>23.126799999999999</v>
      </c>
      <c r="P27" s="204">
        <f t="shared" si="3"/>
        <v>111.26779999999998</v>
      </c>
      <c r="Q27" s="205">
        <f t="shared" si="3"/>
        <v>110.01760000000002</v>
      </c>
      <c r="R27" s="203">
        <f t="shared" si="3"/>
        <v>110.4558</v>
      </c>
      <c r="S27" s="204">
        <f t="shared" si="3"/>
        <v>22.733000000000001</v>
      </c>
      <c r="T27" s="204">
        <f t="shared" si="3"/>
        <v>108.8952</v>
      </c>
      <c r="U27" s="205">
        <f t="shared" si="3"/>
        <v>106.81440000000001</v>
      </c>
      <c r="V27" s="88"/>
      <c r="W27" s="52">
        <f>((V24*1000)/V26)/7</f>
        <v>123.57887104702606</v>
      </c>
    </row>
    <row r="28" spans="1:42" s="52" customFormat="1" ht="33" customHeight="1" x14ac:dyDescent="0.25">
      <c r="A28" s="256" t="s">
        <v>23</v>
      </c>
      <c r="B28" s="329"/>
      <c r="C28" s="330">
        <f>+(C25-$C$32)*C26/1000</f>
        <v>9.4341000000000097</v>
      </c>
      <c r="D28" s="330">
        <f t="shared" ref="D28:G28" si="4">+(D25-$C$32)*D26/1000</f>
        <v>9.5232000000000081</v>
      </c>
      <c r="E28" s="330">
        <f t="shared" si="4"/>
        <v>2.3627999999999978</v>
      </c>
      <c r="F28" s="330">
        <f t="shared" si="4"/>
        <v>9.1635000000000097</v>
      </c>
      <c r="G28" s="330">
        <f t="shared" si="4"/>
        <v>10.664000000000005</v>
      </c>
      <c r="H28" s="329"/>
      <c r="I28" s="330">
        <f>+(I25-$I$32)*I26/1000</f>
        <v>9.3469999999999995</v>
      </c>
      <c r="J28" s="330">
        <f t="shared" ref="J28:M28" si="5">+(J25-$I$32)*J26/1000</f>
        <v>11.083800000000004</v>
      </c>
      <c r="K28" s="330">
        <f t="shared" si="5"/>
        <v>2.255399999999999</v>
      </c>
      <c r="L28" s="330">
        <f t="shared" si="5"/>
        <v>8.5120000000000022</v>
      </c>
      <c r="M28" s="331">
        <f t="shared" si="5"/>
        <v>11.537400000000005</v>
      </c>
      <c r="N28" s="259">
        <f t="shared" ref="N28:U28" si="6">((N26*N25)*7)/1000</f>
        <v>793.25190000000009</v>
      </c>
      <c r="O28" s="45">
        <f t="shared" si="6"/>
        <v>161.88759999999999</v>
      </c>
      <c r="P28" s="45">
        <f t="shared" si="6"/>
        <v>778.87459999999987</v>
      </c>
      <c r="Q28" s="46">
        <f t="shared" si="6"/>
        <v>770.12320000000011</v>
      </c>
      <c r="R28" s="44">
        <f t="shared" si="6"/>
        <v>773.19060000000002</v>
      </c>
      <c r="S28" s="45">
        <f t="shared" si="6"/>
        <v>159.131</v>
      </c>
      <c r="T28" s="45">
        <f t="shared" si="6"/>
        <v>762.26639999999998</v>
      </c>
      <c r="U28" s="46">
        <f t="shared" si="6"/>
        <v>747.70080000000007</v>
      </c>
      <c r="V28" s="344"/>
    </row>
    <row r="29" spans="1:42" s="304" customFormat="1" ht="33.75" customHeight="1" thickBot="1" x14ac:dyDescent="0.3">
      <c r="A29" s="256" t="s">
        <v>24</v>
      </c>
      <c r="B29" s="332"/>
      <c r="C29" s="333">
        <f t="shared" ref="C29:G29" si="7">+C26*(1.16666666666667)</f>
        <v>894.83333333333599</v>
      </c>
      <c r="D29" s="333">
        <f t="shared" si="7"/>
        <v>868.0000000000025</v>
      </c>
      <c r="E29" s="333">
        <f t="shared" si="7"/>
        <v>208.83333333333394</v>
      </c>
      <c r="F29" s="333">
        <f t="shared" si="7"/>
        <v>869.16666666666924</v>
      </c>
      <c r="G29" s="333">
        <f t="shared" si="7"/>
        <v>1003.3333333333362</v>
      </c>
      <c r="H29" s="332"/>
      <c r="I29" s="333">
        <f>+I26*(1.16666666666667)</f>
        <v>838.83333333333576</v>
      </c>
      <c r="J29" s="333">
        <f>+J26*(1.16666666666667)</f>
        <v>879.66666666666924</v>
      </c>
      <c r="K29" s="333">
        <f>+K26*(1.16666666666667)</f>
        <v>208.83333333333394</v>
      </c>
      <c r="L29" s="333">
        <f>+L26*(1.16666666666667)</f>
        <v>886.66666666666924</v>
      </c>
      <c r="M29" s="334">
        <f>+M26*(1.16666666666667)</f>
        <v>1004.500000000003</v>
      </c>
      <c r="N29" s="89">
        <f t="shared" ref="N29:U29" si="8">+(N24/N26)/7*1000</f>
        <v>124.73526603743402</v>
      </c>
      <c r="O29" s="49">
        <f t="shared" si="8"/>
        <v>127.19163607342379</v>
      </c>
      <c r="P29" s="49">
        <f t="shared" si="8"/>
        <v>122.23885714285716</v>
      </c>
      <c r="Q29" s="50">
        <f t="shared" si="8"/>
        <v>121.58000000000004</v>
      </c>
      <c r="R29" s="48">
        <f t="shared" si="8"/>
        <v>125.96</v>
      </c>
      <c r="S29" s="49">
        <f t="shared" si="8"/>
        <v>126.99999999999997</v>
      </c>
      <c r="T29" s="49">
        <f t="shared" si="8"/>
        <v>123.27575152413907</v>
      </c>
      <c r="U29" s="50">
        <f t="shared" si="8"/>
        <v>121.58</v>
      </c>
      <c r="V29" s="344"/>
    </row>
    <row r="30" spans="1:42" s="304" customFormat="1" ht="33.75" customHeight="1" x14ac:dyDescent="0.25">
      <c r="A30" s="52"/>
      <c r="B30" s="328"/>
      <c r="C30" s="335">
        <f>(C27/6)</f>
        <v>98.406099999999995</v>
      </c>
      <c r="D30" s="335">
        <f t="shared" ref="D30:G30" si="9">+(D27/6)</f>
        <v>95.827200000000005</v>
      </c>
      <c r="E30" s="335">
        <f t="shared" si="9"/>
        <v>23.126799999999999</v>
      </c>
      <c r="F30" s="335">
        <f t="shared" si="9"/>
        <v>95.583500000000015</v>
      </c>
      <c r="G30" s="335">
        <f t="shared" si="9"/>
        <v>110.42400000000002</v>
      </c>
      <c r="H30" s="328"/>
      <c r="I30" s="335">
        <f>+(I27/6)</f>
        <v>89.875</v>
      </c>
      <c r="J30" s="335">
        <f>+(J27/6)</f>
        <v>95.531800000000018</v>
      </c>
      <c r="K30" s="335">
        <f>+(K27/6)</f>
        <v>22.303399999999996</v>
      </c>
      <c r="L30" s="335">
        <f>+(L27/6)</f>
        <v>93.632000000000005</v>
      </c>
      <c r="M30" s="336">
        <f>+(M27/6)</f>
        <v>107.96940000000001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04" customFormat="1" ht="33.75" customHeight="1" x14ac:dyDescent="0.25">
      <c r="A31" s="52"/>
      <c r="B31" s="328"/>
      <c r="C31" s="335">
        <f>+((C27-C24)/4)+C30</f>
        <v>232.43934999999999</v>
      </c>
      <c r="D31" s="335">
        <f t="shared" ref="D31:G31" si="10">+((D27-D24)/4)+D30</f>
        <v>225.83907500000001</v>
      </c>
      <c r="E31" s="335">
        <f t="shared" si="10"/>
        <v>54.339924999999994</v>
      </c>
      <c r="F31" s="335">
        <f t="shared" si="10"/>
        <v>225.34387500000003</v>
      </c>
      <c r="G31" s="335">
        <f t="shared" si="10"/>
        <v>263.50250000000005</v>
      </c>
      <c r="H31" s="328"/>
      <c r="I31" s="335">
        <f>+((I27-I24)/4)+I30</f>
        <v>210.667</v>
      </c>
      <c r="J31" s="335">
        <f>+((J27-J24)/4)+J30</f>
        <v>225.48370000000006</v>
      </c>
      <c r="K31" s="335">
        <f>+((K27-K24)/4)+K30</f>
        <v>52.554399999999987</v>
      </c>
      <c r="L31" s="335">
        <f>+((L27-L24)/4)+L30</f>
        <v>221.84400000000002</v>
      </c>
      <c r="M31" s="336">
        <f>+((M27-M24)/4)+M30</f>
        <v>256.17763500000001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04" customFormat="1" ht="33.75" customHeight="1" thickBot="1" x14ac:dyDescent="0.3">
      <c r="A32" s="52"/>
      <c r="B32" s="337"/>
      <c r="C32" s="338">
        <v>116</v>
      </c>
      <c r="D32" s="339">
        <f>+C32*E32/1000</f>
        <v>382.22</v>
      </c>
      <c r="E32" s="340">
        <f>+SUM(C26:G26)</f>
        <v>3295</v>
      </c>
      <c r="F32" s="341"/>
      <c r="G32" s="341"/>
      <c r="H32" s="337"/>
      <c r="I32" s="338">
        <v>112</v>
      </c>
      <c r="J32" s="339">
        <f>+I32*K32/1000</f>
        <v>366.57600000000002</v>
      </c>
      <c r="K32" s="340">
        <f>+SUM(I26:M26)</f>
        <v>3273</v>
      </c>
      <c r="L32" s="342"/>
      <c r="M32" s="34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04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89" t="s">
        <v>26</v>
      </c>
      <c r="C36" s="590"/>
      <c r="D36" s="590"/>
      <c r="E36" s="590"/>
      <c r="F36" s="590"/>
      <c r="G36" s="590"/>
      <c r="H36" s="587"/>
      <c r="I36" s="102"/>
      <c r="J36" s="55" t="s">
        <v>27</v>
      </c>
      <c r="K36" s="110"/>
      <c r="L36" s="589" t="s">
        <v>26</v>
      </c>
      <c r="M36" s="590"/>
      <c r="N36" s="590"/>
      <c r="O36" s="590"/>
      <c r="P36" s="590"/>
      <c r="Q36" s="590"/>
      <c r="R36" s="610"/>
      <c r="S36" s="56"/>
      <c r="T36" s="56"/>
      <c r="U36" s="3"/>
      <c r="V36" s="3"/>
      <c r="W36" s="57"/>
      <c r="X36" s="3"/>
      <c r="Y36" s="56"/>
      <c r="Z36" s="56"/>
      <c r="AA36" s="56"/>
      <c r="AB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5"/>
      <c r="R37" s="103" t="s">
        <v>11</v>
      </c>
      <c r="S37" s="59"/>
      <c r="T37" s="59"/>
      <c r="U37" s="60"/>
      <c r="V37" s="3"/>
      <c r="W37" s="3"/>
      <c r="X37" s="57"/>
      <c r="Y37" s="3"/>
      <c r="Z37" s="56"/>
      <c r="AA37" s="56"/>
      <c r="AB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58" t="s">
        <v>61</v>
      </c>
      <c r="R38" s="103"/>
      <c r="S38" s="59"/>
      <c r="T38" s="59"/>
      <c r="U38" s="61"/>
      <c r="V38" s="2"/>
      <c r="W38" s="62"/>
      <c r="X38" s="62"/>
      <c r="Y38" s="2"/>
      <c r="Z38" s="2"/>
      <c r="AA38" s="2"/>
      <c r="AB38" s="2"/>
    </row>
    <row r="39" spans="1:30" ht="33.75" customHeight="1" x14ac:dyDescent="0.25">
      <c r="A39" s="94" t="s">
        <v>13</v>
      </c>
      <c r="B39" s="82">
        <v>112.9396</v>
      </c>
      <c r="C39" s="82">
        <v>111.1</v>
      </c>
      <c r="D39" s="82">
        <v>23.324000000000005</v>
      </c>
      <c r="E39" s="82">
        <v>106.80760000000001</v>
      </c>
      <c r="F39" s="82">
        <v>102.87199999999999</v>
      </c>
      <c r="G39" s="82"/>
      <c r="H39" s="82"/>
      <c r="I39" s="104">
        <f t="shared" ref="I39:I46" si="11">SUM(B39:H39)</f>
        <v>457.04319999999996</v>
      </c>
      <c r="J39" s="2"/>
      <c r="K39" s="94" t="s">
        <v>13</v>
      </c>
      <c r="L39" s="82">
        <v>10</v>
      </c>
      <c r="M39" s="82">
        <v>9.9</v>
      </c>
      <c r="N39" s="82">
        <v>2</v>
      </c>
      <c r="O39" s="82">
        <v>9.9</v>
      </c>
      <c r="P39" s="82">
        <v>10.3</v>
      </c>
      <c r="Q39" s="82"/>
      <c r="R39" s="104">
        <f t="shared" ref="R39:R46" si="12">SUM(L39:Q39)</f>
        <v>42.099999999999994</v>
      </c>
      <c r="S39" s="2"/>
      <c r="T39" s="63"/>
      <c r="U39" s="64"/>
      <c r="V39" s="2"/>
      <c r="W39" s="62"/>
      <c r="X39" s="62"/>
      <c r="Y39" s="2"/>
      <c r="Z39" s="2"/>
      <c r="AA39" s="2"/>
      <c r="AB39" s="2"/>
    </row>
    <row r="40" spans="1:30" ht="33.75" customHeight="1" x14ac:dyDescent="0.25">
      <c r="A40" s="95" t="s">
        <v>14</v>
      </c>
      <c r="B40" s="82">
        <v>112.9396</v>
      </c>
      <c r="C40" s="82">
        <v>111.1</v>
      </c>
      <c r="D40" s="82">
        <v>23.324000000000005</v>
      </c>
      <c r="E40" s="82">
        <v>106.80760000000001</v>
      </c>
      <c r="F40" s="82">
        <v>102.87199999999999</v>
      </c>
      <c r="G40" s="82"/>
      <c r="H40" s="82"/>
      <c r="I40" s="104">
        <f t="shared" si="11"/>
        <v>457.04319999999996</v>
      </c>
      <c r="J40" s="2"/>
      <c r="K40" s="95" t="s">
        <v>14</v>
      </c>
      <c r="L40" s="82">
        <v>10</v>
      </c>
      <c r="M40" s="82">
        <v>9.9</v>
      </c>
      <c r="N40" s="82">
        <v>2</v>
      </c>
      <c r="O40" s="82">
        <v>9.9</v>
      </c>
      <c r="P40" s="82">
        <v>10.3</v>
      </c>
      <c r="Q40" s="82"/>
      <c r="R40" s="104">
        <f t="shared" si="12"/>
        <v>42.099999999999994</v>
      </c>
      <c r="S40" s="2"/>
      <c r="T40" s="63"/>
      <c r="U40" s="61"/>
      <c r="V40" s="2"/>
      <c r="W40" s="62"/>
      <c r="X40" s="62"/>
      <c r="Y40" s="2"/>
      <c r="Z40" s="2"/>
      <c r="AA40" s="2"/>
      <c r="AB40" s="2"/>
    </row>
    <row r="41" spans="1:30" ht="33.75" customHeight="1" x14ac:dyDescent="0.25">
      <c r="A41" s="94" t="s">
        <v>15</v>
      </c>
      <c r="B41" s="83">
        <v>112.23665999999999</v>
      </c>
      <c r="C41" s="24">
        <v>111.3128</v>
      </c>
      <c r="D41" s="24">
        <v>22.997799999999994</v>
      </c>
      <c r="E41" s="24">
        <v>108.39156</v>
      </c>
      <c r="F41" s="24">
        <v>106.42240000000001</v>
      </c>
      <c r="G41" s="24"/>
      <c r="H41" s="24"/>
      <c r="I41" s="104">
        <f t="shared" si="11"/>
        <v>461.36122</v>
      </c>
      <c r="J41" s="2"/>
      <c r="K41" s="94" t="s">
        <v>15</v>
      </c>
      <c r="L41" s="82">
        <v>10.199999999999999</v>
      </c>
      <c r="M41" s="82">
        <v>10.1</v>
      </c>
      <c r="N41" s="82">
        <v>2</v>
      </c>
      <c r="O41" s="24">
        <v>10.1</v>
      </c>
      <c r="P41" s="24">
        <v>9.9</v>
      </c>
      <c r="Q41" s="24"/>
      <c r="R41" s="104">
        <f t="shared" si="12"/>
        <v>42.3</v>
      </c>
      <c r="S41" s="2"/>
      <c r="T41" s="63"/>
      <c r="U41" s="54"/>
      <c r="V41" s="2"/>
      <c r="W41" s="62"/>
      <c r="X41" s="62"/>
      <c r="Y41" s="2"/>
      <c r="Z41" s="2"/>
      <c r="AA41" s="2"/>
      <c r="AB41" s="2"/>
    </row>
    <row r="42" spans="1:30" ht="33.75" customHeight="1" x14ac:dyDescent="0.25">
      <c r="A42" s="95" t="s">
        <v>16</v>
      </c>
      <c r="B42" s="82">
        <v>112.23665999999999</v>
      </c>
      <c r="C42" s="82">
        <v>111.3128</v>
      </c>
      <c r="D42" s="82">
        <v>22.997799999999994</v>
      </c>
      <c r="E42" s="82">
        <v>108.39156</v>
      </c>
      <c r="F42" s="82">
        <v>106.42240000000001</v>
      </c>
      <c r="G42" s="82"/>
      <c r="H42" s="82"/>
      <c r="I42" s="104">
        <f t="shared" si="11"/>
        <v>461.36122</v>
      </c>
      <c r="J42" s="2"/>
      <c r="K42" s="95" t="s">
        <v>16</v>
      </c>
      <c r="L42" s="82">
        <v>10.3</v>
      </c>
      <c r="M42" s="82">
        <v>10.1</v>
      </c>
      <c r="N42" s="82">
        <v>2</v>
      </c>
      <c r="O42" s="24">
        <v>10.1</v>
      </c>
      <c r="P42" s="24">
        <v>9.9</v>
      </c>
      <c r="Q42" s="82"/>
      <c r="R42" s="104">
        <f t="shared" si="12"/>
        <v>42.4</v>
      </c>
      <c r="S42" s="2"/>
      <c r="T42" s="63"/>
      <c r="U42" s="54"/>
      <c r="V42" s="2"/>
      <c r="W42" s="62"/>
      <c r="X42" s="62"/>
      <c r="Y42" s="2"/>
      <c r="Z42" s="2"/>
      <c r="AA42" s="2"/>
      <c r="AB42" s="2"/>
    </row>
    <row r="43" spans="1:30" ht="33.75" customHeight="1" x14ac:dyDescent="0.25">
      <c r="A43" s="94" t="s">
        <v>17</v>
      </c>
      <c r="B43" s="82">
        <v>112.23665999999999</v>
      </c>
      <c r="C43" s="82">
        <v>111.3128</v>
      </c>
      <c r="D43" s="82">
        <v>22.997799999999994</v>
      </c>
      <c r="E43" s="82">
        <v>108.39156</v>
      </c>
      <c r="F43" s="82">
        <v>106.42240000000001</v>
      </c>
      <c r="G43" s="82"/>
      <c r="H43" s="82"/>
      <c r="I43" s="104">
        <f t="shared" si="11"/>
        <v>461.36122</v>
      </c>
      <c r="J43" s="2"/>
      <c r="K43" s="94" t="s">
        <v>17</v>
      </c>
      <c r="L43" s="82">
        <v>10.3</v>
      </c>
      <c r="M43" s="82">
        <v>10.199999999999999</v>
      </c>
      <c r="N43" s="82">
        <v>2.1</v>
      </c>
      <c r="O43" s="24">
        <v>10.1</v>
      </c>
      <c r="P43" s="24">
        <v>9.9</v>
      </c>
      <c r="Q43" s="82"/>
      <c r="R43" s="104">
        <f t="shared" si="12"/>
        <v>42.6</v>
      </c>
      <c r="S43" s="2"/>
      <c r="T43" s="63"/>
      <c r="U43" s="54"/>
      <c r="V43" s="2"/>
      <c r="W43" s="62"/>
      <c r="X43" s="62"/>
      <c r="Y43" s="2"/>
      <c r="Z43" s="2"/>
      <c r="AA43" s="2"/>
      <c r="AB43" s="2"/>
    </row>
    <row r="44" spans="1:30" ht="33.75" customHeight="1" x14ac:dyDescent="0.25">
      <c r="A44" s="95" t="s">
        <v>18</v>
      </c>
      <c r="B44" s="82">
        <v>112.23665999999999</v>
      </c>
      <c r="C44" s="82">
        <v>111.3128</v>
      </c>
      <c r="D44" s="82">
        <v>22.997799999999994</v>
      </c>
      <c r="E44" s="82">
        <v>108.39156</v>
      </c>
      <c r="F44" s="82">
        <v>106.42240000000001</v>
      </c>
      <c r="G44" s="82"/>
      <c r="H44" s="82"/>
      <c r="I44" s="104">
        <f t="shared" si="11"/>
        <v>461.36122</v>
      </c>
      <c r="J44" s="2"/>
      <c r="K44" s="95" t="s">
        <v>18</v>
      </c>
      <c r="L44" s="82">
        <v>10.3</v>
      </c>
      <c r="M44" s="82">
        <v>10.199999999999999</v>
      </c>
      <c r="N44" s="82">
        <v>2.1</v>
      </c>
      <c r="O44" s="24">
        <v>10.1</v>
      </c>
      <c r="P44" s="24">
        <v>9.9</v>
      </c>
      <c r="Q44" s="82"/>
      <c r="R44" s="104">
        <f t="shared" si="12"/>
        <v>42.6</v>
      </c>
      <c r="S44" s="2"/>
      <c r="T44" s="63"/>
      <c r="U44" s="54"/>
      <c r="V44" s="2"/>
      <c r="W44" s="62"/>
      <c r="X44" s="62"/>
      <c r="Y44" s="2"/>
      <c r="Z44" s="2"/>
      <c r="AA44" s="2"/>
      <c r="AB44" s="2"/>
    </row>
    <row r="45" spans="1:30" ht="33.75" customHeight="1" x14ac:dyDescent="0.25">
      <c r="A45" s="94" t="s">
        <v>19</v>
      </c>
      <c r="B45" s="82">
        <v>112.23665999999999</v>
      </c>
      <c r="C45" s="82">
        <v>111.3128</v>
      </c>
      <c r="D45" s="82">
        <v>22.997799999999994</v>
      </c>
      <c r="E45" s="82">
        <v>108.39156</v>
      </c>
      <c r="F45" s="82">
        <v>106.42240000000001</v>
      </c>
      <c r="G45" s="82"/>
      <c r="H45" s="82"/>
      <c r="I45" s="104">
        <f t="shared" si="11"/>
        <v>461.36122</v>
      </c>
      <c r="J45" s="2"/>
      <c r="K45" s="94" t="s">
        <v>19</v>
      </c>
      <c r="L45" s="82">
        <v>10.3</v>
      </c>
      <c r="M45" s="82">
        <v>10.199999999999999</v>
      </c>
      <c r="N45" s="82">
        <v>2.1</v>
      </c>
      <c r="O45" s="24">
        <v>10.199999999999999</v>
      </c>
      <c r="P45" s="24">
        <v>9.9</v>
      </c>
      <c r="Q45" s="82"/>
      <c r="R45" s="104">
        <f t="shared" si="12"/>
        <v>42.699999999999996</v>
      </c>
      <c r="S45" s="2"/>
      <c r="T45" s="63"/>
      <c r="U45" s="54"/>
      <c r="V45" s="2"/>
      <c r="W45" s="62"/>
      <c r="X45" s="62"/>
      <c r="Y45" s="2"/>
      <c r="Z45" s="2"/>
      <c r="AA45" s="2"/>
      <c r="AB45" s="2"/>
    </row>
    <row r="46" spans="1:30" ht="33.75" customHeight="1" x14ac:dyDescent="0.25">
      <c r="A46" s="95" t="s">
        <v>11</v>
      </c>
      <c r="B46" s="84">
        <f t="shared" ref="B46:H46" si="13">SUM(B39:B45)</f>
        <v>787.0625</v>
      </c>
      <c r="C46" s="28">
        <f t="shared" si="13"/>
        <v>778.76400000000001</v>
      </c>
      <c r="D46" s="28">
        <f t="shared" si="13"/>
        <v>161.63699999999997</v>
      </c>
      <c r="E46" s="28">
        <f t="shared" si="13"/>
        <v>755.57300000000009</v>
      </c>
      <c r="F46" s="28">
        <f t="shared" si="13"/>
        <v>737.85600000000011</v>
      </c>
      <c r="G46" s="28">
        <f t="shared" si="13"/>
        <v>0</v>
      </c>
      <c r="H46" s="28">
        <f t="shared" si="13"/>
        <v>0</v>
      </c>
      <c r="I46" s="104">
        <f t="shared" si="11"/>
        <v>3220.8925000000004</v>
      </c>
      <c r="K46" s="80" t="s">
        <v>11</v>
      </c>
      <c r="L46" s="84">
        <f t="shared" ref="L46:Q46" si="14">SUM(L39:L45)</f>
        <v>71.399999999999991</v>
      </c>
      <c r="M46" s="28">
        <f t="shared" si="14"/>
        <v>70.600000000000009</v>
      </c>
      <c r="N46" s="28">
        <f t="shared" si="14"/>
        <v>14.299999999999999</v>
      </c>
      <c r="O46" s="28">
        <f t="shared" si="14"/>
        <v>70.400000000000006</v>
      </c>
      <c r="P46" s="28">
        <f t="shared" si="14"/>
        <v>70.099999999999994</v>
      </c>
      <c r="Q46" s="28">
        <f t="shared" si="14"/>
        <v>0</v>
      </c>
      <c r="R46" s="104">
        <f t="shared" si="12"/>
        <v>296.8</v>
      </c>
      <c r="S46" s="63"/>
      <c r="T46" s="63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6" t="s">
        <v>20</v>
      </c>
      <c r="B47" s="85">
        <v>128.5</v>
      </c>
      <c r="C47" s="31">
        <v>127</v>
      </c>
      <c r="D47" s="31">
        <v>129</v>
      </c>
      <c r="E47" s="31">
        <v>123.5</v>
      </c>
      <c r="F47" s="31">
        <v>122</v>
      </c>
      <c r="G47" s="31"/>
      <c r="H47" s="31"/>
      <c r="I47" s="105">
        <f>+((I46/I48)/7)*1000</f>
        <v>125.44370229007635</v>
      </c>
      <c r="K47" s="113" t="s">
        <v>20</v>
      </c>
      <c r="L47" s="85">
        <v>136</v>
      </c>
      <c r="M47" s="31">
        <v>134.5</v>
      </c>
      <c r="N47" s="31">
        <v>136</v>
      </c>
      <c r="O47" s="31">
        <v>134</v>
      </c>
      <c r="P47" s="31">
        <v>133.5</v>
      </c>
      <c r="Q47" s="31"/>
      <c r="R47" s="105">
        <f>+((R46/R48)/7)*1000</f>
        <v>134.60317460317461</v>
      </c>
      <c r="S47" s="65"/>
      <c r="T47" s="65"/>
    </row>
    <row r="48" spans="1:30" ht="33.75" customHeight="1" x14ac:dyDescent="0.25">
      <c r="A48" s="97" t="s">
        <v>21</v>
      </c>
      <c r="B48" s="86">
        <v>875</v>
      </c>
      <c r="C48" s="35">
        <v>876</v>
      </c>
      <c r="D48" s="35">
        <v>179</v>
      </c>
      <c r="E48" s="35">
        <v>874</v>
      </c>
      <c r="F48" s="35">
        <v>864</v>
      </c>
      <c r="G48" s="35"/>
      <c r="H48" s="35"/>
      <c r="I48" s="106">
        <f>SUM(B48:H48)</f>
        <v>3668</v>
      </c>
      <c r="J48" s="66"/>
      <c r="K48" s="97" t="s">
        <v>21</v>
      </c>
      <c r="L48" s="109">
        <v>75</v>
      </c>
      <c r="M48" s="67">
        <v>75</v>
      </c>
      <c r="N48" s="67">
        <v>15</v>
      </c>
      <c r="O48" s="67">
        <v>75</v>
      </c>
      <c r="P48" s="67">
        <v>75</v>
      </c>
      <c r="Q48" s="67"/>
      <c r="R48" s="115">
        <f>SUM(L48:Q48)</f>
        <v>315</v>
      </c>
      <c r="S48" s="68"/>
      <c r="T48" s="68"/>
    </row>
    <row r="49" spans="1:31" ht="33.75" customHeight="1" x14ac:dyDescent="0.25">
      <c r="A49" s="98" t="s">
        <v>22</v>
      </c>
      <c r="B49" s="87">
        <f t="shared" ref="B49:H49" si="15">((B48*B47)*7/1000-B39-B40)/5</f>
        <v>112.23665999999999</v>
      </c>
      <c r="C49" s="39">
        <f t="shared" si="15"/>
        <v>111.3128</v>
      </c>
      <c r="D49" s="39">
        <f t="shared" si="15"/>
        <v>22.997799999999994</v>
      </c>
      <c r="E49" s="39">
        <f t="shared" si="15"/>
        <v>108.39156</v>
      </c>
      <c r="F49" s="39">
        <f t="shared" si="15"/>
        <v>106.42240000000001</v>
      </c>
      <c r="G49" s="39">
        <f t="shared" si="15"/>
        <v>0</v>
      </c>
      <c r="H49" s="39">
        <f t="shared" si="15"/>
        <v>0</v>
      </c>
      <c r="I49" s="107">
        <f>((I46*1000)/I48)/7</f>
        <v>125.44370229007635</v>
      </c>
      <c r="K49" s="98" t="s">
        <v>22</v>
      </c>
      <c r="L49" s="87">
        <f t="shared" ref="L49:Q49" si="16">((L48*L47)*7/1000-L39-L40)/5</f>
        <v>10.280000000000001</v>
      </c>
      <c r="M49" s="39">
        <f t="shared" si="16"/>
        <v>10.1625</v>
      </c>
      <c r="N49" s="39">
        <f t="shared" si="16"/>
        <v>2.056</v>
      </c>
      <c r="O49" s="39">
        <f t="shared" si="16"/>
        <v>10.11</v>
      </c>
      <c r="P49" s="39">
        <f t="shared" si="16"/>
        <v>9.8975000000000026</v>
      </c>
      <c r="Q49" s="39">
        <f t="shared" si="16"/>
        <v>0</v>
      </c>
      <c r="R49" s="116">
        <f>((R46*1000)/R48)/7</f>
        <v>134.60317460317461</v>
      </c>
      <c r="S49" s="68"/>
      <c r="T49" s="68"/>
    </row>
    <row r="50" spans="1:31" ht="33.75" customHeight="1" x14ac:dyDescent="0.25">
      <c r="A50" s="99" t="s">
        <v>23</v>
      </c>
      <c r="B50" s="88">
        <f t="shared" ref="B50:H50" si="17">((B48*B47)*7)/1000</f>
        <v>787.0625</v>
      </c>
      <c r="C50" s="43">
        <f t="shared" si="17"/>
        <v>778.76400000000001</v>
      </c>
      <c r="D50" s="43">
        <f t="shared" si="17"/>
        <v>161.637</v>
      </c>
      <c r="E50" s="43">
        <f t="shared" si="17"/>
        <v>755.57299999999998</v>
      </c>
      <c r="F50" s="43">
        <f t="shared" si="17"/>
        <v>737.85599999999999</v>
      </c>
      <c r="G50" s="43">
        <f t="shared" si="17"/>
        <v>0</v>
      </c>
      <c r="H50" s="43">
        <f t="shared" si="17"/>
        <v>0</v>
      </c>
      <c r="I50" s="90"/>
      <c r="K50" s="99" t="s">
        <v>23</v>
      </c>
      <c r="L50" s="88">
        <f t="shared" ref="L50:Q50" si="18">((L48*L47)*7)/1000</f>
        <v>71.400000000000006</v>
      </c>
      <c r="M50" s="43">
        <f t="shared" si="18"/>
        <v>70.612499999999997</v>
      </c>
      <c r="N50" s="43">
        <f t="shared" si="18"/>
        <v>14.28</v>
      </c>
      <c r="O50" s="43">
        <f t="shared" si="18"/>
        <v>70.349999999999994</v>
      </c>
      <c r="P50" s="43">
        <f t="shared" si="18"/>
        <v>70.087500000000006</v>
      </c>
      <c r="Q50" s="43">
        <f t="shared" si="18"/>
        <v>0</v>
      </c>
      <c r="R50" s="117"/>
    </row>
    <row r="51" spans="1:31" ht="33.75" customHeight="1" thickBot="1" x14ac:dyDescent="0.3">
      <c r="A51" s="100" t="s">
        <v>24</v>
      </c>
      <c r="B51" s="89">
        <f t="shared" ref="B51:H51" si="19">+(B46/B48)/7*1000</f>
        <v>128.5</v>
      </c>
      <c r="C51" s="49">
        <f t="shared" si="19"/>
        <v>127</v>
      </c>
      <c r="D51" s="49">
        <f t="shared" si="19"/>
        <v>128.99999999999997</v>
      </c>
      <c r="E51" s="49">
        <f t="shared" si="19"/>
        <v>123.50000000000003</v>
      </c>
      <c r="F51" s="49">
        <f t="shared" si="19"/>
        <v>122.00000000000001</v>
      </c>
      <c r="G51" s="49" t="e">
        <f t="shared" si="19"/>
        <v>#DIV/0!</v>
      </c>
      <c r="H51" s="49" t="e">
        <f t="shared" si="19"/>
        <v>#DIV/0!</v>
      </c>
      <c r="I51" s="108"/>
      <c r="J51" s="52"/>
      <c r="K51" s="100" t="s">
        <v>24</v>
      </c>
      <c r="L51" s="89">
        <f t="shared" ref="L51:Q51" si="20">+(L46/L48)/7*1000</f>
        <v>135.99999999999997</v>
      </c>
      <c r="M51" s="49">
        <f t="shared" si="20"/>
        <v>134.47619047619051</v>
      </c>
      <c r="N51" s="49">
        <f t="shared" si="20"/>
        <v>136.19047619047618</v>
      </c>
      <c r="O51" s="49">
        <f t="shared" si="20"/>
        <v>134.0952380952381</v>
      </c>
      <c r="P51" s="49">
        <f t="shared" si="20"/>
        <v>133.52380952380952</v>
      </c>
      <c r="Q51" s="49" t="e">
        <f t="shared" si="20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91"/>
      <c r="K54" s="591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589" t="s">
        <v>8</v>
      </c>
      <c r="C55" s="590"/>
      <c r="D55" s="590"/>
      <c r="E55" s="590"/>
      <c r="F55" s="590"/>
      <c r="G55" s="587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1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1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1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1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1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1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1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2">SUM(B58:B64)</f>
        <v>158.00000000000003</v>
      </c>
      <c r="C65" s="28">
        <f t="shared" si="22"/>
        <v>279.2</v>
      </c>
      <c r="D65" s="28">
        <f t="shared" si="22"/>
        <v>277</v>
      </c>
      <c r="E65" s="28">
        <f t="shared" si="22"/>
        <v>395.9</v>
      </c>
      <c r="F65" s="28">
        <f t="shared" si="22"/>
        <v>0</v>
      </c>
      <c r="G65" s="28">
        <f t="shared" si="22"/>
        <v>0</v>
      </c>
      <c r="H65" s="104">
        <f t="shared" si="21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3">((B67*B66)*7/1000-B58-B59)/5</f>
        <v>22.8871</v>
      </c>
      <c r="C68" s="39">
        <f t="shared" si="23"/>
        <v>40.400400000000005</v>
      </c>
      <c r="D68" s="39">
        <f t="shared" si="23"/>
        <v>40.129200000000004</v>
      </c>
      <c r="E68" s="39">
        <f t="shared" si="23"/>
        <v>57.355999999999995</v>
      </c>
      <c r="F68" s="39">
        <f t="shared" si="23"/>
        <v>0</v>
      </c>
      <c r="G68" s="39">
        <f t="shared" si="23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4">((B67*B66)*7)/1000</f>
        <v>158.03550000000001</v>
      </c>
      <c r="C69" s="43">
        <f t="shared" si="24"/>
        <v>279.202</v>
      </c>
      <c r="D69" s="43">
        <f t="shared" si="24"/>
        <v>277.04599999999999</v>
      </c>
      <c r="E69" s="43">
        <f t="shared" si="24"/>
        <v>395.78</v>
      </c>
      <c r="F69" s="43">
        <f t="shared" si="24"/>
        <v>0</v>
      </c>
      <c r="G69" s="43">
        <f t="shared" si="24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5">+(B65/B67)/7*1000</f>
        <v>130.47068538398022</v>
      </c>
      <c r="C70" s="49">
        <f t="shared" si="25"/>
        <v>129.49907235621521</v>
      </c>
      <c r="D70" s="49">
        <f t="shared" si="25"/>
        <v>128.47866419294991</v>
      </c>
      <c r="E70" s="49">
        <f t="shared" si="25"/>
        <v>128.53896103896105</v>
      </c>
      <c r="F70" s="49" t="e">
        <f t="shared" si="25"/>
        <v>#DIV/0!</v>
      </c>
      <c r="G70" s="49" t="e">
        <f t="shared" si="25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288"/>
      <c r="D73" s="288"/>
      <c r="E73" s="288"/>
      <c r="F73" s="118"/>
      <c r="G73" s="198"/>
      <c r="H73" s="288"/>
      <c r="I73" s="288"/>
      <c r="J73" s="288"/>
      <c r="K73" s="118"/>
      <c r="L73" s="198"/>
      <c r="M73" s="288"/>
      <c r="N73" s="288"/>
      <c r="O73" s="118"/>
      <c r="P73" s="198"/>
      <c r="Q73" s="288"/>
      <c r="R73" s="288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200"/>
      <c r="C74" s="15"/>
      <c r="D74" s="15"/>
      <c r="E74" s="15"/>
      <c r="F74" s="17"/>
      <c r="G74" s="16"/>
      <c r="H74" s="15"/>
      <c r="I74" s="15"/>
      <c r="J74" s="15"/>
      <c r="K74" s="17"/>
      <c r="L74" s="16"/>
      <c r="M74" s="15"/>
      <c r="N74" s="15"/>
      <c r="O74" s="17"/>
      <c r="P74" s="16"/>
      <c r="Q74" s="15"/>
      <c r="R74" s="15"/>
      <c r="S74" s="17"/>
      <c r="T74" s="218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200">
        <v>1</v>
      </c>
      <c r="C75" s="58">
        <v>2</v>
      </c>
      <c r="D75" s="58" t="s">
        <v>73</v>
      </c>
      <c r="E75" s="58">
        <v>4</v>
      </c>
      <c r="F75" s="202">
        <v>5</v>
      </c>
      <c r="G75" s="200">
        <v>6</v>
      </c>
      <c r="H75" s="58">
        <v>7</v>
      </c>
      <c r="I75" s="58" t="s">
        <v>74</v>
      </c>
      <c r="J75" s="58">
        <v>9</v>
      </c>
      <c r="K75" s="202">
        <v>10</v>
      </c>
      <c r="L75" s="200">
        <v>11</v>
      </c>
      <c r="M75" s="58" t="s">
        <v>75</v>
      </c>
      <c r="N75" s="58">
        <v>13</v>
      </c>
      <c r="O75" s="202">
        <v>14</v>
      </c>
      <c r="P75" s="200">
        <v>15</v>
      </c>
      <c r="Q75" s="58" t="s">
        <v>76</v>
      </c>
      <c r="R75" s="58">
        <v>17</v>
      </c>
      <c r="S75" s="202">
        <v>18</v>
      </c>
      <c r="T75" s="218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94" t="s">
        <v>13</v>
      </c>
      <c r="B76" s="203">
        <v>9.1</v>
      </c>
      <c r="C76" s="204">
        <v>8.8000000000000007</v>
      </c>
      <c r="D76" s="204">
        <v>2.1</v>
      </c>
      <c r="E76" s="204">
        <v>8.6999999999999993</v>
      </c>
      <c r="F76" s="205">
        <v>9.9</v>
      </c>
      <c r="G76" s="203">
        <v>8.5</v>
      </c>
      <c r="H76" s="204">
        <v>9</v>
      </c>
      <c r="I76" s="204">
        <v>2.2000000000000002</v>
      </c>
      <c r="J76" s="204">
        <v>8.9</v>
      </c>
      <c r="K76" s="205">
        <v>9.9</v>
      </c>
      <c r="L76" s="203">
        <v>10.6</v>
      </c>
      <c r="M76" s="204">
        <v>2.1</v>
      </c>
      <c r="N76" s="204">
        <v>10.4</v>
      </c>
      <c r="O76" s="205">
        <v>10.4</v>
      </c>
      <c r="P76" s="203">
        <v>10.3</v>
      </c>
      <c r="Q76" s="204">
        <v>2.1</v>
      </c>
      <c r="R76" s="204">
        <v>10.199999999999999</v>
      </c>
      <c r="S76" s="205">
        <v>10.1</v>
      </c>
      <c r="T76" s="219">
        <f t="shared" ref="T76:T83" si="26">SUM(B76:S76)</f>
        <v>143.29999999999998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95" t="s">
        <v>14</v>
      </c>
      <c r="B77" s="203">
        <v>9.1</v>
      </c>
      <c r="C77" s="204">
        <v>8.8000000000000007</v>
      </c>
      <c r="D77" s="204">
        <v>2.1</v>
      </c>
      <c r="E77" s="204">
        <v>8.6999999999999993</v>
      </c>
      <c r="F77" s="205">
        <v>9.9</v>
      </c>
      <c r="G77" s="203">
        <v>8.5</v>
      </c>
      <c r="H77" s="204">
        <v>9</v>
      </c>
      <c r="I77" s="204">
        <v>2.2000000000000002</v>
      </c>
      <c r="J77" s="204">
        <v>8.9</v>
      </c>
      <c r="K77" s="205">
        <v>9.9</v>
      </c>
      <c r="L77" s="203">
        <v>10.6</v>
      </c>
      <c r="M77" s="204">
        <v>2.1</v>
      </c>
      <c r="N77" s="204">
        <v>10.4</v>
      </c>
      <c r="O77" s="205">
        <v>10.4</v>
      </c>
      <c r="P77" s="203">
        <v>10.3</v>
      </c>
      <c r="Q77" s="204">
        <v>2.1</v>
      </c>
      <c r="R77" s="204">
        <v>10.199999999999999</v>
      </c>
      <c r="S77" s="205">
        <v>10.1</v>
      </c>
      <c r="T77" s="219">
        <f t="shared" si="26"/>
        <v>143.29999999999998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94" t="s">
        <v>15</v>
      </c>
      <c r="B78" s="203">
        <v>9.1</v>
      </c>
      <c r="C78" s="204">
        <v>8.9</v>
      </c>
      <c r="D78" s="204">
        <v>2.1</v>
      </c>
      <c r="E78" s="204">
        <v>8.8000000000000007</v>
      </c>
      <c r="F78" s="205">
        <v>10.199999999999999</v>
      </c>
      <c r="G78" s="203">
        <v>8.6</v>
      </c>
      <c r="H78" s="204">
        <v>9.1</v>
      </c>
      <c r="I78" s="204">
        <v>2</v>
      </c>
      <c r="J78" s="204">
        <v>9.1</v>
      </c>
      <c r="K78" s="205">
        <v>10.199999999999999</v>
      </c>
      <c r="L78" s="203">
        <v>10.7</v>
      </c>
      <c r="M78" s="204">
        <v>2.1</v>
      </c>
      <c r="N78" s="204">
        <v>10.5</v>
      </c>
      <c r="O78" s="205">
        <v>10.5</v>
      </c>
      <c r="P78" s="203">
        <v>10.5</v>
      </c>
      <c r="Q78" s="204">
        <v>2.1</v>
      </c>
      <c r="R78" s="204">
        <v>10.3</v>
      </c>
      <c r="S78" s="205">
        <v>10.3</v>
      </c>
      <c r="T78" s="219">
        <f t="shared" si="26"/>
        <v>145.10000000000002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95" t="s">
        <v>16</v>
      </c>
      <c r="B79" s="203">
        <v>9.1999999999999993</v>
      </c>
      <c r="C79" s="204">
        <v>8.9</v>
      </c>
      <c r="D79" s="204">
        <v>2.1</v>
      </c>
      <c r="E79" s="204">
        <v>8.8000000000000007</v>
      </c>
      <c r="F79" s="205">
        <v>10.199999999999999</v>
      </c>
      <c r="G79" s="203">
        <v>8.6</v>
      </c>
      <c r="H79" s="204">
        <v>9.1</v>
      </c>
      <c r="I79" s="204">
        <v>2.1</v>
      </c>
      <c r="J79" s="204">
        <v>9.1</v>
      </c>
      <c r="K79" s="205">
        <v>10.199999999999999</v>
      </c>
      <c r="L79" s="203">
        <v>10.7</v>
      </c>
      <c r="M79" s="204">
        <v>2.1</v>
      </c>
      <c r="N79" s="204">
        <v>10.6</v>
      </c>
      <c r="O79" s="205">
        <v>10.6</v>
      </c>
      <c r="P79" s="203">
        <v>10.5</v>
      </c>
      <c r="Q79" s="204">
        <v>2.1</v>
      </c>
      <c r="R79" s="204">
        <v>10.3</v>
      </c>
      <c r="S79" s="205">
        <v>10.3</v>
      </c>
      <c r="T79" s="219">
        <f t="shared" si="26"/>
        <v>145.5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94" t="s">
        <v>17</v>
      </c>
      <c r="B80" s="203">
        <v>9.1999999999999993</v>
      </c>
      <c r="C80" s="204">
        <v>8.9</v>
      </c>
      <c r="D80" s="204">
        <v>2.1</v>
      </c>
      <c r="E80" s="204">
        <v>8.8000000000000007</v>
      </c>
      <c r="F80" s="205">
        <v>10.199999999999999</v>
      </c>
      <c r="G80" s="203">
        <v>8.6</v>
      </c>
      <c r="H80" s="204">
        <v>9.1</v>
      </c>
      <c r="I80" s="204">
        <v>2.1</v>
      </c>
      <c r="J80" s="204">
        <v>9.1</v>
      </c>
      <c r="K80" s="205">
        <v>10.3</v>
      </c>
      <c r="L80" s="203">
        <v>10.8</v>
      </c>
      <c r="M80" s="204">
        <v>2.1</v>
      </c>
      <c r="N80" s="204">
        <v>10.6</v>
      </c>
      <c r="O80" s="205">
        <v>10.6</v>
      </c>
      <c r="P80" s="203">
        <v>10.5</v>
      </c>
      <c r="Q80" s="204">
        <v>2.1</v>
      </c>
      <c r="R80" s="204">
        <v>10.4</v>
      </c>
      <c r="S80" s="205">
        <v>10.4</v>
      </c>
      <c r="T80" s="219">
        <f t="shared" si="26"/>
        <v>145.89999999999998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95" t="s">
        <v>18</v>
      </c>
      <c r="B81" s="203">
        <v>9.1999999999999993</v>
      </c>
      <c r="C81" s="204">
        <v>8.9</v>
      </c>
      <c r="D81" s="204">
        <v>2.1</v>
      </c>
      <c r="E81" s="204">
        <v>8.8000000000000007</v>
      </c>
      <c r="F81" s="205">
        <v>10.199999999999999</v>
      </c>
      <c r="G81" s="203">
        <v>8.6</v>
      </c>
      <c r="H81" s="204">
        <v>9.1</v>
      </c>
      <c r="I81" s="204">
        <v>2.1</v>
      </c>
      <c r="J81" s="204">
        <v>9.1999999999999993</v>
      </c>
      <c r="K81" s="205">
        <v>10.3</v>
      </c>
      <c r="L81" s="203">
        <v>10.8</v>
      </c>
      <c r="M81" s="204">
        <v>2.1</v>
      </c>
      <c r="N81" s="204">
        <v>10.6</v>
      </c>
      <c r="O81" s="205">
        <v>10.6</v>
      </c>
      <c r="P81" s="203">
        <v>10.5</v>
      </c>
      <c r="Q81" s="204">
        <v>2.1</v>
      </c>
      <c r="R81" s="204">
        <v>10.4</v>
      </c>
      <c r="S81" s="205">
        <v>10.4</v>
      </c>
      <c r="T81" s="219">
        <f t="shared" si="26"/>
        <v>145.99999999999997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94" t="s">
        <v>19</v>
      </c>
      <c r="B82" s="203">
        <v>9.1999999999999993</v>
      </c>
      <c r="C82" s="204">
        <v>9</v>
      </c>
      <c r="D82" s="204">
        <v>2.2000000000000002</v>
      </c>
      <c r="E82" s="204">
        <v>8.9</v>
      </c>
      <c r="F82" s="205">
        <v>10.199999999999999</v>
      </c>
      <c r="G82" s="203">
        <v>8.6</v>
      </c>
      <c r="H82" s="204">
        <v>9.1</v>
      </c>
      <c r="I82" s="204">
        <v>2.1</v>
      </c>
      <c r="J82" s="204">
        <v>9.1999999999999993</v>
      </c>
      <c r="K82" s="205">
        <v>10.3</v>
      </c>
      <c r="L82" s="203">
        <v>10.8</v>
      </c>
      <c r="M82" s="204">
        <v>2.2000000000000002</v>
      </c>
      <c r="N82" s="204">
        <v>10.6</v>
      </c>
      <c r="O82" s="205">
        <v>10.6</v>
      </c>
      <c r="P82" s="203">
        <v>10.5</v>
      </c>
      <c r="Q82" s="204">
        <v>2.2000000000000002</v>
      </c>
      <c r="R82" s="204">
        <v>10.4</v>
      </c>
      <c r="S82" s="205">
        <v>10.4</v>
      </c>
      <c r="T82" s="219">
        <f t="shared" si="26"/>
        <v>146.5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122" t="s">
        <v>11</v>
      </c>
      <c r="B83" s="27">
        <f>SUM(B76:B82)</f>
        <v>64.100000000000009</v>
      </c>
      <c r="C83" s="28">
        <f>SUM(C76:C82)</f>
        <v>62.199999999999996</v>
      </c>
      <c r="D83" s="28">
        <f>SUM(D76:D82)</f>
        <v>14.8</v>
      </c>
      <c r="E83" s="28">
        <f>SUM(E76:E82)</f>
        <v>61.499999999999993</v>
      </c>
      <c r="F83" s="29">
        <f>SUM(F76:F82)</f>
        <v>70.800000000000011</v>
      </c>
      <c r="G83" s="27">
        <f t="shared" ref="G83:S83" si="27">SUM(G76:G82)</f>
        <v>60.000000000000007</v>
      </c>
      <c r="H83" s="28">
        <f t="shared" si="27"/>
        <v>63.500000000000007</v>
      </c>
      <c r="I83" s="28">
        <f t="shared" si="27"/>
        <v>14.799999999999999</v>
      </c>
      <c r="J83" s="28">
        <f t="shared" si="27"/>
        <v>63.5</v>
      </c>
      <c r="K83" s="29">
        <f t="shared" si="27"/>
        <v>71.099999999999994</v>
      </c>
      <c r="L83" s="27">
        <f t="shared" si="27"/>
        <v>74.999999999999986</v>
      </c>
      <c r="M83" s="28">
        <f t="shared" si="27"/>
        <v>14.8</v>
      </c>
      <c r="N83" s="28">
        <f t="shared" si="27"/>
        <v>73.7</v>
      </c>
      <c r="O83" s="29">
        <f t="shared" si="27"/>
        <v>73.7</v>
      </c>
      <c r="P83" s="27">
        <f t="shared" si="27"/>
        <v>73.099999999999994</v>
      </c>
      <c r="Q83" s="28">
        <f t="shared" si="27"/>
        <v>14.8</v>
      </c>
      <c r="R83" s="28">
        <f t="shared" si="27"/>
        <v>72.2</v>
      </c>
      <c r="S83" s="29">
        <f t="shared" si="27"/>
        <v>72</v>
      </c>
      <c r="T83" s="219">
        <f t="shared" si="26"/>
        <v>1015.6000000000001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96" t="s">
        <v>20</v>
      </c>
      <c r="B84" s="30">
        <v>141</v>
      </c>
      <c r="C84" s="31">
        <v>141</v>
      </c>
      <c r="D84" s="31">
        <v>141</v>
      </c>
      <c r="E84" s="31">
        <v>139.5</v>
      </c>
      <c r="F84" s="32">
        <v>138.5</v>
      </c>
      <c r="G84" s="30">
        <v>140.5</v>
      </c>
      <c r="H84" s="31">
        <v>139.5</v>
      </c>
      <c r="I84" s="31">
        <v>141</v>
      </c>
      <c r="J84" s="31">
        <v>139.5</v>
      </c>
      <c r="K84" s="32">
        <v>139</v>
      </c>
      <c r="L84" s="30">
        <v>141</v>
      </c>
      <c r="M84" s="31">
        <v>141</v>
      </c>
      <c r="N84" s="31">
        <v>138.5</v>
      </c>
      <c r="O84" s="32">
        <v>138.5</v>
      </c>
      <c r="P84" s="30">
        <v>141</v>
      </c>
      <c r="Q84" s="31">
        <v>141</v>
      </c>
      <c r="R84" s="31">
        <v>139.5</v>
      </c>
      <c r="S84" s="32">
        <v>139</v>
      </c>
      <c r="T84" s="279">
        <f>+((T83/T85)/7)*1000</f>
        <v>139.77429121937794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97" t="s">
        <v>21</v>
      </c>
      <c r="B85" s="208">
        <v>65</v>
      </c>
      <c r="C85" s="67">
        <v>63</v>
      </c>
      <c r="D85" s="67">
        <v>15</v>
      </c>
      <c r="E85" s="67">
        <v>63</v>
      </c>
      <c r="F85" s="209">
        <v>73</v>
      </c>
      <c r="G85" s="208">
        <v>61</v>
      </c>
      <c r="H85" s="67">
        <v>65</v>
      </c>
      <c r="I85" s="67">
        <v>15</v>
      </c>
      <c r="J85" s="67">
        <v>65</v>
      </c>
      <c r="K85" s="209">
        <v>73</v>
      </c>
      <c r="L85" s="208">
        <v>76</v>
      </c>
      <c r="M85" s="67">
        <v>15</v>
      </c>
      <c r="N85" s="67">
        <v>76</v>
      </c>
      <c r="O85" s="209">
        <v>76</v>
      </c>
      <c r="P85" s="208">
        <v>74</v>
      </c>
      <c r="Q85" s="67">
        <v>15</v>
      </c>
      <c r="R85" s="67">
        <v>74</v>
      </c>
      <c r="S85" s="209">
        <v>74</v>
      </c>
      <c r="T85" s="280">
        <f>SUM(B85:S85)</f>
        <v>1038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98" t="s">
        <v>22</v>
      </c>
      <c r="B86" s="38">
        <f>(((B85*B84)*7)/1000-B76-B77)/5</f>
        <v>9.1909999999999989</v>
      </c>
      <c r="C86" s="39">
        <f t="shared" ref="C86:S86" si="28">(((C85*C84)*7)/1000-C76-C77)/5</f>
        <v>8.9161999999999999</v>
      </c>
      <c r="D86" s="39">
        <f t="shared" si="28"/>
        <v>2.121</v>
      </c>
      <c r="E86" s="39">
        <f t="shared" si="28"/>
        <v>8.8239000000000001</v>
      </c>
      <c r="F86" s="40">
        <f t="shared" si="28"/>
        <v>10.194700000000001</v>
      </c>
      <c r="G86" s="38">
        <f t="shared" si="28"/>
        <v>8.5986999999999991</v>
      </c>
      <c r="H86" s="39">
        <f t="shared" si="28"/>
        <v>9.0945</v>
      </c>
      <c r="I86" s="39">
        <f t="shared" si="28"/>
        <v>2.0810000000000004</v>
      </c>
      <c r="J86" s="39">
        <f t="shared" si="28"/>
        <v>9.1344999999999992</v>
      </c>
      <c r="K86" s="40">
        <f t="shared" si="28"/>
        <v>10.245799999999999</v>
      </c>
      <c r="L86" s="38">
        <f t="shared" si="28"/>
        <v>10.762400000000001</v>
      </c>
      <c r="M86" s="39">
        <f t="shared" si="28"/>
        <v>2.121</v>
      </c>
      <c r="N86" s="39">
        <f t="shared" si="28"/>
        <v>10.576400000000001</v>
      </c>
      <c r="O86" s="40">
        <f t="shared" si="28"/>
        <v>10.576400000000001</v>
      </c>
      <c r="P86" s="38">
        <f t="shared" si="28"/>
        <v>10.4876</v>
      </c>
      <c r="Q86" s="39">
        <f t="shared" si="28"/>
        <v>2.121</v>
      </c>
      <c r="R86" s="39">
        <f t="shared" si="28"/>
        <v>10.372199999999998</v>
      </c>
      <c r="S86" s="40">
        <f t="shared" si="28"/>
        <v>10.360399999999998</v>
      </c>
      <c r="T86" s="280">
        <f>((T83*1000)/T85)/7</f>
        <v>139.77429121937794</v>
      </c>
      <c r="AD86" s="3"/>
    </row>
    <row r="87" spans="1:41" ht="33.75" customHeight="1" x14ac:dyDescent="0.25">
      <c r="A87" s="99" t="s">
        <v>23</v>
      </c>
      <c r="B87" s="42">
        <f>((B85*B84)*7)/1000</f>
        <v>64.155000000000001</v>
      </c>
      <c r="C87" s="43">
        <f>((C85*C84)*7)/1000</f>
        <v>62.180999999999997</v>
      </c>
      <c r="D87" s="43">
        <f>((D85*D84)*7)/1000</f>
        <v>14.805</v>
      </c>
      <c r="E87" s="43">
        <f>((E85*E84)*7)/1000</f>
        <v>61.519500000000001</v>
      </c>
      <c r="F87" s="90">
        <f>((F85*F84)*7)/1000</f>
        <v>70.773499999999999</v>
      </c>
      <c r="G87" s="42">
        <f t="shared" ref="G87:S87" si="29">((G85*G84)*7)/1000</f>
        <v>59.993499999999997</v>
      </c>
      <c r="H87" s="43">
        <f t="shared" si="29"/>
        <v>63.472499999999997</v>
      </c>
      <c r="I87" s="43">
        <f t="shared" si="29"/>
        <v>14.805</v>
      </c>
      <c r="J87" s="43">
        <f t="shared" si="29"/>
        <v>63.472499999999997</v>
      </c>
      <c r="K87" s="90">
        <f t="shared" si="29"/>
        <v>71.028999999999996</v>
      </c>
      <c r="L87" s="42">
        <f t="shared" si="29"/>
        <v>75.012</v>
      </c>
      <c r="M87" s="43">
        <f t="shared" si="29"/>
        <v>14.805</v>
      </c>
      <c r="N87" s="43">
        <f t="shared" si="29"/>
        <v>73.682000000000002</v>
      </c>
      <c r="O87" s="90">
        <f t="shared" si="29"/>
        <v>73.682000000000002</v>
      </c>
      <c r="P87" s="42">
        <f t="shared" si="29"/>
        <v>73.037999999999997</v>
      </c>
      <c r="Q87" s="43">
        <f t="shared" si="29"/>
        <v>14.805</v>
      </c>
      <c r="R87" s="43">
        <f t="shared" si="29"/>
        <v>72.260999999999996</v>
      </c>
      <c r="S87" s="90">
        <f t="shared" si="29"/>
        <v>72.001999999999995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140.87912087912088</v>
      </c>
      <c r="C88" s="49">
        <f>+(C83/C85)/7*1000</f>
        <v>141.04308390022675</v>
      </c>
      <c r="D88" s="49">
        <f>+(D83/D85)/7*1000</f>
        <v>140.95238095238096</v>
      </c>
      <c r="E88" s="49">
        <f>+(E83/E85)/7*1000</f>
        <v>139.45578231292515</v>
      </c>
      <c r="F88" s="50">
        <f>+(F83/F85)/7*1000</f>
        <v>138.55185909980432</v>
      </c>
      <c r="G88" s="48">
        <f t="shared" ref="G88:S88" si="30">+(G83/G85)/7*1000</f>
        <v>140.5152224824356</v>
      </c>
      <c r="H88" s="49">
        <f t="shared" si="30"/>
        <v>139.56043956043956</v>
      </c>
      <c r="I88" s="49">
        <f t="shared" si="30"/>
        <v>140.95238095238093</v>
      </c>
      <c r="J88" s="49">
        <f t="shared" si="30"/>
        <v>139.56043956043956</v>
      </c>
      <c r="K88" s="50">
        <f t="shared" si="30"/>
        <v>139.13894324853229</v>
      </c>
      <c r="L88" s="48">
        <f t="shared" si="30"/>
        <v>140.97744360902254</v>
      </c>
      <c r="M88" s="49">
        <f t="shared" si="30"/>
        <v>140.95238095238096</v>
      </c>
      <c r="N88" s="49">
        <f t="shared" si="30"/>
        <v>138.53383458646618</v>
      </c>
      <c r="O88" s="50">
        <f t="shared" si="30"/>
        <v>138.53383458646618</v>
      </c>
      <c r="P88" s="48">
        <f t="shared" si="30"/>
        <v>141.11969111969111</v>
      </c>
      <c r="Q88" s="49">
        <f t="shared" si="30"/>
        <v>140.95238095238096</v>
      </c>
      <c r="R88" s="49">
        <f t="shared" si="30"/>
        <v>139.38223938223939</v>
      </c>
      <c r="S88" s="50">
        <f t="shared" si="30"/>
        <v>138.996138996139</v>
      </c>
      <c r="T88" s="223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R36"/>
    <mergeCell ref="J54:K54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topLeftCell="A6" zoomScale="30" zoomScaleNormal="30" workbookViewId="0">
      <selection activeCell="F48" sqref="F48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84" t="s">
        <v>0</v>
      </c>
      <c r="B3" s="584"/>
      <c r="C3" s="584"/>
      <c r="D3" s="379"/>
      <c r="E3" s="379"/>
      <c r="F3" s="379"/>
      <c r="G3" s="379"/>
      <c r="H3" s="379"/>
      <c r="I3" s="379"/>
      <c r="J3" s="379"/>
      <c r="K3" s="379"/>
      <c r="L3" s="379"/>
      <c r="M3" s="379"/>
      <c r="N3" s="379"/>
      <c r="O3" s="379"/>
      <c r="P3" s="379"/>
      <c r="Q3" s="379"/>
      <c r="R3" s="379"/>
      <c r="S3" s="379"/>
      <c r="T3" s="379"/>
      <c r="U3" s="379"/>
      <c r="V3" s="379"/>
      <c r="W3" s="379"/>
      <c r="X3" s="379"/>
      <c r="Y3" s="2"/>
      <c r="Z3" s="2"/>
      <c r="AA3" s="2"/>
      <c r="AB3" s="2"/>
      <c r="AC3" s="2"/>
      <c r="AD3" s="37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79" t="s">
        <v>1</v>
      </c>
      <c r="B9" s="379"/>
      <c r="C9" s="379"/>
      <c r="D9" s="1"/>
      <c r="E9" s="585" t="s">
        <v>2</v>
      </c>
      <c r="F9" s="585"/>
      <c r="G9" s="58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85"/>
      <c r="S9" s="58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79"/>
      <c r="B10" s="379"/>
      <c r="C10" s="37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79" t="s">
        <v>4</v>
      </c>
      <c r="B11" s="379"/>
      <c r="C11" s="379"/>
      <c r="D11" s="1"/>
      <c r="E11" s="380">
        <v>1</v>
      </c>
      <c r="F11" s="1"/>
      <c r="G11" s="1"/>
      <c r="H11" s="1"/>
      <c r="I11" s="1"/>
      <c r="J11" s="1"/>
      <c r="K11" s="586" t="s">
        <v>112</v>
      </c>
      <c r="L11" s="586"/>
      <c r="M11" s="381"/>
      <c r="N11" s="38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79"/>
      <c r="B12" s="379"/>
      <c r="C12" s="379"/>
      <c r="D12" s="1"/>
      <c r="E12" s="5"/>
      <c r="F12" s="1"/>
      <c r="G12" s="1"/>
      <c r="H12" s="1"/>
      <c r="I12" s="1"/>
      <c r="J12" s="1"/>
      <c r="K12" s="381"/>
      <c r="L12" s="381"/>
      <c r="M12" s="381"/>
      <c r="N12" s="38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79"/>
      <c r="B13" s="379"/>
      <c r="C13" s="379"/>
      <c r="D13" s="379"/>
      <c r="E13" s="379"/>
      <c r="F13" s="379"/>
      <c r="G13" s="379"/>
      <c r="H13" s="379"/>
      <c r="I13" s="379"/>
      <c r="J13" s="379"/>
      <c r="K13" s="379"/>
      <c r="L13" s="381"/>
      <c r="M13" s="381"/>
      <c r="N13" s="381"/>
      <c r="O13" s="381"/>
      <c r="P13" s="381"/>
      <c r="Q13" s="381"/>
      <c r="R13" s="381"/>
      <c r="S13" s="381"/>
      <c r="T13" s="381"/>
      <c r="U13" s="381"/>
      <c r="V13" s="381"/>
      <c r="W13" s="1"/>
      <c r="X13" s="1"/>
      <c r="Y13" s="1"/>
    </row>
    <row r="14" spans="1:30" s="3" customFormat="1" ht="27" thickBot="1" x14ac:dyDescent="0.3">
      <c r="A14" s="379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289" t="s">
        <v>7</v>
      </c>
      <c r="B15" s="613" t="s">
        <v>8</v>
      </c>
      <c r="C15" s="614"/>
      <c r="D15" s="614"/>
      <c r="E15" s="614"/>
      <c r="F15" s="614"/>
      <c r="G15" s="615"/>
      <c r="H15" s="616" t="s">
        <v>53</v>
      </c>
      <c r="I15" s="617"/>
      <c r="J15" s="617"/>
      <c r="K15" s="617"/>
      <c r="L15" s="617"/>
      <c r="M15" s="618"/>
      <c r="N15" s="611" t="s">
        <v>9</v>
      </c>
      <c r="O15" s="611"/>
      <c r="P15" s="611"/>
      <c r="Q15" s="612"/>
      <c r="R15" s="594" t="s">
        <v>30</v>
      </c>
      <c r="S15" s="595"/>
      <c r="T15" s="595"/>
      <c r="U15" s="596"/>
      <c r="V15" s="232"/>
    </row>
    <row r="16" spans="1:30" s="304" customFormat="1" ht="39.950000000000003" customHeight="1" x14ac:dyDescent="0.25">
      <c r="A16" s="290" t="s">
        <v>12</v>
      </c>
      <c r="B16" s="291" t="s">
        <v>79</v>
      </c>
      <c r="C16" s="292">
        <v>1</v>
      </c>
      <c r="D16" s="292">
        <v>2</v>
      </c>
      <c r="E16" s="292">
        <v>3</v>
      </c>
      <c r="F16" s="292">
        <v>4</v>
      </c>
      <c r="G16" s="292">
        <v>5</v>
      </c>
      <c r="H16" s="291" t="s">
        <v>79</v>
      </c>
      <c r="I16" s="292">
        <v>1</v>
      </c>
      <c r="J16" s="292">
        <v>2</v>
      </c>
      <c r="K16" s="292">
        <v>3</v>
      </c>
      <c r="L16" s="292">
        <v>4</v>
      </c>
      <c r="M16" s="293">
        <v>5</v>
      </c>
      <c r="N16" s="294">
        <v>11</v>
      </c>
      <c r="O16" s="295" t="s">
        <v>75</v>
      </c>
      <c r="P16" s="295">
        <v>13</v>
      </c>
      <c r="Q16" s="296">
        <v>14</v>
      </c>
      <c r="R16" s="297">
        <v>15</v>
      </c>
      <c r="S16" s="295" t="s">
        <v>76</v>
      </c>
      <c r="T16" s="295">
        <v>17</v>
      </c>
      <c r="U16" s="296">
        <v>18</v>
      </c>
      <c r="V16" s="294"/>
      <c r="X16" s="52"/>
      <c r="Y16" s="52"/>
    </row>
    <row r="17" spans="1:42" s="304" customFormat="1" ht="39.950000000000003" customHeight="1" x14ac:dyDescent="0.25">
      <c r="A17" s="298" t="s">
        <v>13</v>
      </c>
      <c r="B17" s="299">
        <v>382.2</v>
      </c>
      <c r="C17" s="300">
        <v>9.4341000000000097</v>
      </c>
      <c r="D17" s="300">
        <v>9.5232000000000081</v>
      </c>
      <c r="E17" s="300">
        <v>2.3627999999999978</v>
      </c>
      <c r="F17" s="300">
        <v>9.1635000000000097</v>
      </c>
      <c r="G17" s="300">
        <v>10.664000000000005</v>
      </c>
      <c r="H17" s="299">
        <v>366.6</v>
      </c>
      <c r="I17" s="300">
        <v>9.3469999999999995</v>
      </c>
      <c r="J17" s="300">
        <v>11.083800000000004</v>
      </c>
      <c r="K17" s="300">
        <v>2.255399999999999</v>
      </c>
      <c r="L17" s="300">
        <v>10.867999999999999</v>
      </c>
      <c r="M17" s="301">
        <v>14.723099999999995</v>
      </c>
      <c r="N17" s="82">
        <v>113.32170000000001</v>
      </c>
      <c r="O17" s="24">
        <v>23.126799999999999</v>
      </c>
      <c r="P17" s="24">
        <v>111.26779999999998</v>
      </c>
      <c r="Q17" s="25">
        <v>112.78589999999998</v>
      </c>
      <c r="R17" s="23">
        <v>112.076864</v>
      </c>
      <c r="S17" s="24">
        <v>23.126799999999999</v>
      </c>
      <c r="T17" s="24">
        <v>111.4962</v>
      </c>
      <c r="U17" s="25">
        <v>109.5021</v>
      </c>
      <c r="V17" s="302">
        <f>SUM(B17:U17)</f>
        <v>1554.9290640000002</v>
      </c>
      <c r="X17" s="52"/>
      <c r="Y17" s="52"/>
    </row>
    <row r="18" spans="1:42" s="304" customFormat="1" ht="39.950000000000003" customHeight="1" x14ac:dyDescent="0.25">
      <c r="A18" s="303" t="s">
        <v>14</v>
      </c>
      <c r="B18" s="299">
        <v>401.6</v>
      </c>
      <c r="C18" s="300">
        <v>4.8321000000000085</v>
      </c>
      <c r="D18" s="300">
        <v>6.9936000000000043</v>
      </c>
      <c r="E18" s="300">
        <v>1.274399999999998</v>
      </c>
      <c r="F18" s="300">
        <v>6.6959999999999997</v>
      </c>
      <c r="G18" s="300">
        <v>8.4280000000000097</v>
      </c>
      <c r="H18" s="299">
        <v>392.6</v>
      </c>
      <c r="I18" s="300">
        <v>5.7519999999999998</v>
      </c>
      <c r="J18" s="300">
        <v>5.0451000000000024</v>
      </c>
      <c r="K18" s="300">
        <v>0.82339999999999891</v>
      </c>
      <c r="L18" s="300">
        <v>4.7879999999999985</v>
      </c>
      <c r="M18" s="301">
        <v>7.8350999999999953</v>
      </c>
      <c r="N18" s="82">
        <v>115.82209999999999</v>
      </c>
      <c r="O18" s="24">
        <v>23.126799999999999</v>
      </c>
      <c r="P18" s="24">
        <v>113.81920000000001</v>
      </c>
      <c r="Q18" s="25">
        <v>112.78589999999998</v>
      </c>
      <c r="R18" s="23">
        <v>112.88339999999998</v>
      </c>
      <c r="S18" s="24">
        <v>23.126799999999999</v>
      </c>
      <c r="T18" s="24">
        <v>111.4962</v>
      </c>
      <c r="U18" s="25">
        <v>109.5021</v>
      </c>
      <c r="V18" s="302">
        <f t="shared" ref="V18:V23" si="0">SUM(B18:U18)</f>
        <v>1569.2302000000002</v>
      </c>
      <c r="X18" s="52"/>
      <c r="Y18" s="52"/>
    </row>
    <row r="19" spans="1:42" s="304" customFormat="1" ht="39.950000000000003" customHeight="1" x14ac:dyDescent="0.25">
      <c r="A19" s="298" t="s">
        <v>15</v>
      </c>
      <c r="B19" s="299">
        <v>401.6</v>
      </c>
      <c r="C19" s="300">
        <v>6.9029999999999996</v>
      </c>
      <c r="D19" s="300">
        <v>6.9936000000000043</v>
      </c>
      <c r="E19" s="300">
        <v>1.274399999999998</v>
      </c>
      <c r="F19" s="300">
        <v>6.6959999999999997</v>
      </c>
      <c r="G19" s="300">
        <v>8.4280000000000097</v>
      </c>
      <c r="H19" s="299">
        <v>392.6</v>
      </c>
      <c r="I19" s="300">
        <v>5.7519999999999998</v>
      </c>
      <c r="J19" s="300">
        <v>7.7559000000000085</v>
      </c>
      <c r="K19" s="300">
        <v>0.82339999999999891</v>
      </c>
      <c r="L19" s="300">
        <v>7.5240000000000045</v>
      </c>
      <c r="M19" s="301">
        <v>7.8350999999999953</v>
      </c>
      <c r="N19" s="82">
        <v>115.82209999999999</v>
      </c>
      <c r="O19" s="24">
        <v>23.126799999999999</v>
      </c>
      <c r="P19" s="24">
        <v>113.81920000000001</v>
      </c>
      <c r="Q19" s="25">
        <v>116.00070000000002</v>
      </c>
      <c r="R19" s="23">
        <v>112.88339999999998</v>
      </c>
      <c r="S19" s="24">
        <v>23.126799999999999</v>
      </c>
      <c r="T19" s="24">
        <v>114.53070000000001</v>
      </c>
      <c r="U19" s="25">
        <v>112.6233</v>
      </c>
      <c r="V19" s="302">
        <f t="shared" si="0"/>
        <v>1586.1184000000001</v>
      </c>
      <c r="X19" s="52"/>
      <c r="Y19" s="52"/>
    </row>
    <row r="20" spans="1:42" s="304" customFormat="1" ht="39.75" customHeight="1" x14ac:dyDescent="0.25">
      <c r="A20" s="303" t="s">
        <v>16</v>
      </c>
      <c r="B20" s="299">
        <v>401.6</v>
      </c>
      <c r="C20" s="300">
        <v>6.9029999999999996</v>
      </c>
      <c r="D20" s="300">
        <v>6.9936000000000043</v>
      </c>
      <c r="E20" s="300">
        <v>1.274399999999998</v>
      </c>
      <c r="F20" s="300">
        <v>9.0767999999999915</v>
      </c>
      <c r="G20" s="300">
        <v>8.4280000000000097</v>
      </c>
      <c r="H20" s="299">
        <v>392.6</v>
      </c>
      <c r="I20" s="300">
        <v>8.2684999999999995</v>
      </c>
      <c r="J20" s="300">
        <v>7.7559000000000085</v>
      </c>
      <c r="K20" s="300">
        <v>1.3603999999999989</v>
      </c>
      <c r="L20" s="300">
        <v>7.5240000000000045</v>
      </c>
      <c r="M20" s="301">
        <v>11.45130000000001</v>
      </c>
      <c r="N20" s="82">
        <v>118.76900000000001</v>
      </c>
      <c r="O20" s="24">
        <v>23.610099999999999</v>
      </c>
      <c r="P20" s="24">
        <v>116.94119999999999</v>
      </c>
      <c r="Q20" s="25">
        <v>116.00070000000002</v>
      </c>
      <c r="R20" s="23">
        <v>115.7445</v>
      </c>
      <c r="S20" s="24">
        <v>23.610099999999999</v>
      </c>
      <c r="T20" s="24">
        <v>114.53070000000001</v>
      </c>
      <c r="U20" s="25">
        <v>116.178</v>
      </c>
      <c r="V20" s="302">
        <f t="shared" si="0"/>
        <v>1608.6202000000003</v>
      </c>
      <c r="X20" s="52"/>
      <c r="Y20" s="52"/>
    </row>
    <row r="21" spans="1:42" s="304" customFormat="1" ht="39.950000000000003" customHeight="1" x14ac:dyDescent="0.25">
      <c r="A21" s="298" t="s">
        <v>17</v>
      </c>
      <c r="B21" s="299">
        <v>401.6</v>
      </c>
      <c r="C21" s="300">
        <v>9.3573999999999913</v>
      </c>
      <c r="D21" s="300">
        <v>9.3000000000000007</v>
      </c>
      <c r="E21" s="300">
        <v>1.7523000000000011</v>
      </c>
      <c r="F21" s="300">
        <v>9.0767999999999915</v>
      </c>
      <c r="G21" s="300">
        <v>11.781999999999991</v>
      </c>
      <c r="H21" s="299">
        <v>392.6</v>
      </c>
      <c r="I21" s="300">
        <v>8.2684999999999995</v>
      </c>
      <c r="J21" s="300">
        <v>10.843200000000005</v>
      </c>
      <c r="K21" s="300">
        <v>1.3603999999999989</v>
      </c>
      <c r="L21" s="300">
        <v>10.64</v>
      </c>
      <c r="M21" s="301">
        <v>11.45130000000001</v>
      </c>
      <c r="N21" s="82">
        <v>118.76900000000001</v>
      </c>
      <c r="O21" s="24">
        <v>23.610099999999999</v>
      </c>
      <c r="P21" s="24">
        <v>116.94119999999999</v>
      </c>
      <c r="Q21" s="25">
        <v>119.66200000000001</v>
      </c>
      <c r="R21" s="23">
        <v>115.7445</v>
      </c>
      <c r="S21" s="24">
        <v>23.610099999999999</v>
      </c>
      <c r="T21" s="24">
        <v>117.91200000000001</v>
      </c>
      <c r="U21" s="25">
        <v>116.178</v>
      </c>
      <c r="V21" s="302">
        <f t="shared" si="0"/>
        <v>1630.4588000000003</v>
      </c>
      <c r="X21" s="52"/>
      <c r="Y21" s="52"/>
    </row>
    <row r="22" spans="1:42" s="304" customFormat="1" ht="39.950000000000003" customHeight="1" x14ac:dyDescent="0.25">
      <c r="A22" s="303" t="s">
        <v>18</v>
      </c>
      <c r="B22" s="299">
        <v>414.8</v>
      </c>
      <c r="C22" s="300">
        <v>6.2893999999999917</v>
      </c>
      <c r="D22" s="300">
        <v>9.0023999999999962</v>
      </c>
      <c r="E22" s="300">
        <v>1.0443000000000011</v>
      </c>
      <c r="F22" s="300">
        <v>8.4072000000000084</v>
      </c>
      <c r="G22" s="300">
        <v>8.3419999999999916</v>
      </c>
      <c r="H22" s="299">
        <v>409</v>
      </c>
      <c r="I22" s="300">
        <v>7.4776000000000042</v>
      </c>
      <c r="J22" s="300">
        <v>10.466700000000005</v>
      </c>
      <c r="K22" s="300">
        <v>0.46539999999999898</v>
      </c>
      <c r="L22" s="300">
        <v>6.84</v>
      </c>
      <c r="M22" s="301">
        <v>11.279099999999994</v>
      </c>
      <c r="N22" s="82">
        <v>118.76900000000001</v>
      </c>
      <c r="O22" s="24">
        <v>23.610099999999999</v>
      </c>
      <c r="P22" s="24">
        <v>120.42</v>
      </c>
      <c r="Q22" s="25">
        <v>119.66200000000001</v>
      </c>
      <c r="R22" s="23">
        <v>118.9524</v>
      </c>
      <c r="S22" s="24">
        <v>23.610099999999999</v>
      </c>
      <c r="T22" s="24">
        <v>117.91200000000001</v>
      </c>
      <c r="U22" s="25">
        <v>116.178</v>
      </c>
      <c r="V22" s="302">
        <f t="shared" si="0"/>
        <v>1652.5277000000006</v>
      </c>
      <c r="X22" s="52"/>
      <c r="Y22" s="52"/>
    </row>
    <row r="23" spans="1:42" s="304" customFormat="1" ht="39.950000000000003" customHeight="1" x14ac:dyDescent="0.25">
      <c r="A23" s="298" t="s">
        <v>19</v>
      </c>
      <c r="B23" s="299">
        <v>414.8</v>
      </c>
      <c r="C23" s="300">
        <v>6.2893999999999917</v>
      </c>
      <c r="D23" s="300">
        <v>9.0023999999999962</v>
      </c>
      <c r="E23" s="300">
        <v>1.0443000000000011</v>
      </c>
      <c r="F23" s="300">
        <v>8.4072000000000084</v>
      </c>
      <c r="G23" s="300">
        <v>8.3419999999999916</v>
      </c>
      <c r="H23" s="299">
        <v>409</v>
      </c>
      <c r="I23" s="300">
        <v>7.4776000000000042</v>
      </c>
      <c r="J23" s="300">
        <v>10.466700000000005</v>
      </c>
      <c r="K23" s="300">
        <v>0.46539999999999898</v>
      </c>
      <c r="L23" s="300">
        <v>6.84</v>
      </c>
      <c r="M23" s="301">
        <v>11.279099999999994</v>
      </c>
      <c r="N23" s="82">
        <v>122.07309999999998</v>
      </c>
      <c r="O23" s="24">
        <v>23.610099999999999</v>
      </c>
      <c r="P23" s="24">
        <v>120.42</v>
      </c>
      <c r="Q23" s="25">
        <v>123.76979999999999</v>
      </c>
      <c r="R23" s="23">
        <v>118.9524</v>
      </c>
      <c r="S23" s="24">
        <v>24.147100000000002</v>
      </c>
      <c r="T23" s="24">
        <v>117.91200000000001</v>
      </c>
      <c r="U23" s="25">
        <v>120.1662</v>
      </c>
      <c r="V23" s="302">
        <f t="shared" si="0"/>
        <v>1664.4648000000002</v>
      </c>
      <c r="X23" s="52"/>
      <c r="Y23" s="52"/>
    </row>
    <row r="24" spans="1:42" s="304" customFormat="1" ht="39.950000000000003" customHeight="1" thickBot="1" x14ac:dyDescent="0.3">
      <c r="A24" s="303" t="s">
        <v>11</v>
      </c>
      <c r="B24" s="305">
        <f>SUM(B17:B23)</f>
        <v>2818.2000000000003</v>
      </c>
      <c r="C24" s="306">
        <f t="shared" ref="C24:U24" si="1">SUM(C17:C23)</f>
        <v>50.008399999999995</v>
      </c>
      <c r="D24" s="306">
        <f t="shared" si="1"/>
        <v>57.808800000000005</v>
      </c>
      <c r="E24" s="306">
        <f t="shared" si="1"/>
        <v>10.026899999999996</v>
      </c>
      <c r="F24" s="306">
        <f t="shared" si="1"/>
        <v>57.523500000000013</v>
      </c>
      <c r="G24" s="306">
        <f t="shared" si="1"/>
        <v>64.414000000000016</v>
      </c>
      <c r="H24" s="305">
        <f t="shared" si="1"/>
        <v>2755</v>
      </c>
      <c r="I24" s="306">
        <f t="shared" si="1"/>
        <v>52.343200000000003</v>
      </c>
      <c r="J24" s="306">
        <f t="shared" si="1"/>
        <v>63.417300000000033</v>
      </c>
      <c r="K24" s="306">
        <f t="shared" si="1"/>
        <v>7.5537999999999919</v>
      </c>
      <c r="L24" s="306">
        <f t="shared" si="1"/>
        <v>55.024000000000015</v>
      </c>
      <c r="M24" s="307">
        <f t="shared" si="1"/>
        <v>75.854100000000003</v>
      </c>
      <c r="N24" s="308">
        <f t="shared" si="1"/>
        <v>823.34599999999989</v>
      </c>
      <c r="O24" s="309">
        <f t="shared" si="1"/>
        <v>163.82079999999999</v>
      </c>
      <c r="P24" s="309">
        <f t="shared" si="1"/>
        <v>813.62859999999989</v>
      </c>
      <c r="Q24" s="310">
        <f t="shared" si="1"/>
        <v>820.66700000000014</v>
      </c>
      <c r="R24" s="311">
        <f t="shared" si="1"/>
        <v>807.23746400000005</v>
      </c>
      <c r="S24" s="309">
        <f t="shared" si="1"/>
        <v>164.3578</v>
      </c>
      <c r="T24" s="309">
        <f t="shared" si="1"/>
        <v>805.78980000000013</v>
      </c>
      <c r="U24" s="310">
        <f t="shared" si="1"/>
        <v>800.32770000000005</v>
      </c>
      <c r="V24" s="302">
        <f>SUM(B24:U24)</f>
        <v>11266.349164000001</v>
      </c>
      <c r="X24" s="52"/>
    </row>
    <row r="25" spans="1:42" s="304" customFormat="1" ht="41.45" customHeight="1" x14ac:dyDescent="0.25">
      <c r="A25" s="312" t="s">
        <v>20</v>
      </c>
      <c r="B25" s="313"/>
      <c r="C25" s="314">
        <v>134.19999999999999</v>
      </c>
      <c r="D25" s="314">
        <v>138.1</v>
      </c>
      <c r="E25" s="314">
        <v>131.9</v>
      </c>
      <c r="F25" s="314">
        <v>137.30000000000001</v>
      </c>
      <c r="G25" s="314">
        <v>135.69999999999999</v>
      </c>
      <c r="H25" s="313"/>
      <c r="I25" s="314">
        <v>135.4</v>
      </c>
      <c r="J25" s="314">
        <v>138.9</v>
      </c>
      <c r="K25" s="314">
        <v>127.6</v>
      </c>
      <c r="L25" s="314">
        <v>134</v>
      </c>
      <c r="M25" s="315">
        <v>138.1</v>
      </c>
      <c r="N25" s="316">
        <v>136.69999999999999</v>
      </c>
      <c r="O25" s="317">
        <v>131.9</v>
      </c>
      <c r="P25" s="317">
        <v>135</v>
      </c>
      <c r="Q25" s="318">
        <v>138.6</v>
      </c>
      <c r="R25" s="319">
        <v>137.19999999999999</v>
      </c>
      <c r="S25" s="317">
        <v>134.9</v>
      </c>
      <c r="T25" s="317">
        <v>136</v>
      </c>
      <c r="U25" s="318">
        <v>138.6</v>
      </c>
      <c r="V25" s="320">
        <f>+((V24/V26)/7)*1000</f>
        <v>131.91365068437014</v>
      </c>
    </row>
    <row r="26" spans="1:42" s="52" customFormat="1" ht="36.75" customHeight="1" x14ac:dyDescent="0.25">
      <c r="A26" s="321" t="s">
        <v>21</v>
      </c>
      <c r="B26" s="322"/>
      <c r="C26" s="323">
        <v>767</v>
      </c>
      <c r="D26" s="323">
        <v>744</v>
      </c>
      <c r="E26" s="323">
        <v>177</v>
      </c>
      <c r="F26" s="323">
        <v>744</v>
      </c>
      <c r="G26" s="323">
        <v>860</v>
      </c>
      <c r="H26" s="324"/>
      <c r="I26" s="323">
        <v>719</v>
      </c>
      <c r="J26" s="323">
        <v>753</v>
      </c>
      <c r="K26" s="323">
        <v>179</v>
      </c>
      <c r="L26" s="323">
        <v>760</v>
      </c>
      <c r="M26" s="325">
        <v>861</v>
      </c>
      <c r="N26" s="86">
        <v>893</v>
      </c>
      <c r="O26" s="35">
        <v>179</v>
      </c>
      <c r="P26" s="35">
        <v>892</v>
      </c>
      <c r="Q26" s="36">
        <v>893</v>
      </c>
      <c r="R26" s="34">
        <v>867</v>
      </c>
      <c r="S26" s="35">
        <v>179</v>
      </c>
      <c r="T26" s="35">
        <v>867</v>
      </c>
      <c r="U26" s="36">
        <v>867</v>
      </c>
      <c r="V26" s="326">
        <f>SUM(C26:U26)</f>
        <v>12201</v>
      </c>
    </row>
    <row r="27" spans="1:42" s="52" customFormat="1" ht="33" customHeight="1" x14ac:dyDescent="0.25">
      <c r="A27" s="327" t="s">
        <v>22</v>
      </c>
      <c r="B27" s="328"/>
      <c r="C27" s="300">
        <f>(C26*C25/1000)*6</f>
        <v>617.58839999999998</v>
      </c>
      <c r="D27" s="300">
        <f t="shared" ref="D27:G27" si="2">(D26*D25/1000)*6</f>
        <v>616.47839999999997</v>
      </c>
      <c r="E27" s="300">
        <f t="shared" si="2"/>
        <v>140.0778</v>
      </c>
      <c r="F27" s="300">
        <f t="shared" si="2"/>
        <v>612.9072000000001</v>
      </c>
      <c r="G27" s="300">
        <f t="shared" si="2"/>
        <v>700.21199999999988</v>
      </c>
      <c r="H27" s="328"/>
      <c r="I27" s="300">
        <f>(I26*I25/1000)*6</f>
        <v>584.11560000000009</v>
      </c>
      <c r="J27" s="300">
        <f>(J26*J25/1000)*6</f>
        <v>627.55020000000002</v>
      </c>
      <c r="K27" s="300">
        <f>(K26*K25/1000)*6</f>
        <v>137.04239999999999</v>
      </c>
      <c r="L27" s="300">
        <f>(L26*L25/1000)*6</f>
        <v>611.04</v>
      </c>
      <c r="M27" s="301">
        <f>(M26*M25/1000)*6</f>
        <v>713.42459999999994</v>
      </c>
      <c r="N27" s="302">
        <f>((N26*N25)*7/1000)/7</f>
        <v>122.07309999999998</v>
      </c>
      <c r="O27" s="204">
        <f t="shared" ref="O27:U27" si="3">((O26*O25)*7/1000)/7</f>
        <v>23.610099999999999</v>
      </c>
      <c r="P27" s="204">
        <f t="shared" si="3"/>
        <v>120.42</v>
      </c>
      <c r="Q27" s="205">
        <f t="shared" si="3"/>
        <v>123.76979999999999</v>
      </c>
      <c r="R27" s="203">
        <f t="shared" si="3"/>
        <v>118.9524</v>
      </c>
      <c r="S27" s="204">
        <f t="shared" si="3"/>
        <v>24.147100000000002</v>
      </c>
      <c r="T27" s="204">
        <f t="shared" si="3"/>
        <v>117.91200000000001</v>
      </c>
      <c r="U27" s="205">
        <f t="shared" si="3"/>
        <v>120.1662</v>
      </c>
      <c r="V27" s="88"/>
      <c r="W27" s="52">
        <f>((V24*1000)/V26)/7</f>
        <v>131.91365068437014</v>
      </c>
    </row>
    <row r="28" spans="1:42" s="52" customFormat="1" ht="33" customHeight="1" x14ac:dyDescent="0.25">
      <c r="A28" s="256" t="s">
        <v>23</v>
      </c>
      <c r="B28" s="329"/>
      <c r="C28" s="330">
        <f>+(C25-$C$32)*C26/1000</f>
        <v>6.2893999999999917</v>
      </c>
      <c r="D28" s="330">
        <f t="shared" ref="D28:G28" si="4">+(D25-$C$32)*D26/1000</f>
        <v>9.0023999999999962</v>
      </c>
      <c r="E28" s="330">
        <f t="shared" si="4"/>
        <v>1.0443000000000011</v>
      </c>
      <c r="F28" s="330">
        <f t="shared" si="4"/>
        <v>8.4072000000000084</v>
      </c>
      <c r="G28" s="330">
        <f t="shared" si="4"/>
        <v>8.3419999999999916</v>
      </c>
      <c r="H28" s="329"/>
      <c r="I28" s="330">
        <f>+(I25-$I$32)*I26/1000</f>
        <v>7.4776000000000042</v>
      </c>
      <c r="J28" s="330">
        <f t="shared" ref="J28:M28" si="5">+(J25-$I$32)*J26/1000</f>
        <v>10.466700000000005</v>
      </c>
      <c r="K28" s="330">
        <f t="shared" si="5"/>
        <v>0.46539999999999898</v>
      </c>
      <c r="L28" s="330">
        <f t="shared" si="5"/>
        <v>6.84</v>
      </c>
      <c r="M28" s="331">
        <f t="shared" si="5"/>
        <v>11.279099999999994</v>
      </c>
      <c r="N28" s="259">
        <f t="shared" ref="N28:U28" si="6">((N26*N25)*7)/1000</f>
        <v>854.51169999999991</v>
      </c>
      <c r="O28" s="45">
        <f t="shared" si="6"/>
        <v>165.27070000000001</v>
      </c>
      <c r="P28" s="45">
        <f t="shared" si="6"/>
        <v>842.94</v>
      </c>
      <c r="Q28" s="46">
        <f t="shared" si="6"/>
        <v>866.38859999999988</v>
      </c>
      <c r="R28" s="44">
        <f t="shared" si="6"/>
        <v>832.66679999999997</v>
      </c>
      <c r="S28" s="45">
        <f t="shared" si="6"/>
        <v>169.02970000000002</v>
      </c>
      <c r="T28" s="45">
        <f t="shared" si="6"/>
        <v>825.38400000000001</v>
      </c>
      <c r="U28" s="46">
        <f t="shared" si="6"/>
        <v>841.16340000000002</v>
      </c>
      <c r="V28" s="344"/>
    </row>
    <row r="29" spans="1:42" s="304" customFormat="1" ht="33.75" customHeight="1" thickBot="1" x14ac:dyDescent="0.3">
      <c r="A29" s="256" t="s">
        <v>24</v>
      </c>
      <c r="B29" s="332"/>
      <c r="C29" s="333">
        <f t="shared" ref="C29:G29" si="7">+C26*(1.16666666666667)</f>
        <v>894.83333333333599</v>
      </c>
      <c r="D29" s="333">
        <f t="shared" si="7"/>
        <v>868.0000000000025</v>
      </c>
      <c r="E29" s="333">
        <f t="shared" si="7"/>
        <v>206.5000000000006</v>
      </c>
      <c r="F29" s="333">
        <f t="shared" si="7"/>
        <v>868.0000000000025</v>
      </c>
      <c r="G29" s="333">
        <f t="shared" si="7"/>
        <v>1003.3333333333362</v>
      </c>
      <c r="H29" s="332"/>
      <c r="I29" s="333">
        <f>+I26*(1.16666666666667)</f>
        <v>838.83333333333576</v>
      </c>
      <c r="J29" s="333">
        <f>+J26*(1.16666666666667)</f>
        <v>878.50000000000261</v>
      </c>
      <c r="K29" s="333">
        <f>+K26*(1.16666666666667)</f>
        <v>208.83333333333394</v>
      </c>
      <c r="L29" s="333">
        <f>+L26*(1.16666666666667)</f>
        <v>886.66666666666924</v>
      </c>
      <c r="M29" s="334">
        <f>+M26*(1.16666666666667)</f>
        <v>1004.500000000003</v>
      </c>
      <c r="N29" s="89">
        <f t="shared" ref="N29:U29" si="8">+(N24/N26)/7*1000</f>
        <v>131.71428571428569</v>
      </c>
      <c r="O29" s="49">
        <f t="shared" si="8"/>
        <v>130.74285714285713</v>
      </c>
      <c r="P29" s="49">
        <f t="shared" si="8"/>
        <v>130.30566944266494</v>
      </c>
      <c r="Q29" s="50">
        <f t="shared" si="8"/>
        <v>131.28571428571431</v>
      </c>
      <c r="R29" s="48">
        <f t="shared" si="8"/>
        <v>133.00996276157522</v>
      </c>
      <c r="S29" s="49">
        <f t="shared" si="8"/>
        <v>131.17142857142858</v>
      </c>
      <c r="T29" s="49">
        <f t="shared" si="8"/>
        <v>132.7714285714286</v>
      </c>
      <c r="U29" s="50">
        <f t="shared" si="8"/>
        <v>131.87142857142859</v>
      </c>
      <c r="V29" s="344"/>
    </row>
    <row r="30" spans="1:42" s="304" customFormat="1" ht="33.75" customHeight="1" x14ac:dyDescent="0.25">
      <c r="A30" s="52"/>
      <c r="B30" s="328"/>
      <c r="C30" s="335">
        <f>(C27/6)</f>
        <v>102.9314</v>
      </c>
      <c r="D30" s="335">
        <f t="shared" ref="D30:G30" si="9">+(D27/6)</f>
        <v>102.74639999999999</v>
      </c>
      <c r="E30" s="335">
        <f t="shared" si="9"/>
        <v>23.346299999999999</v>
      </c>
      <c r="F30" s="335">
        <f t="shared" si="9"/>
        <v>102.15120000000002</v>
      </c>
      <c r="G30" s="335">
        <f t="shared" si="9"/>
        <v>116.70199999999998</v>
      </c>
      <c r="H30" s="328"/>
      <c r="I30" s="335">
        <f>+(I27/6)</f>
        <v>97.35260000000001</v>
      </c>
      <c r="J30" s="335">
        <f>+(J27/6)</f>
        <v>104.5917</v>
      </c>
      <c r="K30" s="335">
        <f>+(K27/6)</f>
        <v>22.840399999999999</v>
      </c>
      <c r="L30" s="335">
        <f>+(L27/6)</f>
        <v>101.83999999999999</v>
      </c>
      <c r="M30" s="336">
        <f>+(M27/6)</f>
        <v>118.90409999999999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04" customFormat="1" ht="33.75" customHeight="1" x14ac:dyDescent="0.25">
      <c r="A31" s="52"/>
      <c r="B31" s="328"/>
      <c r="C31" s="335">
        <f>+((C27-C24)/4)+C30</f>
        <v>244.82639999999998</v>
      </c>
      <c r="D31" s="335">
        <f t="shared" ref="D31:G31" si="10">+((D27-D24)/4)+D30</f>
        <v>242.41379999999998</v>
      </c>
      <c r="E31" s="335">
        <f t="shared" si="10"/>
        <v>55.859025000000003</v>
      </c>
      <c r="F31" s="335">
        <f t="shared" si="10"/>
        <v>240.99712500000004</v>
      </c>
      <c r="G31" s="335">
        <f t="shared" si="10"/>
        <v>275.65149999999994</v>
      </c>
      <c r="H31" s="328"/>
      <c r="I31" s="335">
        <f>+((I27-I24)/4)+I30</f>
        <v>230.29570000000001</v>
      </c>
      <c r="J31" s="335">
        <f>+((J27-J24)/4)+J30</f>
        <v>245.62492499999999</v>
      </c>
      <c r="K31" s="335">
        <f>+((K27-K24)/4)+K30</f>
        <v>55.212549999999993</v>
      </c>
      <c r="L31" s="335">
        <f>+((L27-L24)/4)+L30</f>
        <v>240.84399999999999</v>
      </c>
      <c r="M31" s="336">
        <f>+((M27-M24)/4)+M30</f>
        <v>278.29672499999998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04" customFormat="1" ht="33.75" customHeight="1" thickBot="1" x14ac:dyDescent="0.3">
      <c r="A32" s="52"/>
      <c r="B32" s="337"/>
      <c r="C32" s="338">
        <v>126</v>
      </c>
      <c r="D32" s="339">
        <f>+C32*E32/1000</f>
        <v>414.79199999999997</v>
      </c>
      <c r="E32" s="340">
        <f>+SUM(C26:G26)</f>
        <v>3292</v>
      </c>
      <c r="F32" s="341"/>
      <c r="G32" s="341"/>
      <c r="H32" s="337"/>
      <c r="I32" s="338">
        <v>125</v>
      </c>
      <c r="J32" s="339">
        <f>+I32*K32/1000</f>
        <v>409</v>
      </c>
      <c r="K32" s="340">
        <f>+SUM(I26:M26)</f>
        <v>3272</v>
      </c>
      <c r="L32" s="342"/>
      <c r="M32" s="34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04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89" t="s">
        <v>26</v>
      </c>
      <c r="C36" s="590"/>
      <c r="D36" s="590"/>
      <c r="E36" s="590"/>
      <c r="F36" s="590"/>
      <c r="G36" s="590"/>
      <c r="H36" s="587"/>
      <c r="I36" s="102"/>
      <c r="J36" s="55" t="s">
        <v>27</v>
      </c>
      <c r="K36" s="110"/>
      <c r="L36" s="589" t="s">
        <v>26</v>
      </c>
      <c r="M36" s="590"/>
      <c r="N36" s="590"/>
      <c r="O36" s="590"/>
      <c r="P36" s="590"/>
      <c r="Q36" s="590"/>
      <c r="R36" s="610"/>
      <c r="S36" s="56"/>
      <c r="T36" s="56"/>
      <c r="U36" s="3"/>
      <c r="V36" s="3"/>
      <c r="W36" s="57"/>
      <c r="X36" s="3"/>
      <c r="Y36" s="56"/>
      <c r="Z36" s="56"/>
      <c r="AA36" s="56"/>
      <c r="AB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5"/>
      <c r="R37" s="103" t="s">
        <v>11</v>
      </c>
      <c r="S37" s="59"/>
      <c r="T37" s="59"/>
      <c r="U37" s="60"/>
      <c r="V37" s="3"/>
      <c r="W37" s="3"/>
      <c r="X37" s="57"/>
      <c r="Y37" s="3"/>
      <c r="Z37" s="56"/>
      <c r="AA37" s="56"/>
      <c r="AB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58" t="s">
        <v>61</v>
      </c>
      <c r="R38" s="103"/>
      <c r="S38" s="59"/>
      <c r="T38" s="59"/>
      <c r="U38" s="61"/>
      <c r="V38" s="2"/>
      <c r="W38" s="62"/>
      <c r="X38" s="62"/>
      <c r="Y38" s="2"/>
      <c r="Z38" s="2"/>
      <c r="AA38" s="2"/>
      <c r="AB38" s="2"/>
    </row>
    <row r="39" spans="1:30" ht="33.75" customHeight="1" x14ac:dyDescent="0.25">
      <c r="A39" s="94" t="s">
        <v>13</v>
      </c>
      <c r="B39" s="82">
        <v>112.23665999999999</v>
      </c>
      <c r="C39" s="82">
        <v>111.3128</v>
      </c>
      <c r="D39" s="82">
        <v>22.997799999999994</v>
      </c>
      <c r="E39" s="82">
        <v>108.39156</v>
      </c>
      <c r="F39" s="82">
        <v>106.42240000000001</v>
      </c>
      <c r="G39" s="82"/>
      <c r="H39" s="82"/>
      <c r="I39" s="104">
        <f t="shared" ref="I39:I46" si="11">SUM(B39:H39)</f>
        <v>461.36122</v>
      </c>
      <c r="J39" s="2"/>
      <c r="K39" s="94" t="s">
        <v>13</v>
      </c>
      <c r="L39" s="82">
        <v>10.3</v>
      </c>
      <c r="M39" s="82">
        <v>10.199999999999999</v>
      </c>
      <c r="N39" s="82">
        <v>2.1</v>
      </c>
      <c r="O39" s="82">
        <v>10.199999999999999</v>
      </c>
      <c r="P39" s="82">
        <v>9.9</v>
      </c>
      <c r="Q39" s="82"/>
      <c r="R39" s="104">
        <f t="shared" ref="R39:R46" si="12">SUM(L39:Q39)</f>
        <v>42.699999999999996</v>
      </c>
      <c r="S39" s="2"/>
      <c r="T39" s="63"/>
      <c r="U39" s="64"/>
      <c r="V39" s="2"/>
      <c r="W39" s="62"/>
      <c r="X39" s="62"/>
      <c r="Y39" s="2"/>
      <c r="Z39" s="2"/>
      <c r="AA39" s="2"/>
      <c r="AB39" s="2"/>
    </row>
    <row r="40" spans="1:30" ht="33.75" customHeight="1" x14ac:dyDescent="0.25">
      <c r="A40" s="95" t="s">
        <v>14</v>
      </c>
      <c r="B40" s="82">
        <v>112.23665999999999</v>
      </c>
      <c r="C40" s="82">
        <v>111.3128</v>
      </c>
      <c r="D40" s="82">
        <v>22.997799999999994</v>
      </c>
      <c r="E40" s="82">
        <v>108.39156</v>
      </c>
      <c r="F40" s="82">
        <v>106.42240000000001</v>
      </c>
      <c r="G40" s="82"/>
      <c r="H40" s="82"/>
      <c r="I40" s="104">
        <f t="shared" si="11"/>
        <v>461.36122</v>
      </c>
      <c r="J40" s="2"/>
      <c r="K40" s="95" t="s">
        <v>14</v>
      </c>
      <c r="L40" s="82">
        <v>10.3</v>
      </c>
      <c r="M40" s="82">
        <v>10.199999999999999</v>
      </c>
      <c r="N40" s="82">
        <v>2.1</v>
      </c>
      <c r="O40" s="82">
        <v>10.199999999999999</v>
      </c>
      <c r="P40" s="82">
        <v>9.9</v>
      </c>
      <c r="Q40" s="82"/>
      <c r="R40" s="104">
        <f t="shared" si="12"/>
        <v>42.699999999999996</v>
      </c>
      <c r="S40" s="2"/>
      <c r="T40" s="63"/>
      <c r="U40" s="61"/>
      <c r="V40" s="2"/>
      <c r="W40" s="62"/>
      <c r="X40" s="62"/>
      <c r="Y40" s="2"/>
      <c r="Z40" s="2"/>
      <c r="AA40" s="2"/>
      <c r="AB40" s="2"/>
    </row>
    <row r="41" spans="1:30" ht="33.75" customHeight="1" x14ac:dyDescent="0.25">
      <c r="A41" s="94" t="s">
        <v>15</v>
      </c>
      <c r="B41" s="83">
        <v>114.78513599999999</v>
      </c>
      <c r="C41" s="24">
        <v>113.49987999999999</v>
      </c>
      <c r="D41" s="24">
        <v>23.262680000000003</v>
      </c>
      <c r="E41" s="24">
        <v>110.20517599999998</v>
      </c>
      <c r="F41" s="24">
        <v>107.42143999999999</v>
      </c>
      <c r="G41" s="24"/>
      <c r="H41" s="24"/>
      <c r="I41" s="104">
        <f t="shared" si="11"/>
        <v>469.17431199999999</v>
      </c>
      <c r="J41" s="2"/>
      <c r="K41" s="94" t="s">
        <v>15</v>
      </c>
      <c r="L41" s="82">
        <v>10.3</v>
      </c>
      <c r="M41" s="82">
        <v>10.199999999999999</v>
      </c>
      <c r="N41" s="82">
        <v>2</v>
      </c>
      <c r="O41" s="24">
        <v>10.199999999999999</v>
      </c>
      <c r="P41" s="24">
        <v>10</v>
      </c>
      <c r="Q41" s="24"/>
      <c r="R41" s="104">
        <f t="shared" si="12"/>
        <v>42.7</v>
      </c>
      <c r="S41" s="2"/>
      <c r="T41" s="63"/>
      <c r="U41" s="54"/>
      <c r="V41" s="2"/>
      <c r="W41" s="62"/>
      <c r="X41" s="62"/>
      <c r="Y41" s="2"/>
      <c r="Z41" s="2"/>
      <c r="AA41" s="2"/>
      <c r="AB41" s="2"/>
    </row>
    <row r="42" spans="1:30" ht="33.75" customHeight="1" x14ac:dyDescent="0.25">
      <c r="A42" s="95" t="s">
        <v>16</v>
      </c>
      <c r="B42" s="82">
        <v>114.78513599999999</v>
      </c>
      <c r="C42" s="82">
        <v>113.49987999999999</v>
      </c>
      <c r="D42" s="82">
        <v>23.262680000000003</v>
      </c>
      <c r="E42" s="82">
        <v>110.20517599999998</v>
      </c>
      <c r="F42" s="82">
        <v>107.42143999999999</v>
      </c>
      <c r="G42" s="82"/>
      <c r="H42" s="82"/>
      <c r="I42" s="104">
        <f t="shared" si="11"/>
        <v>469.17431199999999</v>
      </c>
      <c r="J42" s="2"/>
      <c r="K42" s="95" t="s">
        <v>16</v>
      </c>
      <c r="L42" s="82">
        <v>10.4</v>
      </c>
      <c r="M42" s="82">
        <v>10.199999999999999</v>
      </c>
      <c r="N42" s="82">
        <v>2</v>
      </c>
      <c r="O42" s="24">
        <v>10.199999999999999</v>
      </c>
      <c r="P42" s="24">
        <v>10.1</v>
      </c>
      <c r="Q42" s="82"/>
      <c r="R42" s="104">
        <f t="shared" si="12"/>
        <v>42.9</v>
      </c>
      <c r="S42" s="2"/>
      <c r="T42" s="63"/>
      <c r="U42" s="54"/>
      <c r="V42" s="2"/>
      <c r="W42" s="62"/>
      <c r="X42" s="62"/>
      <c r="Y42" s="2"/>
      <c r="Z42" s="2"/>
      <c r="AA42" s="2"/>
      <c r="AB42" s="2"/>
    </row>
    <row r="43" spans="1:30" ht="33.75" customHeight="1" x14ac:dyDescent="0.25">
      <c r="A43" s="94" t="s">
        <v>17</v>
      </c>
      <c r="B43" s="82">
        <v>114.78513599999999</v>
      </c>
      <c r="C43" s="82">
        <v>113.49987999999999</v>
      </c>
      <c r="D43" s="82">
        <v>23.262680000000003</v>
      </c>
      <c r="E43" s="82">
        <v>110.20517599999998</v>
      </c>
      <c r="F43" s="82">
        <v>109.4688</v>
      </c>
      <c r="G43" s="82"/>
      <c r="H43" s="82"/>
      <c r="I43" s="104">
        <f t="shared" si="11"/>
        <v>471.22167199999996</v>
      </c>
      <c r="J43" s="2"/>
      <c r="K43" s="94" t="s">
        <v>17</v>
      </c>
      <c r="L43" s="82">
        <v>10.4</v>
      </c>
      <c r="M43" s="82">
        <v>10.3</v>
      </c>
      <c r="N43" s="82">
        <v>2.1</v>
      </c>
      <c r="O43" s="24">
        <v>10.199999999999999</v>
      </c>
      <c r="P43" s="24">
        <v>10.1</v>
      </c>
      <c r="Q43" s="82"/>
      <c r="R43" s="104">
        <f t="shared" si="12"/>
        <v>43.1</v>
      </c>
      <c r="S43" s="2"/>
      <c r="T43" s="63"/>
      <c r="U43" s="54"/>
      <c r="V43" s="2"/>
      <c r="W43" s="62"/>
      <c r="X43" s="62"/>
      <c r="Y43" s="2"/>
      <c r="Z43" s="2"/>
      <c r="AA43" s="2"/>
      <c r="AB43" s="2"/>
    </row>
    <row r="44" spans="1:30" ht="33.75" customHeight="1" x14ac:dyDescent="0.25">
      <c r="A44" s="95" t="s">
        <v>18</v>
      </c>
      <c r="B44" s="82">
        <v>114.78513599999999</v>
      </c>
      <c r="C44" s="82">
        <v>114.88750000000002</v>
      </c>
      <c r="D44" s="82">
        <v>23.262680000000003</v>
      </c>
      <c r="E44" s="82">
        <v>111.95939999999999</v>
      </c>
      <c r="F44" s="82">
        <v>109.4688</v>
      </c>
      <c r="G44" s="82"/>
      <c r="H44" s="82"/>
      <c r="I44" s="104">
        <f t="shared" si="11"/>
        <v>474.363516</v>
      </c>
      <c r="J44" s="2"/>
      <c r="K44" s="95" t="s">
        <v>18</v>
      </c>
      <c r="L44" s="82">
        <v>10.4</v>
      </c>
      <c r="M44" s="82">
        <v>10.3</v>
      </c>
      <c r="N44" s="82">
        <v>2.1</v>
      </c>
      <c r="O44" s="24">
        <v>10.199999999999999</v>
      </c>
      <c r="P44" s="24">
        <v>10.1</v>
      </c>
      <c r="Q44" s="82"/>
      <c r="R44" s="104">
        <f t="shared" si="12"/>
        <v>43.1</v>
      </c>
      <c r="S44" s="2"/>
      <c r="T44" s="63"/>
      <c r="U44" s="54"/>
      <c r="V44" s="2"/>
      <c r="W44" s="62"/>
      <c r="X44" s="62"/>
      <c r="Y44" s="2"/>
      <c r="Z44" s="2"/>
      <c r="AA44" s="2"/>
      <c r="AB44" s="2"/>
    </row>
    <row r="45" spans="1:30" ht="33.75" customHeight="1" x14ac:dyDescent="0.25">
      <c r="A45" s="94" t="s">
        <v>19</v>
      </c>
      <c r="B45" s="82">
        <v>115.97979999999998</v>
      </c>
      <c r="C45" s="82">
        <v>114.88750000000002</v>
      </c>
      <c r="D45" s="82">
        <v>23.5764</v>
      </c>
      <c r="E45" s="82">
        <v>111.95939999999999</v>
      </c>
      <c r="F45" s="82">
        <v>109.4688</v>
      </c>
      <c r="G45" s="82"/>
      <c r="H45" s="82"/>
      <c r="I45" s="104">
        <f t="shared" si="11"/>
        <v>475.87189999999998</v>
      </c>
      <c r="J45" s="2"/>
      <c r="K45" s="94" t="s">
        <v>19</v>
      </c>
      <c r="L45" s="82">
        <v>10.4</v>
      </c>
      <c r="M45" s="82">
        <v>10.3</v>
      </c>
      <c r="N45" s="82">
        <v>2.1</v>
      </c>
      <c r="O45" s="24">
        <v>10.199999999999999</v>
      </c>
      <c r="P45" s="24">
        <v>10.1</v>
      </c>
      <c r="Q45" s="82"/>
      <c r="R45" s="104">
        <f t="shared" si="12"/>
        <v>43.1</v>
      </c>
      <c r="S45" s="2"/>
      <c r="T45" s="63"/>
      <c r="U45" s="54"/>
      <c r="V45" s="2"/>
      <c r="W45" s="62"/>
      <c r="X45" s="62"/>
      <c r="Y45" s="2"/>
      <c r="Z45" s="2"/>
      <c r="AA45" s="2"/>
      <c r="AB45" s="2"/>
    </row>
    <row r="46" spans="1:30" ht="33.75" customHeight="1" x14ac:dyDescent="0.25">
      <c r="A46" s="95" t="s">
        <v>11</v>
      </c>
      <c r="B46" s="84">
        <f t="shared" ref="B46:H46" si="13">SUM(B39:B45)</f>
        <v>799.59366399999988</v>
      </c>
      <c r="C46" s="28">
        <f t="shared" si="13"/>
        <v>792.90024000000005</v>
      </c>
      <c r="D46" s="28">
        <f t="shared" si="13"/>
        <v>162.62271999999999</v>
      </c>
      <c r="E46" s="28">
        <f t="shared" si="13"/>
        <v>771.3174479999999</v>
      </c>
      <c r="F46" s="28">
        <f t="shared" si="13"/>
        <v>756.09407999999996</v>
      </c>
      <c r="G46" s="28">
        <f t="shared" si="13"/>
        <v>0</v>
      </c>
      <c r="H46" s="28">
        <f t="shared" si="13"/>
        <v>0</v>
      </c>
      <c r="I46" s="104">
        <f t="shared" si="11"/>
        <v>3282.5281519999999</v>
      </c>
      <c r="K46" s="80" t="s">
        <v>11</v>
      </c>
      <c r="L46" s="84">
        <f t="shared" ref="L46:Q46" si="14">SUM(L39:L45)</f>
        <v>72.5</v>
      </c>
      <c r="M46" s="28">
        <f t="shared" si="14"/>
        <v>71.699999999999989</v>
      </c>
      <c r="N46" s="28">
        <f t="shared" si="14"/>
        <v>14.499999999999998</v>
      </c>
      <c r="O46" s="28">
        <f t="shared" si="14"/>
        <v>71.400000000000006</v>
      </c>
      <c r="P46" s="28">
        <f t="shared" si="14"/>
        <v>70.2</v>
      </c>
      <c r="Q46" s="28">
        <f t="shared" si="14"/>
        <v>0</v>
      </c>
      <c r="R46" s="104">
        <f t="shared" si="12"/>
        <v>300.3</v>
      </c>
      <c r="S46" s="63"/>
      <c r="T46" s="63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6" t="s">
        <v>20</v>
      </c>
      <c r="B47" s="85">
        <v>132.69999999999999</v>
      </c>
      <c r="C47" s="31">
        <v>131.30000000000001</v>
      </c>
      <c r="D47" s="31">
        <v>133.19999999999999</v>
      </c>
      <c r="E47" s="31">
        <v>128.1</v>
      </c>
      <c r="F47" s="31">
        <v>126.7</v>
      </c>
      <c r="G47" s="31"/>
      <c r="H47" s="31"/>
      <c r="I47" s="105">
        <f>+((I46/I48)/7)*1000</f>
        <v>127.98378633811602</v>
      </c>
      <c r="K47" s="113" t="s">
        <v>20</v>
      </c>
      <c r="L47" s="85">
        <v>138</v>
      </c>
      <c r="M47" s="31">
        <v>136.5</v>
      </c>
      <c r="N47" s="31">
        <v>138</v>
      </c>
      <c r="O47" s="31">
        <v>136</v>
      </c>
      <c r="P47" s="31">
        <v>135.5</v>
      </c>
      <c r="Q47" s="31"/>
      <c r="R47" s="105">
        <f>+((R46/R48)/7)*1000</f>
        <v>136.62420382165604</v>
      </c>
      <c r="S47" s="65"/>
      <c r="T47" s="65"/>
    </row>
    <row r="48" spans="1:30" ht="33.75" customHeight="1" x14ac:dyDescent="0.25">
      <c r="A48" s="97" t="s">
        <v>21</v>
      </c>
      <c r="B48" s="86">
        <v>874</v>
      </c>
      <c r="C48" s="35">
        <v>875</v>
      </c>
      <c r="D48" s="35">
        <v>177</v>
      </c>
      <c r="E48" s="35">
        <v>874</v>
      </c>
      <c r="F48" s="35">
        <v>864</v>
      </c>
      <c r="G48" s="35"/>
      <c r="H48" s="35"/>
      <c r="I48" s="106">
        <f>SUM(B48:H48)</f>
        <v>3664</v>
      </c>
      <c r="J48" s="66"/>
      <c r="K48" s="97" t="s">
        <v>21</v>
      </c>
      <c r="L48" s="109">
        <v>75</v>
      </c>
      <c r="M48" s="67">
        <v>75</v>
      </c>
      <c r="N48" s="67">
        <v>15</v>
      </c>
      <c r="O48" s="67">
        <v>75</v>
      </c>
      <c r="P48" s="67">
        <v>74</v>
      </c>
      <c r="Q48" s="67"/>
      <c r="R48" s="115">
        <f>SUM(L48:Q48)</f>
        <v>314</v>
      </c>
      <c r="S48" s="68"/>
      <c r="T48" s="68"/>
    </row>
    <row r="49" spans="1:31" ht="33.75" customHeight="1" x14ac:dyDescent="0.25">
      <c r="A49" s="98" t="s">
        <v>22</v>
      </c>
      <c r="B49" s="87">
        <f t="shared" ref="B49:F49" si="15">((B48*B47)*7/1000)/7</f>
        <v>115.97979999999998</v>
      </c>
      <c r="C49" s="39">
        <f t="shared" si="15"/>
        <v>114.88750000000002</v>
      </c>
      <c r="D49" s="39">
        <f t="shared" si="15"/>
        <v>23.5764</v>
      </c>
      <c r="E49" s="39">
        <f t="shared" si="15"/>
        <v>111.95939999999999</v>
      </c>
      <c r="F49" s="39">
        <f t="shared" si="15"/>
        <v>109.4688</v>
      </c>
      <c r="G49" s="39">
        <f t="shared" ref="G49:H49" si="16">((G48*G47)*7/1000-G39-G40)/5</f>
        <v>0</v>
      </c>
      <c r="H49" s="39">
        <f t="shared" si="16"/>
        <v>0</v>
      </c>
      <c r="I49" s="107">
        <f>((I46*1000)/I48)/7</f>
        <v>127.98378633811602</v>
      </c>
      <c r="K49" s="98" t="s">
        <v>22</v>
      </c>
      <c r="L49" s="87">
        <f t="shared" ref="L49:Q49" si="17">((L48*L47)*7/1000-L39-L40)/5</f>
        <v>10.370000000000001</v>
      </c>
      <c r="M49" s="39">
        <f t="shared" si="17"/>
        <v>10.252499999999998</v>
      </c>
      <c r="N49" s="39">
        <f t="shared" si="17"/>
        <v>2.0580000000000003</v>
      </c>
      <c r="O49" s="39">
        <f t="shared" si="17"/>
        <v>10.199999999999999</v>
      </c>
      <c r="P49" s="39">
        <f t="shared" si="17"/>
        <v>10.0778</v>
      </c>
      <c r="Q49" s="39">
        <f t="shared" si="17"/>
        <v>0</v>
      </c>
      <c r="R49" s="116">
        <f>((R46*1000)/R48)/7</f>
        <v>136.62420382165604</v>
      </c>
      <c r="S49" s="68"/>
      <c r="T49" s="68"/>
    </row>
    <row r="50" spans="1:31" ht="33.75" customHeight="1" x14ac:dyDescent="0.25">
      <c r="A50" s="99" t="s">
        <v>23</v>
      </c>
      <c r="B50" s="88">
        <f t="shared" ref="B50:H50" si="18">((B48*B47)*7)/1000</f>
        <v>811.85859999999991</v>
      </c>
      <c r="C50" s="43">
        <f t="shared" si="18"/>
        <v>804.21250000000009</v>
      </c>
      <c r="D50" s="43">
        <f t="shared" si="18"/>
        <v>165.03479999999999</v>
      </c>
      <c r="E50" s="43">
        <f t="shared" si="18"/>
        <v>783.71579999999994</v>
      </c>
      <c r="F50" s="43">
        <f t="shared" si="18"/>
        <v>766.28160000000003</v>
      </c>
      <c r="G50" s="43">
        <f t="shared" si="18"/>
        <v>0</v>
      </c>
      <c r="H50" s="43">
        <f t="shared" si="18"/>
        <v>0</v>
      </c>
      <c r="I50" s="90"/>
      <c r="K50" s="99" t="s">
        <v>23</v>
      </c>
      <c r="L50" s="88">
        <f t="shared" ref="L50:Q50" si="19">((L48*L47)*7)/1000</f>
        <v>72.45</v>
      </c>
      <c r="M50" s="43">
        <f t="shared" si="19"/>
        <v>71.662499999999994</v>
      </c>
      <c r="N50" s="43">
        <f t="shared" si="19"/>
        <v>14.49</v>
      </c>
      <c r="O50" s="43">
        <f t="shared" si="19"/>
        <v>71.400000000000006</v>
      </c>
      <c r="P50" s="43">
        <f t="shared" si="19"/>
        <v>70.188999999999993</v>
      </c>
      <c r="Q50" s="43">
        <f t="shared" si="19"/>
        <v>0</v>
      </c>
      <c r="R50" s="117"/>
    </row>
    <row r="51" spans="1:31" ht="33.75" customHeight="1" thickBot="1" x14ac:dyDescent="0.3">
      <c r="A51" s="100" t="s">
        <v>24</v>
      </c>
      <c r="B51" s="89">
        <f t="shared" ref="B51:H51" si="20">+(B46/B48)/7*1000</f>
        <v>130.69527034978751</v>
      </c>
      <c r="C51" s="49">
        <f t="shared" si="20"/>
        <v>129.45310040816327</v>
      </c>
      <c r="D51" s="49">
        <f t="shared" si="20"/>
        <v>131.25320419693301</v>
      </c>
      <c r="E51" s="49">
        <f t="shared" si="20"/>
        <v>126.07346322327557</v>
      </c>
      <c r="F51" s="49">
        <f t="shared" si="20"/>
        <v>125.01555555555555</v>
      </c>
      <c r="G51" s="49" t="e">
        <f t="shared" si="20"/>
        <v>#DIV/0!</v>
      </c>
      <c r="H51" s="49" t="e">
        <f t="shared" si="20"/>
        <v>#DIV/0!</v>
      </c>
      <c r="I51" s="108"/>
      <c r="J51" s="52"/>
      <c r="K51" s="100" t="s">
        <v>24</v>
      </c>
      <c r="L51" s="89">
        <f t="shared" ref="L51:Q51" si="21">+(L46/L48)/7*1000</f>
        <v>138.0952380952381</v>
      </c>
      <c r="M51" s="49">
        <f t="shared" si="21"/>
        <v>136.57142857142853</v>
      </c>
      <c r="N51" s="49">
        <f t="shared" si="21"/>
        <v>138.09523809523807</v>
      </c>
      <c r="O51" s="49">
        <f t="shared" si="21"/>
        <v>136</v>
      </c>
      <c r="P51" s="49">
        <f t="shared" si="21"/>
        <v>135.52123552123555</v>
      </c>
      <c r="Q51" s="49" t="e">
        <f t="shared" si="21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91"/>
      <c r="K54" s="591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589" t="s">
        <v>8</v>
      </c>
      <c r="C55" s="590"/>
      <c r="D55" s="590"/>
      <c r="E55" s="590"/>
      <c r="F55" s="590"/>
      <c r="G55" s="587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2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2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2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2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2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2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2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3">SUM(B58:B64)</f>
        <v>158.00000000000003</v>
      </c>
      <c r="C65" s="28">
        <f t="shared" si="23"/>
        <v>279.2</v>
      </c>
      <c r="D65" s="28">
        <f t="shared" si="23"/>
        <v>277</v>
      </c>
      <c r="E65" s="28">
        <f t="shared" si="23"/>
        <v>395.9</v>
      </c>
      <c r="F65" s="28">
        <f t="shared" si="23"/>
        <v>0</v>
      </c>
      <c r="G65" s="28">
        <f t="shared" si="23"/>
        <v>0</v>
      </c>
      <c r="H65" s="104">
        <f t="shared" si="22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4">((B67*B66)*7/1000-B58-B59)/5</f>
        <v>22.8871</v>
      </c>
      <c r="C68" s="39">
        <f t="shared" si="24"/>
        <v>40.400400000000005</v>
      </c>
      <c r="D68" s="39">
        <f t="shared" si="24"/>
        <v>40.129200000000004</v>
      </c>
      <c r="E68" s="39">
        <f t="shared" si="24"/>
        <v>57.355999999999995</v>
      </c>
      <c r="F68" s="39">
        <f t="shared" si="24"/>
        <v>0</v>
      </c>
      <c r="G68" s="39">
        <f t="shared" si="24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5">((B67*B66)*7)/1000</f>
        <v>158.03550000000001</v>
      </c>
      <c r="C69" s="43">
        <f t="shared" si="25"/>
        <v>279.202</v>
      </c>
      <c r="D69" s="43">
        <f t="shared" si="25"/>
        <v>277.04599999999999</v>
      </c>
      <c r="E69" s="43">
        <f t="shared" si="25"/>
        <v>395.78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6">+(B65/B67)/7*1000</f>
        <v>130.47068538398022</v>
      </c>
      <c r="C70" s="49">
        <f t="shared" si="26"/>
        <v>129.49907235621521</v>
      </c>
      <c r="D70" s="49">
        <f t="shared" si="26"/>
        <v>128.47866419294991</v>
      </c>
      <c r="E70" s="49">
        <f t="shared" si="26"/>
        <v>128.53896103896105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382"/>
      <c r="D73" s="382"/>
      <c r="E73" s="382"/>
      <c r="F73" s="118"/>
      <c r="G73" s="198"/>
      <c r="H73" s="382"/>
      <c r="I73" s="382"/>
      <c r="J73" s="382"/>
      <c r="K73" s="118"/>
      <c r="L73" s="198"/>
      <c r="M73" s="382"/>
      <c r="N73" s="382"/>
      <c r="O73" s="118"/>
      <c r="P73" s="198"/>
      <c r="Q73" s="382"/>
      <c r="R73" s="382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200"/>
      <c r="C74" s="15"/>
      <c r="D74" s="15"/>
      <c r="E74" s="15"/>
      <c r="F74" s="17"/>
      <c r="G74" s="16"/>
      <c r="H74" s="15"/>
      <c r="I74" s="15"/>
      <c r="J74" s="15"/>
      <c r="K74" s="17"/>
      <c r="L74" s="16"/>
      <c r="M74" s="15"/>
      <c r="N74" s="15"/>
      <c r="O74" s="17"/>
      <c r="P74" s="16"/>
      <c r="Q74" s="15"/>
      <c r="R74" s="15"/>
      <c r="S74" s="17"/>
      <c r="T74" s="218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200">
        <v>1</v>
      </c>
      <c r="C75" s="58">
        <v>2</v>
      </c>
      <c r="D75" s="58" t="s">
        <v>73</v>
      </c>
      <c r="E75" s="58">
        <v>4</v>
      </c>
      <c r="F75" s="202">
        <v>5</v>
      </c>
      <c r="G75" s="200">
        <v>6</v>
      </c>
      <c r="H75" s="58">
        <v>7</v>
      </c>
      <c r="I75" s="58" t="s">
        <v>74</v>
      </c>
      <c r="J75" s="58">
        <v>9</v>
      </c>
      <c r="K75" s="202">
        <v>10</v>
      </c>
      <c r="L75" s="200">
        <v>11</v>
      </c>
      <c r="M75" s="58" t="s">
        <v>75</v>
      </c>
      <c r="N75" s="58">
        <v>13</v>
      </c>
      <c r="O75" s="202">
        <v>14</v>
      </c>
      <c r="P75" s="200">
        <v>15</v>
      </c>
      <c r="Q75" s="58" t="s">
        <v>76</v>
      </c>
      <c r="R75" s="58">
        <v>17</v>
      </c>
      <c r="S75" s="202">
        <v>18</v>
      </c>
      <c r="T75" s="218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94" t="s">
        <v>13</v>
      </c>
      <c r="B76" s="203">
        <v>9.1999999999999993</v>
      </c>
      <c r="C76" s="204">
        <v>9</v>
      </c>
      <c r="D76" s="204">
        <v>2.2000000000000002</v>
      </c>
      <c r="E76" s="204">
        <v>8.9</v>
      </c>
      <c r="F76" s="205">
        <v>10.199999999999999</v>
      </c>
      <c r="G76" s="203">
        <v>8.6</v>
      </c>
      <c r="H76" s="204">
        <v>9.1</v>
      </c>
      <c r="I76" s="204">
        <v>2.1</v>
      </c>
      <c r="J76" s="204">
        <v>9.1999999999999993</v>
      </c>
      <c r="K76" s="205">
        <v>10.3</v>
      </c>
      <c r="L76" s="203">
        <v>10.8</v>
      </c>
      <c r="M76" s="204">
        <v>2.2000000000000002</v>
      </c>
      <c r="N76" s="204">
        <v>10.6</v>
      </c>
      <c r="O76" s="205">
        <v>10.6</v>
      </c>
      <c r="P76" s="203">
        <v>10.5</v>
      </c>
      <c r="Q76" s="204">
        <v>2.2000000000000002</v>
      </c>
      <c r="R76" s="204">
        <v>10.4</v>
      </c>
      <c r="S76" s="205">
        <v>10.4</v>
      </c>
      <c r="T76" s="219">
        <f t="shared" ref="T76:T83" si="27">SUM(B76:S76)</f>
        <v>146.5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95" t="s">
        <v>14</v>
      </c>
      <c r="B77" s="203">
        <v>9.1999999999999993</v>
      </c>
      <c r="C77" s="204">
        <v>9</v>
      </c>
      <c r="D77" s="204">
        <v>2.2000000000000002</v>
      </c>
      <c r="E77" s="204">
        <v>8.9</v>
      </c>
      <c r="F77" s="205">
        <v>10.199999999999999</v>
      </c>
      <c r="G77" s="203">
        <v>8.6</v>
      </c>
      <c r="H77" s="204">
        <v>9.1</v>
      </c>
      <c r="I77" s="204">
        <v>2.1</v>
      </c>
      <c r="J77" s="204">
        <v>9.1999999999999993</v>
      </c>
      <c r="K77" s="205">
        <v>10.3</v>
      </c>
      <c r="L77" s="203">
        <v>10.8</v>
      </c>
      <c r="M77" s="204">
        <v>2.2000000000000002</v>
      </c>
      <c r="N77" s="204">
        <v>10.6</v>
      </c>
      <c r="O77" s="205">
        <v>10.6</v>
      </c>
      <c r="P77" s="203">
        <v>10.5</v>
      </c>
      <c r="Q77" s="204">
        <v>2.2000000000000002</v>
      </c>
      <c r="R77" s="204">
        <v>10.4</v>
      </c>
      <c r="S77" s="205">
        <v>10.4</v>
      </c>
      <c r="T77" s="219">
        <f t="shared" si="27"/>
        <v>146.5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94" t="s">
        <v>15</v>
      </c>
      <c r="B78" s="203">
        <v>9.3000000000000007</v>
      </c>
      <c r="C78" s="204">
        <v>8.8000000000000007</v>
      </c>
      <c r="D78" s="204">
        <v>2.1</v>
      </c>
      <c r="E78" s="204">
        <v>8.9</v>
      </c>
      <c r="F78" s="205">
        <v>10.1</v>
      </c>
      <c r="G78" s="203">
        <v>8.6999999999999993</v>
      </c>
      <c r="H78" s="204">
        <v>9.1999999999999993</v>
      </c>
      <c r="I78" s="204">
        <v>2.1</v>
      </c>
      <c r="J78" s="204">
        <v>9.1999999999999993</v>
      </c>
      <c r="K78" s="205">
        <v>10.3</v>
      </c>
      <c r="L78" s="203">
        <v>10.9</v>
      </c>
      <c r="M78" s="204">
        <v>2.1</v>
      </c>
      <c r="N78" s="204">
        <v>10.7</v>
      </c>
      <c r="O78" s="205">
        <v>10.7</v>
      </c>
      <c r="P78" s="203">
        <v>10.6</v>
      </c>
      <c r="Q78" s="204">
        <v>2.1</v>
      </c>
      <c r="R78" s="204">
        <v>10.5</v>
      </c>
      <c r="S78" s="205">
        <v>10.5</v>
      </c>
      <c r="T78" s="219">
        <f t="shared" si="27"/>
        <v>146.80000000000001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95" t="s">
        <v>16</v>
      </c>
      <c r="B79" s="203">
        <v>9.4</v>
      </c>
      <c r="C79" s="204">
        <v>8.8000000000000007</v>
      </c>
      <c r="D79" s="204">
        <v>2.1</v>
      </c>
      <c r="E79" s="204">
        <v>8.9</v>
      </c>
      <c r="F79" s="205">
        <v>10.1</v>
      </c>
      <c r="G79" s="203">
        <v>8.6999999999999993</v>
      </c>
      <c r="H79" s="204">
        <v>9.3000000000000007</v>
      </c>
      <c r="I79" s="204">
        <v>2.2000000000000002</v>
      </c>
      <c r="J79" s="204">
        <v>9.1999999999999993</v>
      </c>
      <c r="K79" s="205">
        <v>10.3</v>
      </c>
      <c r="L79" s="203">
        <v>10.9</v>
      </c>
      <c r="M79" s="204">
        <v>2.1</v>
      </c>
      <c r="N79" s="204">
        <v>10.7</v>
      </c>
      <c r="O79" s="205">
        <v>10.7</v>
      </c>
      <c r="P79" s="203">
        <v>10.7</v>
      </c>
      <c r="Q79" s="204">
        <v>2.1</v>
      </c>
      <c r="R79" s="204">
        <v>10.5</v>
      </c>
      <c r="S79" s="205">
        <v>10.5</v>
      </c>
      <c r="T79" s="219">
        <f t="shared" si="27"/>
        <v>147.19999999999999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94" t="s">
        <v>17</v>
      </c>
      <c r="B80" s="203">
        <v>9.4</v>
      </c>
      <c r="C80" s="204">
        <v>8.9</v>
      </c>
      <c r="D80" s="204">
        <v>2.1</v>
      </c>
      <c r="E80" s="204">
        <v>9</v>
      </c>
      <c r="F80" s="205">
        <v>10.1</v>
      </c>
      <c r="G80" s="203">
        <v>8.8000000000000007</v>
      </c>
      <c r="H80" s="204">
        <v>9.3000000000000007</v>
      </c>
      <c r="I80" s="204">
        <v>2.2000000000000002</v>
      </c>
      <c r="J80" s="204">
        <v>9.1999999999999993</v>
      </c>
      <c r="K80" s="205">
        <v>10.3</v>
      </c>
      <c r="L80" s="203">
        <v>11</v>
      </c>
      <c r="M80" s="204">
        <v>2.1</v>
      </c>
      <c r="N80" s="204">
        <v>10.7</v>
      </c>
      <c r="O80" s="205">
        <v>10.7</v>
      </c>
      <c r="P80" s="203">
        <v>10.7</v>
      </c>
      <c r="Q80" s="204">
        <v>2.1</v>
      </c>
      <c r="R80" s="204">
        <v>10.5</v>
      </c>
      <c r="S80" s="205">
        <v>10.5</v>
      </c>
      <c r="T80" s="219">
        <f t="shared" si="27"/>
        <v>147.6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95" t="s">
        <v>18</v>
      </c>
      <c r="B81" s="203">
        <v>9.4</v>
      </c>
      <c r="C81" s="204">
        <v>8.9</v>
      </c>
      <c r="D81" s="204">
        <v>2.2000000000000002</v>
      </c>
      <c r="E81" s="204">
        <v>9</v>
      </c>
      <c r="F81" s="205">
        <v>10.199999999999999</v>
      </c>
      <c r="G81" s="203">
        <v>8.8000000000000007</v>
      </c>
      <c r="H81" s="204">
        <v>9.3000000000000007</v>
      </c>
      <c r="I81" s="204">
        <v>2.2000000000000002</v>
      </c>
      <c r="J81" s="204">
        <v>9.1999999999999993</v>
      </c>
      <c r="K81" s="205">
        <v>10.4</v>
      </c>
      <c r="L81" s="203">
        <v>11</v>
      </c>
      <c r="M81" s="204">
        <v>2.2000000000000002</v>
      </c>
      <c r="N81" s="204">
        <v>10.7</v>
      </c>
      <c r="O81" s="205">
        <v>10.7</v>
      </c>
      <c r="P81" s="203">
        <v>10.7</v>
      </c>
      <c r="Q81" s="204">
        <v>2.2000000000000002</v>
      </c>
      <c r="R81" s="204">
        <v>10.5</v>
      </c>
      <c r="S81" s="205">
        <v>10.5</v>
      </c>
      <c r="T81" s="219">
        <f t="shared" si="27"/>
        <v>148.10000000000002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94" t="s">
        <v>19</v>
      </c>
      <c r="B82" s="203">
        <v>9.4</v>
      </c>
      <c r="C82" s="204">
        <v>8.9</v>
      </c>
      <c r="D82" s="204">
        <v>2.2000000000000002</v>
      </c>
      <c r="E82" s="204">
        <v>9</v>
      </c>
      <c r="F82" s="205">
        <v>10.199999999999999</v>
      </c>
      <c r="G82" s="203">
        <v>8.8000000000000007</v>
      </c>
      <c r="H82" s="204">
        <v>9.3000000000000007</v>
      </c>
      <c r="I82" s="204">
        <v>2.2000000000000002</v>
      </c>
      <c r="J82" s="204">
        <v>9.1999999999999993</v>
      </c>
      <c r="K82" s="205">
        <v>10.4</v>
      </c>
      <c r="L82" s="203">
        <v>11</v>
      </c>
      <c r="M82" s="204">
        <v>2.2000000000000002</v>
      </c>
      <c r="N82" s="204">
        <v>10.8</v>
      </c>
      <c r="O82" s="205">
        <v>10.8</v>
      </c>
      <c r="P82" s="203">
        <v>10.7</v>
      </c>
      <c r="Q82" s="204">
        <v>2.2000000000000002</v>
      </c>
      <c r="R82" s="204">
        <v>10.5</v>
      </c>
      <c r="S82" s="205">
        <v>10.5</v>
      </c>
      <c r="T82" s="219">
        <f t="shared" si="27"/>
        <v>148.30000000000001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122" t="s">
        <v>11</v>
      </c>
      <c r="B83" s="27">
        <f>SUM(B76:B82)</f>
        <v>65.3</v>
      </c>
      <c r="C83" s="28">
        <f>SUM(C76:C82)</f>
        <v>62.3</v>
      </c>
      <c r="D83" s="28">
        <f>SUM(D76:D82)</f>
        <v>15.099999999999998</v>
      </c>
      <c r="E83" s="28">
        <f>SUM(E76:E82)</f>
        <v>62.6</v>
      </c>
      <c r="F83" s="29">
        <f>SUM(F76:F82)</f>
        <v>71.100000000000009</v>
      </c>
      <c r="G83" s="27">
        <f t="shared" ref="G83:S83" si="28">SUM(G76:G82)</f>
        <v>60.999999999999986</v>
      </c>
      <c r="H83" s="28">
        <f t="shared" si="28"/>
        <v>64.599999999999994</v>
      </c>
      <c r="I83" s="28">
        <f t="shared" si="28"/>
        <v>15.099999999999998</v>
      </c>
      <c r="J83" s="28">
        <f t="shared" si="28"/>
        <v>64.400000000000006</v>
      </c>
      <c r="K83" s="29">
        <f t="shared" si="28"/>
        <v>72.3</v>
      </c>
      <c r="L83" s="27">
        <f t="shared" si="28"/>
        <v>76.400000000000006</v>
      </c>
      <c r="M83" s="28">
        <f t="shared" si="28"/>
        <v>15.099999999999998</v>
      </c>
      <c r="N83" s="28">
        <f t="shared" si="28"/>
        <v>74.8</v>
      </c>
      <c r="O83" s="29">
        <f t="shared" si="28"/>
        <v>74.8</v>
      </c>
      <c r="P83" s="27">
        <f t="shared" si="28"/>
        <v>74.400000000000006</v>
      </c>
      <c r="Q83" s="28">
        <f t="shared" si="28"/>
        <v>15.099999999999998</v>
      </c>
      <c r="R83" s="28">
        <f t="shared" si="28"/>
        <v>73.3</v>
      </c>
      <c r="S83" s="29">
        <f t="shared" si="28"/>
        <v>73.3</v>
      </c>
      <c r="T83" s="219">
        <f t="shared" si="27"/>
        <v>1030.9999999999998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96" t="s">
        <v>20</v>
      </c>
      <c r="B84" s="30">
        <v>143.5</v>
      </c>
      <c r="C84" s="31">
        <v>143.5</v>
      </c>
      <c r="D84" s="31">
        <v>143.5</v>
      </c>
      <c r="E84" s="31">
        <v>142</v>
      </c>
      <c r="F84" s="32">
        <v>141</v>
      </c>
      <c r="G84" s="30">
        <v>143</v>
      </c>
      <c r="H84" s="31">
        <v>142</v>
      </c>
      <c r="I84" s="31">
        <v>143.5</v>
      </c>
      <c r="J84" s="31">
        <v>141.5</v>
      </c>
      <c r="K84" s="32">
        <v>141.5</v>
      </c>
      <c r="L84" s="30">
        <v>143.5</v>
      </c>
      <c r="M84" s="31">
        <v>143.5</v>
      </c>
      <c r="N84" s="31">
        <v>140.5</v>
      </c>
      <c r="O84" s="32">
        <v>140.5</v>
      </c>
      <c r="P84" s="30">
        <v>143.5</v>
      </c>
      <c r="Q84" s="31">
        <v>143.5</v>
      </c>
      <c r="R84" s="31">
        <v>141.5</v>
      </c>
      <c r="S84" s="32">
        <v>141.5</v>
      </c>
      <c r="T84" s="279">
        <f>+((T83/T85)/7)*1000</f>
        <v>142.16767788196356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97" t="s">
        <v>21</v>
      </c>
      <c r="B85" s="208">
        <v>65</v>
      </c>
      <c r="C85" s="67">
        <v>62</v>
      </c>
      <c r="D85" s="67">
        <v>15</v>
      </c>
      <c r="E85" s="67">
        <v>63</v>
      </c>
      <c r="F85" s="209">
        <v>72</v>
      </c>
      <c r="G85" s="208">
        <v>61</v>
      </c>
      <c r="H85" s="67">
        <v>65</v>
      </c>
      <c r="I85" s="67">
        <v>15</v>
      </c>
      <c r="J85" s="67">
        <v>65</v>
      </c>
      <c r="K85" s="209">
        <v>73</v>
      </c>
      <c r="L85" s="208">
        <v>76</v>
      </c>
      <c r="M85" s="67">
        <v>15</v>
      </c>
      <c r="N85" s="67">
        <v>76</v>
      </c>
      <c r="O85" s="209">
        <v>76</v>
      </c>
      <c r="P85" s="208">
        <v>74</v>
      </c>
      <c r="Q85" s="67">
        <v>15</v>
      </c>
      <c r="R85" s="67">
        <v>74</v>
      </c>
      <c r="S85" s="209">
        <v>74</v>
      </c>
      <c r="T85" s="280">
        <f>SUM(B85:S85)</f>
        <v>1036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98" t="s">
        <v>22</v>
      </c>
      <c r="B86" s="38">
        <f>(((B85*B84)*7)/1000-B76-B77)/5</f>
        <v>9.3784999999999989</v>
      </c>
      <c r="C86" s="39">
        <f t="shared" ref="C86:S86" si="29">(((C85*C84)*7)/1000-C76-C77)/5</f>
        <v>8.8558000000000003</v>
      </c>
      <c r="D86" s="39">
        <f t="shared" si="29"/>
        <v>2.1335000000000002</v>
      </c>
      <c r="E86" s="39">
        <f t="shared" si="29"/>
        <v>8.9644000000000013</v>
      </c>
      <c r="F86" s="40">
        <f t="shared" si="29"/>
        <v>10.132799999999998</v>
      </c>
      <c r="G86" s="38">
        <f t="shared" si="29"/>
        <v>8.7721999999999998</v>
      </c>
      <c r="H86" s="39">
        <f t="shared" si="29"/>
        <v>9.282</v>
      </c>
      <c r="I86" s="39">
        <f t="shared" si="29"/>
        <v>2.1735000000000002</v>
      </c>
      <c r="J86" s="39">
        <f t="shared" si="29"/>
        <v>9.1964999999999968</v>
      </c>
      <c r="K86" s="40">
        <f t="shared" si="29"/>
        <v>10.3413</v>
      </c>
      <c r="L86" s="38">
        <f t="shared" si="29"/>
        <v>10.948400000000001</v>
      </c>
      <c r="M86" s="39">
        <f t="shared" si="29"/>
        <v>2.1335000000000002</v>
      </c>
      <c r="N86" s="39">
        <f t="shared" si="29"/>
        <v>10.709199999999999</v>
      </c>
      <c r="O86" s="40">
        <f t="shared" si="29"/>
        <v>10.709199999999999</v>
      </c>
      <c r="P86" s="38">
        <f t="shared" si="29"/>
        <v>10.666599999999999</v>
      </c>
      <c r="Q86" s="39">
        <f t="shared" si="29"/>
        <v>2.1335000000000002</v>
      </c>
      <c r="R86" s="39">
        <f t="shared" si="29"/>
        <v>10.4994</v>
      </c>
      <c r="S86" s="40">
        <f t="shared" si="29"/>
        <v>10.4994</v>
      </c>
      <c r="T86" s="280">
        <f>((T83*1000)/T85)/7</f>
        <v>142.16767788196356</v>
      </c>
      <c r="AD86" s="3"/>
    </row>
    <row r="87" spans="1:41" ht="33.75" customHeight="1" x14ac:dyDescent="0.25">
      <c r="A87" s="99" t="s">
        <v>23</v>
      </c>
      <c r="B87" s="42">
        <f>((B85*B84)*7)/1000</f>
        <v>65.292500000000004</v>
      </c>
      <c r="C87" s="43">
        <f>((C85*C84)*7)/1000</f>
        <v>62.279000000000003</v>
      </c>
      <c r="D87" s="43">
        <f>((D85*D84)*7)/1000</f>
        <v>15.067500000000001</v>
      </c>
      <c r="E87" s="43">
        <f>((E85*E84)*7)/1000</f>
        <v>62.622</v>
      </c>
      <c r="F87" s="90">
        <f>((F85*F84)*7)/1000</f>
        <v>71.063999999999993</v>
      </c>
      <c r="G87" s="42">
        <f t="shared" ref="G87:S87" si="30">((G85*G84)*7)/1000</f>
        <v>61.061</v>
      </c>
      <c r="H87" s="43">
        <f t="shared" si="30"/>
        <v>64.61</v>
      </c>
      <c r="I87" s="43">
        <f t="shared" si="30"/>
        <v>15.067500000000001</v>
      </c>
      <c r="J87" s="43">
        <f t="shared" si="30"/>
        <v>64.382499999999993</v>
      </c>
      <c r="K87" s="90">
        <f t="shared" si="30"/>
        <v>72.3065</v>
      </c>
      <c r="L87" s="42">
        <f t="shared" si="30"/>
        <v>76.341999999999999</v>
      </c>
      <c r="M87" s="43">
        <f t="shared" si="30"/>
        <v>15.067500000000001</v>
      </c>
      <c r="N87" s="43">
        <f t="shared" si="30"/>
        <v>74.745999999999995</v>
      </c>
      <c r="O87" s="90">
        <f t="shared" si="30"/>
        <v>74.745999999999995</v>
      </c>
      <c r="P87" s="42">
        <f t="shared" si="30"/>
        <v>74.332999999999998</v>
      </c>
      <c r="Q87" s="43">
        <f t="shared" si="30"/>
        <v>15.067500000000001</v>
      </c>
      <c r="R87" s="43">
        <f t="shared" si="30"/>
        <v>73.296999999999997</v>
      </c>
      <c r="S87" s="90">
        <f t="shared" si="30"/>
        <v>73.296999999999997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143.5164835164835</v>
      </c>
      <c r="C88" s="49">
        <f>+(C83/C85)/7*1000</f>
        <v>143.54838709677421</v>
      </c>
      <c r="D88" s="49">
        <f>+(D83/D85)/7*1000</f>
        <v>143.8095238095238</v>
      </c>
      <c r="E88" s="49">
        <f>+(E83/E85)/7*1000</f>
        <v>141.95011337868482</v>
      </c>
      <c r="F88" s="50">
        <f>+(F83/F85)/7*1000</f>
        <v>141.07142857142858</v>
      </c>
      <c r="G88" s="48">
        <f t="shared" ref="G88:S88" si="31">+(G83/G85)/7*1000</f>
        <v>142.85714285714283</v>
      </c>
      <c r="H88" s="49">
        <f t="shared" si="31"/>
        <v>141.97802197802196</v>
      </c>
      <c r="I88" s="49">
        <f t="shared" si="31"/>
        <v>143.8095238095238</v>
      </c>
      <c r="J88" s="49">
        <f t="shared" si="31"/>
        <v>141.53846153846155</v>
      </c>
      <c r="K88" s="50">
        <f t="shared" si="31"/>
        <v>141.48727984344421</v>
      </c>
      <c r="L88" s="48">
        <f t="shared" si="31"/>
        <v>143.60902255639098</v>
      </c>
      <c r="M88" s="49">
        <f t="shared" si="31"/>
        <v>143.8095238095238</v>
      </c>
      <c r="N88" s="49">
        <f t="shared" si="31"/>
        <v>140.60150375939847</v>
      </c>
      <c r="O88" s="50">
        <f t="shared" si="31"/>
        <v>140.60150375939847</v>
      </c>
      <c r="P88" s="48">
        <f t="shared" si="31"/>
        <v>143.62934362934365</v>
      </c>
      <c r="Q88" s="49">
        <f t="shared" si="31"/>
        <v>143.8095238095238</v>
      </c>
      <c r="R88" s="49">
        <f t="shared" si="31"/>
        <v>141.50579150579151</v>
      </c>
      <c r="S88" s="50">
        <f t="shared" si="31"/>
        <v>141.50579150579151</v>
      </c>
      <c r="T88" s="223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R36"/>
    <mergeCell ref="J54:K54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topLeftCell="A20" zoomScale="29" zoomScaleNormal="30" workbookViewId="0">
      <selection activeCell="J54" sqref="J54:K54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84" t="s">
        <v>0</v>
      </c>
      <c r="B3" s="584"/>
      <c r="C3" s="584"/>
      <c r="D3" s="383"/>
      <c r="E3" s="383"/>
      <c r="F3" s="383"/>
      <c r="G3" s="383"/>
      <c r="H3" s="383"/>
      <c r="I3" s="383"/>
      <c r="J3" s="383"/>
      <c r="K3" s="383"/>
      <c r="L3" s="383"/>
      <c r="M3" s="383"/>
      <c r="N3" s="383"/>
      <c r="O3" s="383"/>
      <c r="P3" s="383"/>
      <c r="Q3" s="383"/>
      <c r="R3" s="383"/>
      <c r="S3" s="383"/>
      <c r="T3" s="383"/>
      <c r="U3" s="383"/>
      <c r="V3" s="383"/>
      <c r="W3" s="383"/>
      <c r="X3" s="383"/>
      <c r="Y3" s="2"/>
      <c r="Z3" s="2"/>
      <c r="AA3" s="2"/>
      <c r="AB3" s="2"/>
      <c r="AC3" s="2"/>
      <c r="AD3" s="38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83" t="s">
        <v>1</v>
      </c>
      <c r="B9" s="383"/>
      <c r="C9" s="383"/>
      <c r="D9" s="1"/>
      <c r="E9" s="585" t="s">
        <v>2</v>
      </c>
      <c r="F9" s="585"/>
      <c r="G9" s="58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85"/>
      <c r="S9" s="58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83"/>
      <c r="B10" s="383"/>
      <c r="C10" s="38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83" t="s">
        <v>4</v>
      </c>
      <c r="B11" s="383"/>
      <c r="C11" s="383"/>
      <c r="D11" s="1"/>
      <c r="E11" s="384">
        <v>1</v>
      </c>
      <c r="F11" s="1"/>
      <c r="G11" s="1"/>
      <c r="H11" s="1"/>
      <c r="I11" s="1"/>
      <c r="J11" s="1"/>
      <c r="K11" s="586" t="s">
        <v>113</v>
      </c>
      <c r="L11" s="586"/>
      <c r="M11" s="385"/>
      <c r="N11" s="38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83"/>
      <c r="B12" s="383"/>
      <c r="C12" s="383"/>
      <c r="D12" s="1"/>
      <c r="E12" s="5"/>
      <c r="F12" s="1"/>
      <c r="G12" s="1"/>
      <c r="H12" s="1"/>
      <c r="I12" s="1"/>
      <c r="J12" s="1"/>
      <c r="K12" s="385"/>
      <c r="L12" s="385"/>
      <c r="M12" s="385"/>
      <c r="N12" s="38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83"/>
      <c r="B13" s="383"/>
      <c r="C13" s="383"/>
      <c r="D13" s="383"/>
      <c r="E13" s="383"/>
      <c r="F13" s="383"/>
      <c r="G13" s="383"/>
      <c r="H13" s="383"/>
      <c r="I13" s="383"/>
      <c r="J13" s="383"/>
      <c r="K13" s="383"/>
      <c r="L13" s="385"/>
      <c r="M13" s="385"/>
      <c r="N13" s="385"/>
      <c r="O13" s="385"/>
      <c r="P13" s="385"/>
      <c r="Q13" s="385"/>
      <c r="R13" s="385"/>
      <c r="S13" s="385"/>
      <c r="T13" s="385"/>
      <c r="U13" s="385"/>
      <c r="V13" s="385"/>
      <c r="W13" s="1"/>
      <c r="X13" s="1"/>
      <c r="Y13" s="1"/>
    </row>
    <row r="14" spans="1:30" s="3" customFormat="1" ht="27" thickBot="1" x14ac:dyDescent="0.3">
      <c r="A14" s="383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289" t="s">
        <v>7</v>
      </c>
      <c r="B15" s="613" t="s">
        <v>8</v>
      </c>
      <c r="C15" s="614"/>
      <c r="D15" s="614"/>
      <c r="E15" s="614"/>
      <c r="F15" s="614"/>
      <c r="G15" s="615"/>
      <c r="H15" s="616" t="s">
        <v>53</v>
      </c>
      <c r="I15" s="617"/>
      <c r="J15" s="617"/>
      <c r="K15" s="617"/>
      <c r="L15" s="617"/>
      <c r="M15" s="618"/>
      <c r="N15" s="619" t="s">
        <v>9</v>
      </c>
      <c r="O15" s="611"/>
      <c r="P15" s="611"/>
      <c r="Q15" s="612"/>
      <c r="R15" s="594" t="s">
        <v>30</v>
      </c>
      <c r="S15" s="595"/>
      <c r="T15" s="595"/>
      <c r="U15" s="596"/>
      <c r="V15" s="232"/>
    </row>
    <row r="16" spans="1:30" s="304" customFormat="1" ht="39.950000000000003" customHeight="1" x14ac:dyDescent="0.25">
      <c r="A16" s="290" t="s">
        <v>12</v>
      </c>
      <c r="B16" s="291" t="s">
        <v>79</v>
      </c>
      <c r="C16" s="292">
        <v>1</v>
      </c>
      <c r="D16" s="292">
        <v>2</v>
      </c>
      <c r="E16" s="292">
        <v>3</v>
      </c>
      <c r="F16" s="292">
        <v>4</v>
      </c>
      <c r="G16" s="292">
        <v>5</v>
      </c>
      <c r="H16" s="291" t="s">
        <v>79</v>
      </c>
      <c r="I16" s="292">
        <v>1</v>
      </c>
      <c r="J16" s="292">
        <v>2</v>
      </c>
      <c r="K16" s="292">
        <v>3</v>
      </c>
      <c r="L16" s="292">
        <v>4</v>
      </c>
      <c r="M16" s="293">
        <v>5</v>
      </c>
      <c r="N16" s="297">
        <v>11</v>
      </c>
      <c r="O16" s="295" t="s">
        <v>75</v>
      </c>
      <c r="P16" s="295">
        <v>13</v>
      </c>
      <c r="Q16" s="296">
        <v>14</v>
      </c>
      <c r="R16" s="297">
        <v>15</v>
      </c>
      <c r="S16" s="295" t="s">
        <v>76</v>
      </c>
      <c r="T16" s="295">
        <v>17</v>
      </c>
      <c r="U16" s="296">
        <v>18</v>
      </c>
      <c r="V16" s="294"/>
      <c r="X16" s="52"/>
      <c r="Y16" s="52"/>
    </row>
    <row r="17" spans="1:42" s="304" customFormat="1" ht="39.950000000000003" customHeight="1" x14ac:dyDescent="0.25">
      <c r="A17" s="298" t="s">
        <v>13</v>
      </c>
      <c r="B17" s="299">
        <v>420.4</v>
      </c>
      <c r="C17" s="300">
        <v>8.9738999999999898</v>
      </c>
      <c r="D17" s="300">
        <v>9.0023999999999962</v>
      </c>
      <c r="E17" s="300">
        <v>1.0443000000000011</v>
      </c>
      <c r="F17" s="300">
        <v>11.680799999999993</v>
      </c>
      <c r="G17" s="300">
        <v>12.125999999999994</v>
      </c>
      <c r="H17" s="299">
        <v>428</v>
      </c>
      <c r="I17" s="300">
        <v>10.641200000000008</v>
      </c>
      <c r="J17" s="300">
        <v>14.307</v>
      </c>
      <c r="K17" s="300">
        <v>1.091899999999999</v>
      </c>
      <c r="L17" s="300">
        <v>10.335999999999997</v>
      </c>
      <c r="M17" s="301">
        <v>15.75630000000001</v>
      </c>
      <c r="N17" s="23">
        <v>121.93639999999998</v>
      </c>
      <c r="O17" s="24">
        <v>23.607499999999998</v>
      </c>
      <c r="P17" s="24">
        <v>124.0155</v>
      </c>
      <c r="Q17" s="25">
        <v>123.76979999999999</v>
      </c>
      <c r="R17" s="23">
        <v>122.45240000000001</v>
      </c>
      <c r="S17" s="24">
        <v>23.877299999999998</v>
      </c>
      <c r="T17" s="24">
        <v>121.673</v>
      </c>
      <c r="U17" s="25">
        <v>120.1662</v>
      </c>
      <c r="V17" s="302">
        <f>SUM(B17:U17)</f>
        <v>1724.8579</v>
      </c>
      <c r="X17" s="52"/>
      <c r="Y17" s="52"/>
    </row>
    <row r="18" spans="1:42" s="304" customFormat="1" ht="39.950000000000003" customHeight="1" x14ac:dyDescent="0.25">
      <c r="A18" s="303" t="s">
        <v>14</v>
      </c>
      <c r="B18" s="299">
        <v>420.4</v>
      </c>
      <c r="C18" s="300">
        <v>10.48049999999999</v>
      </c>
      <c r="D18" s="300">
        <v>10.416</v>
      </c>
      <c r="E18" s="300">
        <v>1.2075000000000009</v>
      </c>
      <c r="F18" s="300">
        <v>10.165399999999993</v>
      </c>
      <c r="G18" s="300">
        <v>10.393899999999997</v>
      </c>
      <c r="H18" s="299">
        <v>428</v>
      </c>
      <c r="I18" s="300">
        <v>6.3096000000000085</v>
      </c>
      <c r="J18" s="300">
        <v>9.7889999999999997</v>
      </c>
      <c r="K18" s="300">
        <v>0.70799999999999996</v>
      </c>
      <c r="L18" s="300">
        <v>5.7683999999999962</v>
      </c>
      <c r="M18" s="301">
        <v>10.59030000000001</v>
      </c>
      <c r="N18" s="23">
        <v>125.6828</v>
      </c>
      <c r="O18" s="24">
        <v>23.607499999999998</v>
      </c>
      <c r="P18" s="24">
        <v>124.0155</v>
      </c>
      <c r="Q18" s="25">
        <v>123.76979999999999</v>
      </c>
      <c r="R18" s="23">
        <v>122.45240000000001</v>
      </c>
      <c r="S18" s="24">
        <v>24.4968</v>
      </c>
      <c r="T18" s="24">
        <v>121.673</v>
      </c>
      <c r="U18" s="25">
        <v>120.1662</v>
      </c>
      <c r="V18" s="302">
        <f t="shared" ref="V18:V23" si="0">SUM(B18:U18)</f>
        <v>1710.0925999999999</v>
      </c>
      <c r="X18" s="52"/>
      <c r="Y18" s="52"/>
    </row>
    <row r="19" spans="1:42" s="304" customFormat="1" ht="39.950000000000003" customHeight="1" x14ac:dyDescent="0.25">
      <c r="A19" s="298" t="s">
        <v>15</v>
      </c>
      <c r="B19" s="299">
        <v>420.4</v>
      </c>
      <c r="C19" s="300">
        <v>10.48049999999999</v>
      </c>
      <c r="D19" s="300">
        <v>10.416</v>
      </c>
      <c r="E19" s="300">
        <v>1.2075000000000009</v>
      </c>
      <c r="F19" s="300">
        <v>10.165399999999993</v>
      </c>
      <c r="G19" s="300">
        <v>10.393899999999997</v>
      </c>
      <c r="H19" s="299">
        <v>428</v>
      </c>
      <c r="I19" s="300">
        <v>6.3096000000000085</v>
      </c>
      <c r="J19" s="300">
        <v>9.7889999999999997</v>
      </c>
      <c r="K19" s="300">
        <v>0.70799999999999996</v>
      </c>
      <c r="L19" s="300">
        <v>9.7152000000000083</v>
      </c>
      <c r="M19" s="301">
        <v>15.584099999999994</v>
      </c>
      <c r="N19" s="23">
        <v>125.6828</v>
      </c>
      <c r="O19" s="24">
        <v>24.22</v>
      </c>
      <c r="P19" s="24">
        <v>124.0155</v>
      </c>
      <c r="Q19" s="25">
        <v>128.4134</v>
      </c>
      <c r="R19" s="23">
        <v>122.45240000000001</v>
      </c>
      <c r="S19" s="24">
        <v>24.4968</v>
      </c>
      <c r="T19" s="24">
        <v>125.9164</v>
      </c>
      <c r="U19" s="25">
        <v>124.67460000000001</v>
      </c>
      <c r="V19" s="302">
        <f t="shared" si="0"/>
        <v>1733.0410999999997</v>
      </c>
      <c r="X19" s="52"/>
      <c r="Y19" s="52"/>
    </row>
    <row r="20" spans="1:42" s="304" customFormat="1" ht="39.75" customHeight="1" x14ac:dyDescent="0.25">
      <c r="A20" s="303" t="s">
        <v>16</v>
      </c>
      <c r="B20" s="299">
        <v>420.4</v>
      </c>
      <c r="C20" s="300">
        <v>10.48049999999999</v>
      </c>
      <c r="D20" s="300">
        <v>10.416</v>
      </c>
      <c r="E20" s="300">
        <v>1.2075000000000009</v>
      </c>
      <c r="F20" s="300">
        <v>10.165399999999993</v>
      </c>
      <c r="G20" s="300">
        <v>10.393899999999997</v>
      </c>
      <c r="H20" s="299">
        <v>428</v>
      </c>
      <c r="I20" s="300">
        <v>6.3096000000000085</v>
      </c>
      <c r="J20" s="300">
        <v>9.7889999999999997</v>
      </c>
      <c r="K20" s="300">
        <v>0.70799999999999996</v>
      </c>
      <c r="L20" s="300">
        <v>9.7152000000000083</v>
      </c>
      <c r="M20" s="301">
        <v>15.584099999999994</v>
      </c>
      <c r="N20" s="23">
        <v>125.6828</v>
      </c>
      <c r="O20" s="24">
        <v>24.22</v>
      </c>
      <c r="P20" s="24">
        <v>124.0155</v>
      </c>
      <c r="Q20" s="25">
        <v>128.4134</v>
      </c>
      <c r="R20" s="23">
        <v>122.45240000000001</v>
      </c>
      <c r="S20" s="24">
        <v>24.4968</v>
      </c>
      <c r="T20" s="24">
        <v>125.9164</v>
      </c>
      <c r="U20" s="25">
        <v>124.67460000000001</v>
      </c>
      <c r="V20" s="302">
        <f t="shared" si="0"/>
        <v>1733.0410999999997</v>
      </c>
      <c r="X20" s="52"/>
      <c r="Y20" s="52"/>
    </row>
    <row r="21" spans="1:42" s="304" customFormat="1" ht="39.950000000000003" customHeight="1" x14ac:dyDescent="0.25">
      <c r="A21" s="298" t="s">
        <v>17</v>
      </c>
      <c r="B21" s="299">
        <v>443.5</v>
      </c>
      <c r="C21" s="300">
        <v>5.1254999999999908</v>
      </c>
      <c r="D21" s="300">
        <v>5.2080000000000002</v>
      </c>
      <c r="E21" s="300">
        <v>0.59500000000000097</v>
      </c>
      <c r="F21" s="300">
        <v>8.3103999999999925</v>
      </c>
      <c r="G21" s="300">
        <v>8.5041000000000047</v>
      </c>
      <c r="H21" s="299">
        <v>441</v>
      </c>
      <c r="I21" s="300">
        <v>6.883199999999996</v>
      </c>
      <c r="J21" s="300">
        <v>10.9185</v>
      </c>
      <c r="K21" s="300">
        <v>0</v>
      </c>
      <c r="L21" s="300">
        <v>10.929600000000004</v>
      </c>
      <c r="M21" s="301">
        <v>17.478300000000011</v>
      </c>
      <c r="N21" s="23">
        <v>129.786</v>
      </c>
      <c r="O21" s="24">
        <v>24.22</v>
      </c>
      <c r="P21" s="24">
        <v>128.3716</v>
      </c>
      <c r="Q21" s="25">
        <v>133.41420000000002</v>
      </c>
      <c r="R21" s="23">
        <v>126.43600000000001</v>
      </c>
      <c r="S21" s="24">
        <v>24.4968</v>
      </c>
      <c r="T21" s="24">
        <v>130.59279999999998</v>
      </c>
      <c r="U21" s="25">
        <v>129.18299999999999</v>
      </c>
      <c r="V21" s="302">
        <f t="shared" si="0"/>
        <v>1784.9529999999997</v>
      </c>
      <c r="X21" s="52"/>
      <c r="Y21" s="52"/>
    </row>
    <row r="22" spans="1:42" s="304" customFormat="1" ht="39.950000000000003" customHeight="1" x14ac:dyDescent="0.25">
      <c r="A22" s="303" t="s">
        <v>18</v>
      </c>
      <c r="B22" s="299">
        <v>443.5</v>
      </c>
      <c r="C22" s="300">
        <v>8.5679999999999907</v>
      </c>
      <c r="D22" s="300">
        <v>8.4816000000000038</v>
      </c>
      <c r="E22" s="300">
        <v>0.59500000000000097</v>
      </c>
      <c r="F22" s="300">
        <v>8.3103999999999925</v>
      </c>
      <c r="G22" s="300">
        <v>12.970899999999997</v>
      </c>
      <c r="H22" s="299">
        <v>441</v>
      </c>
      <c r="I22" s="300">
        <v>10.755000000000001</v>
      </c>
      <c r="J22" s="300">
        <v>15.511799999999996</v>
      </c>
      <c r="K22" s="300">
        <v>0.79649999999999999</v>
      </c>
      <c r="L22" s="300">
        <v>15.5595</v>
      </c>
      <c r="M22" s="301">
        <v>23.333099999999995</v>
      </c>
      <c r="N22" s="23">
        <v>129.786</v>
      </c>
      <c r="O22" s="24">
        <v>24.902500000000003</v>
      </c>
      <c r="P22" s="24">
        <v>133.17220000000003</v>
      </c>
      <c r="Q22" s="25">
        <v>138.86150000000001</v>
      </c>
      <c r="R22" s="23">
        <v>130.8526</v>
      </c>
      <c r="S22" s="24">
        <v>25.187100000000004</v>
      </c>
      <c r="T22" s="24">
        <v>130.59279999999998</v>
      </c>
      <c r="U22" s="25">
        <v>134.8185</v>
      </c>
      <c r="V22" s="302">
        <f t="shared" si="0"/>
        <v>1837.5549999999998</v>
      </c>
      <c r="X22" s="52"/>
      <c r="Y22" s="52"/>
    </row>
    <row r="23" spans="1:42" s="304" customFormat="1" ht="39.950000000000003" customHeight="1" x14ac:dyDescent="0.25">
      <c r="A23" s="298" t="s">
        <v>19</v>
      </c>
      <c r="B23" s="299">
        <v>443.5</v>
      </c>
      <c r="C23" s="300">
        <v>12.316499999999996</v>
      </c>
      <c r="D23" s="300">
        <v>12.052799999999992</v>
      </c>
      <c r="E23" s="300">
        <v>0.59500000000000097</v>
      </c>
      <c r="F23" s="300">
        <v>11.946199999999996</v>
      </c>
      <c r="G23" s="300">
        <v>17.953100000000006</v>
      </c>
      <c r="H23" s="299">
        <v>441</v>
      </c>
      <c r="I23" s="300">
        <v>10.755000000000001</v>
      </c>
      <c r="J23" s="300">
        <v>15.511799999999996</v>
      </c>
      <c r="K23" s="300">
        <v>0.79649999999999999</v>
      </c>
      <c r="L23" s="300">
        <v>15.5595</v>
      </c>
      <c r="M23" s="301">
        <v>23.333099999999995</v>
      </c>
      <c r="N23" s="23">
        <v>134.33519999999999</v>
      </c>
      <c r="O23" s="24">
        <v>24.902500000000003</v>
      </c>
      <c r="P23" s="24">
        <v>133.17220000000003</v>
      </c>
      <c r="Q23" s="25">
        <v>138.86150000000001</v>
      </c>
      <c r="R23" s="23">
        <v>135.6156</v>
      </c>
      <c r="S23" s="24">
        <v>25.187100000000004</v>
      </c>
      <c r="T23" s="24">
        <v>130.59279999999998</v>
      </c>
      <c r="U23" s="25">
        <v>134.8185</v>
      </c>
      <c r="V23" s="302">
        <f t="shared" si="0"/>
        <v>1862.8049000000001</v>
      </c>
      <c r="X23" s="52"/>
      <c r="Y23" s="52"/>
    </row>
    <row r="24" spans="1:42" s="304" customFormat="1" ht="39.950000000000003" customHeight="1" thickBot="1" x14ac:dyDescent="0.3">
      <c r="A24" s="303" t="s">
        <v>11</v>
      </c>
      <c r="B24" s="305">
        <f>SUM(B17:B23)</f>
        <v>3012.1</v>
      </c>
      <c r="C24" s="306">
        <f t="shared" ref="C24:U24" si="1">SUM(C17:C23)</f>
        <v>66.425399999999939</v>
      </c>
      <c r="D24" s="306">
        <f t="shared" si="1"/>
        <v>65.992799999999988</v>
      </c>
      <c r="E24" s="306">
        <f t="shared" si="1"/>
        <v>6.4518000000000058</v>
      </c>
      <c r="F24" s="306">
        <f t="shared" si="1"/>
        <v>70.743999999999957</v>
      </c>
      <c r="G24" s="306">
        <f t="shared" si="1"/>
        <v>82.735799999999998</v>
      </c>
      <c r="H24" s="305">
        <f t="shared" si="1"/>
        <v>3035</v>
      </c>
      <c r="I24" s="306">
        <f t="shared" si="1"/>
        <v>57.963200000000036</v>
      </c>
      <c r="J24" s="306">
        <f t="shared" si="1"/>
        <v>85.616099999999989</v>
      </c>
      <c r="K24" s="306">
        <f t="shared" si="1"/>
        <v>4.8088999999999986</v>
      </c>
      <c r="L24" s="306">
        <f t="shared" si="1"/>
        <v>77.583400000000012</v>
      </c>
      <c r="M24" s="307">
        <f t="shared" si="1"/>
        <v>121.65930000000003</v>
      </c>
      <c r="N24" s="391">
        <f t="shared" si="1"/>
        <v>892.89200000000005</v>
      </c>
      <c r="O24" s="392">
        <f t="shared" si="1"/>
        <v>169.68</v>
      </c>
      <c r="P24" s="392">
        <f t="shared" si="1"/>
        <v>890.77800000000002</v>
      </c>
      <c r="Q24" s="393">
        <f t="shared" si="1"/>
        <v>915.50360000000001</v>
      </c>
      <c r="R24" s="391">
        <f t="shared" si="1"/>
        <v>882.71380000000011</v>
      </c>
      <c r="S24" s="392">
        <f t="shared" si="1"/>
        <v>172.23870000000005</v>
      </c>
      <c r="T24" s="392">
        <f t="shared" si="1"/>
        <v>886.95720000000006</v>
      </c>
      <c r="U24" s="393">
        <f t="shared" si="1"/>
        <v>888.50159999999994</v>
      </c>
      <c r="V24" s="302">
        <f>SUM(B24:U24)</f>
        <v>12386.345600000001</v>
      </c>
      <c r="X24" s="52"/>
    </row>
    <row r="25" spans="1:42" s="304" customFormat="1" ht="41.45" customHeight="1" x14ac:dyDescent="0.25">
      <c r="A25" s="312" t="s">
        <v>20</v>
      </c>
      <c r="B25" s="313"/>
      <c r="C25" s="314">
        <v>151.1</v>
      </c>
      <c r="D25" s="314">
        <v>151.19999999999999</v>
      </c>
      <c r="E25" s="314">
        <v>138.4</v>
      </c>
      <c r="F25" s="314">
        <v>151.1</v>
      </c>
      <c r="G25" s="314">
        <v>155.9</v>
      </c>
      <c r="H25" s="313"/>
      <c r="I25" s="314">
        <v>150</v>
      </c>
      <c r="J25" s="314">
        <v>155.6</v>
      </c>
      <c r="K25" s="314">
        <v>139.5</v>
      </c>
      <c r="L25" s="314">
        <v>155.5</v>
      </c>
      <c r="M25" s="315">
        <v>162.1</v>
      </c>
      <c r="N25" s="387">
        <v>150.6</v>
      </c>
      <c r="O25" s="388">
        <v>142.30000000000001</v>
      </c>
      <c r="P25" s="388">
        <v>149.80000000000001</v>
      </c>
      <c r="Q25" s="389">
        <v>155.5</v>
      </c>
      <c r="R25" s="390">
        <v>156.6</v>
      </c>
      <c r="S25" s="388">
        <v>142.30000000000001</v>
      </c>
      <c r="T25" s="388">
        <v>150.80000000000001</v>
      </c>
      <c r="U25" s="389">
        <v>155.5</v>
      </c>
      <c r="V25" s="320">
        <f>+((V24/V26)/7)*1000</f>
        <v>145.31312662044371</v>
      </c>
    </row>
    <row r="26" spans="1:42" s="52" customFormat="1" ht="36.75" customHeight="1" x14ac:dyDescent="0.25">
      <c r="A26" s="321" t="s">
        <v>21</v>
      </c>
      <c r="B26" s="322"/>
      <c r="C26" s="323">
        <v>765</v>
      </c>
      <c r="D26" s="323">
        <v>744</v>
      </c>
      <c r="E26" s="323">
        <v>175</v>
      </c>
      <c r="F26" s="323">
        <v>742</v>
      </c>
      <c r="G26" s="323">
        <v>859</v>
      </c>
      <c r="H26" s="324"/>
      <c r="I26" s="323">
        <v>717</v>
      </c>
      <c r="J26" s="323">
        <v>753</v>
      </c>
      <c r="K26" s="323">
        <v>177</v>
      </c>
      <c r="L26" s="323">
        <v>759</v>
      </c>
      <c r="M26" s="325">
        <v>861</v>
      </c>
      <c r="N26" s="86">
        <v>892</v>
      </c>
      <c r="O26" s="35">
        <v>175</v>
      </c>
      <c r="P26" s="35">
        <v>889</v>
      </c>
      <c r="Q26" s="36">
        <v>893</v>
      </c>
      <c r="R26" s="34">
        <v>866</v>
      </c>
      <c r="S26" s="35">
        <v>177</v>
      </c>
      <c r="T26" s="35">
        <v>866</v>
      </c>
      <c r="U26" s="36">
        <v>867</v>
      </c>
      <c r="V26" s="326">
        <f>SUM(C26:U26)</f>
        <v>12177</v>
      </c>
    </row>
    <row r="27" spans="1:42" s="52" customFormat="1" ht="33" customHeight="1" x14ac:dyDescent="0.25">
      <c r="A27" s="327" t="s">
        <v>22</v>
      </c>
      <c r="B27" s="328"/>
      <c r="C27" s="300">
        <f>(C26*C25/1000)*6</f>
        <v>693.54899999999998</v>
      </c>
      <c r="D27" s="300">
        <f t="shared" ref="D27:G27" si="2">(D26*D25/1000)*6</f>
        <v>674.95679999999993</v>
      </c>
      <c r="E27" s="300">
        <f t="shared" si="2"/>
        <v>145.32</v>
      </c>
      <c r="F27" s="300">
        <f t="shared" si="2"/>
        <v>672.69719999999995</v>
      </c>
      <c r="G27" s="300">
        <f t="shared" si="2"/>
        <v>803.50860000000011</v>
      </c>
      <c r="H27" s="328"/>
      <c r="I27" s="300">
        <f>(I26*I25/1000)*6</f>
        <v>645.29999999999995</v>
      </c>
      <c r="J27" s="300">
        <f>(J26*J25/1000)*6</f>
        <v>703.00080000000003</v>
      </c>
      <c r="K27" s="300">
        <f>(K26*K25/1000)*6</f>
        <v>148.149</v>
      </c>
      <c r="L27" s="300">
        <f>(L26*L25/1000)*6</f>
        <v>708.14700000000005</v>
      </c>
      <c r="M27" s="301">
        <f>(M26*M25/1000)*6</f>
        <v>837.40860000000009</v>
      </c>
      <c r="N27" s="302">
        <f>((N26*N25)*7/1000)/7</f>
        <v>134.33519999999999</v>
      </c>
      <c r="O27" s="204">
        <f t="shared" ref="O27:U27" si="3">((O26*O25)*7/1000)/7</f>
        <v>24.902500000000003</v>
      </c>
      <c r="P27" s="204">
        <f t="shared" si="3"/>
        <v>133.17220000000003</v>
      </c>
      <c r="Q27" s="205">
        <f t="shared" si="3"/>
        <v>138.86150000000001</v>
      </c>
      <c r="R27" s="203">
        <f t="shared" si="3"/>
        <v>135.6156</v>
      </c>
      <c r="S27" s="204">
        <f t="shared" si="3"/>
        <v>25.187100000000004</v>
      </c>
      <c r="T27" s="204">
        <f t="shared" si="3"/>
        <v>130.59279999999998</v>
      </c>
      <c r="U27" s="205">
        <f t="shared" si="3"/>
        <v>134.8185</v>
      </c>
      <c r="V27" s="88"/>
      <c r="W27" s="52">
        <f>((V24*1000)/V26)/7</f>
        <v>145.31312662044371</v>
      </c>
    </row>
    <row r="28" spans="1:42" s="52" customFormat="1" ht="33" customHeight="1" x14ac:dyDescent="0.25">
      <c r="A28" s="256" t="s">
        <v>23</v>
      </c>
      <c r="B28" s="329"/>
      <c r="C28" s="330">
        <f>+(C25-$C$32)*C26/1000</f>
        <v>12.316499999999996</v>
      </c>
      <c r="D28" s="330">
        <f t="shared" ref="D28:G28" si="4">+(D25-$C$32)*D26/1000</f>
        <v>12.052799999999992</v>
      </c>
      <c r="E28" s="330">
        <f t="shared" si="4"/>
        <v>0.59500000000000097</v>
      </c>
      <c r="F28" s="330">
        <f t="shared" si="4"/>
        <v>11.946199999999996</v>
      </c>
      <c r="G28" s="330">
        <f t="shared" si="4"/>
        <v>17.953100000000006</v>
      </c>
      <c r="H28" s="329"/>
      <c r="I28" s="330">
        <f>+(I25-$I$32)*I26/1000</f>
        <v>10.755000000000001</v>
      </c>
      <c r="J28" s="330">
        <f t="shared" ref="J28:M28" si="5">+(J25-$I$32)*J26/1000</f>
        <v>15.511799999999996</v>
      </c>
      <c r="K28" s="330">
        <f t="shared" si="5"/>
        <v>0.79649999999999999</v>
      </c>
      <c r="L28" s="330">
        <f t="shared" si="5"/>
        <v>15.5595</v>
      </c>
      <c r="M28" s="331">
        <f t="shared" si="5"/>
        <v>23.333099999999995</v>
      </c>
      <c r="N28" s="259">
        <f t="shared" ref="N28:U28" si="6">((N26*N25)*7)/1000</f>
        <v>940.3463999999999</v>
      </c>
      <c r="O28" s="45">
        <f t="shared" si="6"/>
        <v>174.31750000000002</v>
      </c>
      <c r="P28" s="45">
        <f t="shared" si="6"/>
        <v>932.20540000000017</v>
      </c>
      <c r="Q28" s="46">
        <f t="shared" si="6"/>
        <v>972.03049999999996</v>
      </c>
      <c r="R28" s="44">
        <f t="shared" si="6"/>
        <v>949.30920000000003</v>
      </c>
      <c r="S28" s="45">
        <f t="shared" si="6"/>
        <v>176.30970000000002</v>
      </c>
      <c r="T28" s="45">
        <f t="shared" si="6"/>
        <v>914.14959999999996</v>
      </c>
      <c r="U28" s="46">
        <f t="shared" si="6"/>
        <v>943.72950000000003</v>
      </c>
      <c r="V28" s="344"/>
    </row>
    <row r="29" spans="1:42" s="304" customFormat="1" ht="33.75" customHeight="1" thickBot="1" x14ac:dyDescent="0.3">
      <c r="A29" s="256" t="s">
        <v>24</v>
      </c>
      <c r="B29" s="332"/>
      <c r="C29" s="333">
        <f t="shared" ref="C29:G29" si="7">+C26*(1.16666666666667)</f>
        <v>892.50000000000261</v>
      </c>
      <c r="D29" s="333">
        <f t="shared" si="7"/>
        <v>868.0000000000025</v>
      </c>
      <c r="E29" s="333">
        <f t="shared" si="7"/>
        <v>204.16666666666725</v>
      </c>
      <c r="F29" s="333">
        <f t="shared" si="7"/>
        <v>865.66666666666924</v>
      </c>
      <c r="G29" s="333">
        <f t="shared" si="7"/>
        <v>1002.1666666666696</v>
      </c>
      <c r="H29" s="332"/>
      <c r="I29" s="333">
        <f>+I26*(1.16666666666667)</f>
        <v>836.50000000000239</v>
      </c>
      <c r="J29" s="333">
        <f>+J26*(1.16666666666667)</f>
        <v>878.50000000000261</v>
      </c>
      <c r="K29" s="333">
        <f>+K26*(1.16666666666667)</f>
        <v>206.5000000000006</v>
      </c>
      <c r="L29" s="333">
        <f>+L26*(1.16666666666667)</f>
        <v>885.50000000000261</v>
      </c>
      <c r="M29" s="334">
        <f>+M26*(1.16666666666667)</f>
        <v>1004.500000000003</v>
      </c>
      <c r="N29" s="89">
        <f t="shared" ref="N29:U29" si="8">+(N24/N26)/7*1000</f>
        <v>143.00000000000003</v>
      </c>
      <c r="O29" s="49">
        <f t="shared" si="8"/>
        <v>138.51428571428573</v>
      </c>
      <c r="P29" s="49">
        <f t="shared" si="8"/>
        <v>143.14285714285717</v>
      </c>
      <c r="Q29" s="50">
        <f t="shared" si="8"/>
        <v>146.45714285714286</v>
      </c>
      <c r="R29" s="48">
        <f t="shared" si="8"/>
        <v>145.61428571428573</v>
      </c>
      <c r="S29" s="49">
        <f t="shared" si="8"/>
        <v>139.01428571428576</v>
      </c>
      <c r="T29" s="49">
        <f t="shared" si="8"/>
        <v>146.31428571428569</v>
      </c>
      <c r="U29" s="50">
        <f t="shared" si="8"/>
        <v>146.4</v>
      </c>
      <c r="V29" s="344"/>
    </row>
    <row r="30" spans="1:42" s="304" customFormat="1" ht="33.75" customHeight="1" x14ac:dyDescent="0.25">
      <c r="A30" s="52"/>
      <c r="B30" s="328"/>
      <c r="C30" s="335">
        <f>(C27/6)</f>
        <v>115.5915</v>
      </c>
      <c r="D30" s="335">
        <f t="shared" ref="D30:G30" si="9">+(D27/6)</f>
        <v>112.49279999999999</v>
      </c>
      <c r="E30" s="335">
        <f t="shared" si="9"/>
        <v>24.22</v>
      </c>
      <c r="F30" s="335">
        <f t="shared" si="9"/>
        <v>112.11619999999999</v>
      </c>
      <c r="G30" s="335">
        <f t="shared" si="9"/>
        <v>133.91810000000001</v>
      </c>
      <c r="H30" s="328"/>
      <c r="I30" s="335">
        <f>+(I27/6)</f>
        <v>107.55</v>
      </c>
      <c r="J30" s="335">
        <f>+(J27/6)</f>
        <v>117.16680000000001</v>
      </c>
      <c r="K30" s="335">
        <f>+(K27/6)</f>
        <v>24.691500000000001</v>
      </c>
      <c r="L30" s="335">
        <f>+(L27/6)</f>
        <v>118.0245</v>
      </c>
      <c r="M30" s="336">
        <f>+(M27/6)</f>
        <v>139.56810000000002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04" customFormat="1" ht="33.75" customHeight="1" x14ac:dyDescent="0.25">
      <c r="A31" s="52"/>
      <c r="B31" s="328"/>
      <c r="C31" s="335">
        <f>+((C27-C24)/4)+C30</f>
        <v>272.37239999999997</v>
      </c>
      <c r="D31" s="335">
        <f t="shared" ref="D31:G31" si="10">+((D27-D24)/4)+D30</f>
        <v>264.73379999999997</v>
      </c>
      <c r="E31" s="335">
        <f t="shared" si="10"/>
        <v>58.937049999999999</v>
      </c>
      <c r="F31" s="335">
        <f t="shared" si="10"/>
        <v>262.60450000000003</v>
      </c>
      <c r="G31" s="335">
        <f t="shared" si="10"/>
        <v>314.11130000000003</v>
      </c>
      <c r="H31" s="328"/>
      <c r="I31" s="335">
        <f>+((I27-I24)/4)+I30</f>
        <v>254.38419999999996</v>
      </c>
      <c r="J31" s="335">
        <f>+((J27-J24)/4)+J30</f>
        <v>271.51297500000004</v>
      </c>
      <c r="K31" s="335">
        <f>+((K27-K24)/4)+K30</f>
        <v>60.526525000000007</v>
      </c>
      <c r="L31" s="335">
        <f>+((L27-L24)/4)+L30</f>
        <v>275.66540000000003</v>
      </c>
      <c r="M31" s="336">
        <f>+((M27-M24)/4)+M30</f>
        <v>318.50542500000006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04" customFormat="1" ht="33.75" customHeight="1" thickBot="1" x14ac:dyDescent="0.3">
      <c r="A32" s="52"/>
      <c r="B32" s="337"/>
      <c r="C32" s="338">
        <v>135</v>
      </c>
      <c r="D32" s="339">
        <f>+C32*E32/1000</f>
        <v>443.47500000000002</v>
      </c>
      <c r="E32" s="340">
        <f>+SUM(C26:G26)</f>
        <v>3285</v>
      </c>
      <c r="F32" s="341"/>
      <c r="G32" s="341"/>
      <c r="H32" s="337"/>
      <c r="I32" s="338">
        <v>135</v>
      </c>
      <c r="J32" s="339">
        <f>+I32*K32/1000</f>
        <v>441.04500000000002</v>
      </c>
      <c r="K32" s="340">
        <f>+SUM(I26:M26)</f>
        <v>3267</v>
      </c>
      <c r="L32" s="342"/>
      <c r="M32" s="34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04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89" t="s">
        <v>26</v>
      </c>
      <c r="C36" s="590"/>
      <c r="D36" s="590"/>
      <c r="E36" s="590"/>
      <c r="F36" s="590"/>
      <c r="G36" s="590"/>
      <c r="H36" s="587"/>
      <c r="I36" s="102"/>
      <c r="J36" s="55" t="s">
        <v>27</v>
      </c>
      <c r="K36" s="110"/>
      <c r="L36" s="589" t="s">
        <v>26</v>
      </c>
      <c r="M36" s="590"/>
      <c r="N36" s="590"/>
      <c r="O36" s="590"/>
      <c r="P36" s="590"/>
      <c r="Q36" s="590"/>
      <c r="R36" s="610"/>
      <c r="S36" s="56"/>
      <c r="T36" s="56"/>
      <c r="U36" s="3"/>
      <c r="V36" s="3"/>
      <c r="W36" s="57"/>
      <c r="X36" s="3"/>
      <c r="Y36" s="56"/>
      <c r="Z36" s="56"/>
      <c r="AA36" s="56"/>
      <c r="AB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5"/>
      <c r="R37" s="103" t="s">
        <v>11</v>
      </c>
      <c r="S37" s="59"/>
      <c r="T37" s="59"/>
      <c r="U37" s="60"/>
      <c r="V37" s="3"/>
      <c r="W37" s="3"/>
      <c r="X37" s="57"/>
      <c r="Y37" s="3"/>
      <c r="Z37" s="56"/>
      <c r="AA37" s="56"/>
      <c r="AB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58" t="s">
        <v>61</v>
      </c>
      <c r="R38" s="103"/>
      <c r="S38" s="59"/>
      <c r="T38" s="59"/>
      <c r="U38" s="61"/>
      <c r="V38" s="2"/>
      <c r="W38" s="62"/>
      <c r="X38" s="62"/>
      <c r="Y38" s="2"/>
      <c r="Z38" s="2"/>
      <c r="AA38" s="2"/>
      <c r="AB38" s="2"/>
    </row>
    <row r="39" spans="1:30" ht="33.75" customHeight="1" x14ac:dyDescent="0.25">
      <c r="A39" s="94" t="s">
        <v>13</v>
      </c>
      <c r="B39" s="82">
        <v>115.84709999999998</v>
      </c>
      <c r="C39" s="82">
        <v>114.88750000000002</v>
      </c>
      <c r="D39" s="82">
        <v>23.176800000000004</v>
      </c>
      <c r="E39" s="82">
        <v>111.83129999999997</v>
      </c>
      <c r="F39" s="82">
        <v>112.13278309999998</v>
      </c>
      <c r="G39" s="82"/>
      <c r="H39" s="82"/>
      <c r="I39" s="104">
        <f t="shared" ref="I39:I46" si="11">SUM(B39:H39)</f>
        <v>477.8754831</v>
      </c>
      <c r="J39" s="2"/>
      <c r="K39" s="94" t="s">
        <v>13</v>
      </c>
      <c r="L39" s="82">
        <v>10.4</v>
      </c>
      <c r="M39" s="82">
        <v>10.3</v>
      </c>
      <c r="N39" s="82">
        <v>2.1</v>
      </c>
      <c r="O39" s="82">
        <v>10.199999999999999</v>
      </c>
      <c r="P39" s="82">
        <v>10.1</v>
      </c>
      <c r="Q39" s="82"/>
      <c r="R39" s="104">
        <f t="shared" ref="R39:R46" si="12">SUM(L39:Q39)</f>
        <v>43.1</v>
      </c>
      <c r="S39" s="2"/>
      <c r="T39" s="63"/>
      <c r="U39" s="64"/>
      <c r="V39" s="2"/>
      <c r="W39" s="62"/>
      <c r="X39" s="62"/>
      <c r="Y39" s="2"/>
      <c r="Z39" s="2"/>
      <c r="AA39" s="2"/>
      <c r="AB39" s="2"/>
    </row>
    <row r="40" spans="1:30" ht="33.75" customHeight="1" x14ac:dyDescent="0.25">
      <c r="A40" s="95" t="s">
        <v>14</v>
      </c>
      <c r="B40" s="82">
        <v>115.84709999999998</v>
      </c>
      <c r="C40" s="82">
        <v>114.88750000000002</v>
      </c>
      <c r="D40" s="82">
        <v>23.176800000000004</v>
      </c>
      <c r="E40" s="82">
        <v>111.83129999999997</v>
      </c>
      <c r="F40" s="82">
        <v>112.13278309999998</v>
      </c>
      <c r="G40" s="82"/>
      <c r="H40" s="82"/>
      <c r="I40" s="104">
        <f t="shared" si="11"/>
        <v>477.8754831</v>
      </c>
      <c r="J40" s="2"/>
      <c r="K40" s="95" t="s">
        <v>14</v>
      </c>
      <c r="L40" s="82">
        <v>10.3</v>
      </c>
      <c r="M40" s="82">
        <v>10.3</v>
      </c>
      <c r="N40" s="82">
        <v>1.7</v>
      </c>
      <c r="O40" s="82">
        <v>10.3</v>
      </c>
      <c r="P40" s="82">
        <v>10.1</v>
      </c>
      <c r="Q40" s="82"/>
      <c r="R40" s="104">
        <f t="shared" si="12"/>
        <v>42.7</v>
      </c>
      <c r="S40" s="2"/>
      <c r="T40" s="63"/>
      <c r="U40" s="61"/>
      <c r="V40" s="2"/>
      <c r="W40" s="62"/>
      <c r="X40" s="62"/>
      <c r="Y40" s="2"/>
      <c r="Z40" s="2"/>
      <c r="AA40" s="2"/>
      <c r="AB40" s="2"/>
    </row>
    <row r="41" spans="1:30" ht="33.75" customHeight="1" x14ac:dyDescent="0.25">
      <c r="A41" s="94" t="s">
        <v>15</v>
      </c>
      <c r="B41" s="82">
        <v>115.84709999999998</v>
      </c>
      <c r="C41" s="82">
        <v>117.33749999999999</v>
      </c>
      <c r="D41" s="82">
        <v>23.176800000000004</v>
      </c>
      <c r="E41" s="82">
        <v>114.5376</v>
      </c>
      <c r="F41" s="82">
        <v>112.13278309999998</v>
      </c>
      <c r="G41" s="24"/>
      <c r="H41" s="24"/>
      <c r="I41" s="104">
        <f t="shared" si="11"/>
        <v>483.03178309999998</v>
      </c>
      <c r="J41" s="2"/>
      <c r="K41" s="94" t="s">
        <v>15</v>
      </c>
      <c r="L41" s="82">
        <v>10.1</v>
      </c>
      <c r="M41" s="82">
        <v>10.3</v>
      </c>
      <c r="N41" s="82">
        <v>1.7</v>
      </c>
      <c r="O41" s="82">
        <v>10.3</v>
      </c>
      <c r="P41" s="82">
        <v>10.1</v>
      </c>
      <c r="Q41" s="24"/>
      <c r="R41" s="104">
        <f t="shared" si="12"/>
        <v>42.5</v>
      </c>
      <c r="S41" s="2"/>
      <c r="T41" s="63"/>
      <c r="U41" s="54"/>
      <c r="V41" s="2"/>
      <c r="W41" s="62"/>
      <c r="X41" s="62"/>
      <c r="Y41" s="2"/>
      <c r="Z41" s="2"/>
      <c r="AA41" s="2"/>
      <c r="AB41" s="2"/>
    </row>
    <row r="42" spans="1:30" ht="33.75" customHeight="1" x14ac:dyDescent="0.25">
      <c r="A42" s="95" t="s">
        <v>16</v>
      </c>
      <c r="B42" s="82">
        <v>118.1169</v>
      </c>
      <c r="C42" s="82">
        <v>117.33749999999999</v>
      </c>
      <c r="D42" s="82">
        <v>23.176800000000004</v>
      </c>
      <c r="E42" s="82">
        <v>114.5376</v>
      </c>
      <c r="F42" s="82">
        <v>115.29679999999998</v>
      </c>
      <c r="G42" s="82"/>
      <c r="H42" s="82"/>
      <c r="I42" s="104">
        <f t="shared" si="11"/>
        <v>488.46559999999994</v>
      </c>
      <c r="J42" s="2"/>
      <c r="K42" s="95" t="s">
        <v>16</v>
      </c>
      <c r="L42" s="82">
        <v>10.1</v>
      </c>
      <c r="M42" s="82">
        <v>10.4</v>
      </c>
      <c r="N42" s="82">
        <v>1.8</v>
      </c>
      <c r="O42" s="82">
        <v>10.3</v>
      </c>
      <c r="P42" s="82">
        <v>10.1</v>
      </c>
      <c r="Q42" s="82"/>
      <c r="R42" s="104">
        <f t="shared" si="12"/>
        <v>42.7</v>
      </c>
      <c r="S42" s="2"/>
      <c r="T42" s="63"/>
      <c r="U42" s="54"/>
      <c r="V42" s="2"/>
      <c r="W42" s="62"/>
      <c r="X42" s="62"/>
      <c r="Y42" s="2"/>
      <c r="Z42" s="2"/>
      <c r="AA42" s="2"/>
      <c r="AB42" s="2"/>
    </row>
    <row r="43" spans="1:30" ht="33.75" customHeight="1" x14ac:dyDescent="0.25">
      <c r="A43" s="94" t="s">
        <v>17</v>
      </c>
      <c r="B43" s="82">
        <v>118.1169</v>
      </c>
      <c r="C43" s="82">
        <v>117.33749999999999</v>
      </c>
      <c r="D43" s="82">
        <v>23.176800000000004</v>
      </c>
      <c r="E43" s="82">
        <v>114.5376</v>
      </c>
      <c r="F43" s="82">
        <v>115.29679999999998</v>
      </c>
      <c r="G43" s="82"/>
      <c r="H43" s="82"/>
      <c r="I43" s="104">
        <f t="shared" si="11"/>
        <v>488.46559999999994</v>
      </c>
      <c r="J43" s="2"/>
      <c r="K43" s="94" t="s">
        <v>17</v>
      </c>
      <c r="L43" s="82">
        <v>10.1</v>
      </c>
      <c r="M43" s="82">
        <v>10.4</v>
      </c>
      <c r="N43" s="82">
        <v>1.8</v>
      </c>
      <c r="O43" s="82">
        <v>10.3</v>
      </c>
      <c r="P43" s="82">
        <v>10.1</v>
      </c>
      <c r="Q43" s="82"/>
      <c r="R43" s="104">
        <f t="shared" si="12"/>
        <v>42.7</v>
      </c>
      <c r="S43" s="2"/>
      <c r="T43" s="63"/>
      <c r="U43" s="54"/>
      <c r="V43" s="2"/>
      <c r="W43" s="62"/>
      <c r="X43" s="62"/>
      <c r="Y43" s="2"/>
      <c r="Z43" s="2"/>
      <c r="AA43" s="2"/>
      <c r="AB43" s="2"/>
    </row>
    <row r="44" spans="1:30" ht="33.75" customHeight="1" x14ac:dyDescent="0.25">
      <c r="A44" s="95" t="s">
        <v>18</v>
      </c>
      <c r="B44" s="82">
        <v>118.1169</v>
      </c>
      <c r="C44" s="82">
        <v>117.33749999999999</v>
      </c>
      <c r="D44" s="82">
        <v>23.611799999999999</v>
      </c>
      <c r="E44" s="82">
        <v>117.59310000000001</v>
      </c>
      <c r="F44" s="82">
        <v>115.29679999999998</v>
      </c>
      <c r="G44" s="82"/>
      <c r="H44" s="82"/>
      <c r="I44" s="104">
        <f t="shared" si="11"/>
        <v>491.95609999999994</v>
      </c>
      <c r="J44" s="2"/>
      <c r="K44" s="95" t="s">
        <v>18</v>
      </c>
      <c r="L44" s="82">
        <v>10.1</v>
      </c>
      <c r="M44" s="82">
        <v>10.4</v>
      </c>
      <c r="N44" s="82">
        <v>1.8</v>
      </c>
      <c r="O44" s="82">
        <v>10.4</v>
      </c>
      <c r="P44" s="82">
        <v>10.199999999999999</v>
      </c>
      <c r="Q44" s="82"/>
      <c r="R44" s="104">
        <f t="shared" si="12"/>
        <v>42.900000000000006</v>
      </c>
      <c r="S44" s="2"/>
      <c r="T44" s="63"/>
      <c r="U44" s="54"/>
      <c r="V44" s="2"/>
      <c r="W44" s="62"/>
      <c r="X44" s="62"/>
      <c r="Y44" s="2"/>
      <c r="Z44" s="2"/>
      <c r="AA44" s="2"/>
      <c r="AB44" s="2"/>
    </row>
    <row r="45" spans="1:30" ht="33.75" customHeight="1" x14ac:dyDescent="0.25">
      <c r="A45" s="94" t="s">
        <v>19</v>
      </c>
      <c r="B45" s="82">
        <v>118.1169</v>
      </c>
      <c r="C45" s="82">
        <v>120.04999999999998</v>
      </c>
      <c r="D45" s="82">
        <v>23.611799999999999</v>
      </c>
      <c r="E45" s="82">
        <v>117.59310000000001</v>
      </c>
      <c r="F45" s="82">
        <v>115.29679999999998</v>
      </c>
      <c r="G45" s="82"/>
      <c r="H45" s="82"/>
      <c r="I45" s="104">
        <f t="shared" si="11"/>
        <v>494.66859999999997</v>
      </c>
      <c r="J45" s="2"/>
      <c r="K45" s="94" t="s">
        <v>19</v>
      </c>
      <c r="L45" s="82">
        <v>10.199999999999999</v>
      </c>
      <c r="M45" s="82">
        <v>10.4</v>
      </c>
      <c r="N45" s="82">
        <v>1.8</v>
      </c>
      <c r="O45" s="82">
        <v>10.4</v>
      </c>
      <c r="P45" s="82">
        <v>10.199999999999999</v>
      </c>
      <c r="Q45" s="82"/>
      <c r="R45" s="104">
        <f t="shared" si="12"/>
        <v>43</v>
      </c>
      <c r="S45" s="2"/>
      <c r="T45" s="63"/>
      <c r="U45" s="54"/>
      <c r="V45" s="2"/>
      <c r="W45" s="62"/>
      <c r="X45" s="62"/>
      <c r="Y45" s="2"/>
      <c r="Z45" s="2"/>
      <c r="AA45" s="2"/>
      <c r="AB45" s="2"/>
    </row>
    <row r="46" spans="1:30" ht="33.75" customHeight="1" x14ac:dyDescent="0.25">
      <c r="A46" s="95" t="s">
        <v>11</v>
      </c>
      <c r="B46" s="84">
        <f t="shared" ref="B46:H46" si="13">SUM(B39:B45)</f>
        <v>820.00889999999993</v>
      </c>
      <c r="C46" s="28">
        <f t="shared" si="13"/>
        <v>819.17499999999995</v>
      </c>
      <c r="D46" s="28">
        <f t="shared" si="13"/>
        <v>163.10759999999999</v>
      </c>
      <c r="E46" s="28">
        <f t="shared" si="13"/>
        <v>802.46160000000009</v>
      </c>
      <c r="F46" s="28">
        <f t="shared" si="13"/>
        <v>797.5855492999998</v>
      </c>
      <c r="G46" s="28">
        <f t="shared" si="13"/>
        <v>0</v>
      </c>
      <c r="H46" s="28">
        <f t="shared" si="13"/>
        <v>0</v>
      </c>
      <c r="I46" s="104">
        <f t="shared" si="11"/>
        <v>3402.3386492999998</v>
      </c>
      <c r="K46" s="80" t="s">
        <v>11</v>
      </c>
      <c r="L46" s="84">
        <f t="shared" ref="L46:Q46" si="14">SUM(L39:L45)</f>
        <v>71.300000000000011</v>
      </c>
      <c r="M46" s="28">
        <f t="shared" si="14"/>
        <v>72.5</v>
      </c>
      <c r="N46" s="28">
        <f t="shared" si="14"/>
        <v>12.700000000000001</v>
      </c>
      <c r="O46" s="28">
        <f t="shared" si="14"/>
        <v>72.2</v>
      </c>
      <c r="P46" s="28">
        <f t="shared" si="14"/>
        <v>70.900000000000006</v>
      </c>
      <c r="Q46" s="28">
        <f t="shared" si="14"/>
        <v>0</v>
      </c>
      <c r="R46" s="104">
        <f t="shared" si="12"/>
        <v>299.60000000000002</v>
      </c>
      <c r="S46" s="63"/>
      <c r="T46" s="63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6" t="s">
        <v>20</v>
      </c>
      <c r="B47" s="85">
        <v>135.30000000000001</v>
      </c>
      <c r="C47" s="31">
        <v>137.19999999999999</v>
      </c>
      <c r="D47" s="31">
        <v>135.69999999999999</v>
      </c>
      <c r="E47" s="31">
        <v>134.69999999999999</v>
      </c>
      <c r="F47" s="31">
        <v>133.6</v>
      </c>
      <c r="G47" s="31"/>
      <c r="H47" s="31"/>
      <c r="I47" s="105">
        <f>+((I46/I48)/7)*1000</f>
        <v>132.87271144653596</v>
      </c>
      <c r="K47" s="113" t="s">
        <v>20</v>
      </c>
      <c r="L47" s="85">
        <v>139.5</v>
      </c>
      <c r="M47" s="31">
        <v>138</v>
      </c>
      <c r="N47" s="31">
        <v>139.5</v>
      </c>
      <c r="O47" s="31">
        <v>137.5</v>
      </c>
      <c r="P47" s="31">
        <v>137</v>
      </c>
      <c r="Q47" s="31"/>
      <c r="R47" s="105">
        <f>+((R46/R48)/7)*1000</f>
        <v>138.06451612903228</v>
      </c>
      <c r="S47" s="65"/>
      <c r="T47" s="65"/>
    </row>
    <row r="48" spans="1:30" ht="33.75" customHeight="1" x14ac:dyDescent="0.25">
      <c r="A48" s="97" t="s">
        <v>21</v>
      </c>
      <c r="B48" s="86">
        <v>873</v>
      </c>
      <c r="C48" s="35">
        <v>875</v>
      </c>
      <c r="D48" s="35">
        <v>174</v>
      </c>
      <c r="E48" s="35">
        <v>873</v>
      </c>
      <c r="F48" s="35">
        <v>863</v>
      </c>
      <c r="G48" s="35"/>
      <c r="H48" s="35"/>
      <c r="I48" s="106">
        <f>SUM(B48:H48)</f>
        <v>3658</v>
      </c>
      <c r="J48" s="66"/>
      <c r="K48" s="97" t="s">
        <v>21</v>
      </c>
      <c r="L48" s="109">
        <v>73</v>
      </c>
      <c r="M48" s="67">
        <v>75</v>
      </c>
      <c r="N48" s="67">
        <v>13</v>
      </c>
      <c r="O48" s="67">
        <v>75</v>
      </c>
      <c r="P48" s="67">
        <v>74</v>
      </c>
      <c r="Q48" s="67"/>
      <c r="R48" s="115">
        <f>SUM(L48:Q48)</f>
        <v>310</v>
      </c>
      <c r="S48" s="68"/>
      <c r="T48" s="68"/>
    </row>
    <row r="49" spans="1:31" ht="33.75" customHeight="1" x14ac:dyDescent="0.25">
      <c r="A49" s="98" t="s">
        <v>22</v>
      </c>
      <c r="B49" s="87">
        <f t="shared" ref="B49:F49" si="15">((B48*B47)*7/1000)/7</f>
        <v>118.1169</v>
      </c>
      <c r="C49" s="39">
        <f t="shared" si="15"/>
        <v>120.04999999999998</v>
      </c>
      <c r="D49" s="39">
        <f t="shared" si="15"/>
        <v>23.611799999999999</v>
      </c>
      <c r="E49" s="39">
        <f t="shared" si="15"/>
        <v>117.59310000000001</v>
      </c>
      <c r="F49" s="39">
        <f t="shared" si="15"/>
        <v>115.29679999999998</v>
      </c>
      <c r="G49" s="39">
        <f t="shared" ref="G49:H49" si="16">((G48*G47)*7/1000-G39-G40)/5</f>
        <v>0</v>
      </c>
      <c r="H49" s="39">
        <f t="shared" si="16"/>
        <v>0</v>
      </c>
      <c r="I49" s="107">
        <f>((I46*1000)/I48)/7</f>
        <v>132.87271144653596</v>
      </c>
      <c r="K49" s="98" t="s">
        <v>22</v>
      </c>
      <c r="L49" s="87">
        <f>((L48*L47)*7/1000-L39)/6</f>
        <v>10.147416666666667</v>
      </c>
      <c r="M49" s="39">
        <f t="shared" ref="M49:Q49" si="17">((M48*M47)*7/1000-M39)/6</f>
        <v>10.358333333333334</v>
      </c>
      <c r="N49" s="39">
        <f t="shared" si="17"/>
        <v>1.7657499999999999</v>
      </c>
      <c r="O49" s="39">
        <f t="shared" si="17"/>
        <v>10.331249999999999</v>
      </c>
      <c r="P49" s="39">
        <f t="shared" si="17"/>
        <v>10.144333333333332</v>
      </c>
      <c r="Q49" s="39">
        <f t="shared" si="17"/>
        <v>0</v>
      </c>
      <c r="R49" s="116">
        <f>((R46*1000)/R48)/7</f>
        <v>138.06451612903226</v>
      </c>
      <c r="S49" s="68"/>
      <c r="T49" s="68"/>
    </row>
    <row r="50" spans="1:31" ht="33.75" customHeight="1" x14ac:dyDescent="0.25">
      <c r="A50" s="99" t="s">
        <v>23</v>
      </c>
      <c r="B50" s="88">
        <f t="shared" ref="B50:H50" si="18">((B48*B47)*7)/1000</f>
        <v>826.81830000000002</v>
      </c>
      <c r="C50" s="43">
        <f t="shared" si="18"/>
        <v>840.34999999999991</v>
      </c>
      <c r="D50" s="43">
        <f t="shared" si="18"/>
        <v>165.2826</v>
      </c>
      <c r="E50" s="43">
        <f t="shared" si="18"/>
        <v>823.15170000000001</v>
      </c>
      <c r="F50" s="43">
        <f t="shared" si="18"/>
        <v>807.07759999999985</v>
      </c>
      <c r="G50" s="43">
        <f t="shared" si="18"/>
        <v>0</v>
      </c>
      <c r="H50" s="43">
        <f t="shared" si="18"/>
        <v>0</v>
      </c>
      <c r="I50" s="90"/>
      <c r="K50" s="99" t="s">
        <v>23</v>
      </c>
      <c r="L50" s="88">
        <f t="shared" ref="L50:Q50" si="19">((L48*L47)*7)/1000</f>
        <v>71.284499999999994</v>
      </c>
      <c r="M50" s="43">
        <f t="shared" si="19"/>
        <v>72.45</v>
      </c>
      <c r="N50" s="43">
        <f t="shared" si="19"/>
        <v>12.6945</v>
      </c>
      <c r="O50" s="43">
        <f t="shared" si="19"/>
        <v>72.1875</v>
      </c>
      <c r="P50" s="43">
        <f t="shared" si="19"/>
        <v>70.965999999999994</v>
      </c>
      <c r="Q50" s="43">
        <f t="shared" si="19"/>
        <v>0</v>
      </c>
      <c r="R50" s="117"/>
    </row>
    <row r="51" spans="1:31" ht="33.75" customHeight="1" thickBot="1" x14ac:dyDescent="0.3">
      <c r="A51" s="100" t="s">
        <v>24</v>
      </c>
      <c r="B51" s="89">
        <f t="shared" ref="B51:H51" si="20">+(B46/B48)/7*1000</f>
        <v>134.18571428571428</v>
      </c>
      <c r="C51" s="49">
        <f t="shared" si="20"/>
        <v>133.74285714285713</v>
      </c>
      <c r="D51" s="49">
        <f t="shared" si="20"/>
        <v>133.91428571428571</v>
      </c>
      <c r="E51" s="49">
        <f t="shared" si="20"/>
        <v>131.31428571428575</v>
      </c>
      <c r="F51" s="49">
        <f t="shared" si="20"/>
        <v>132.02872857142853</v>
      </c>
      <c r="G51" s="49" t="e">
        <f t="shared" si="20"/>
        <v>#DIV/0!</v>
      </c>
      <c r="H51" s="49" t="e">
        <f t="shared" si="20"/>
        <v>#DIV/0!</v>
      </c>
      <c r="I51" s="108"/>
      <c r="J51" s="52"/>
      <c r="K51" s="100" t="s">
        <v>24</v>
      </c>
      <c r="L51" s="89">
        <f t="shared" ref="L51:Q51" si="21">+(L46/L48)/7*1000</f>
        <v>139.53033268101763</v>
      </c>
      <c r="M51" s="49">
        <f t="shared" si="21"/>
        <v>138.0952380952381</v>
      </c>
      <c r="N51" s="49">
        <f t="shared" si="21"/>
        <v>139.56043956043956</v>
      </c>
      <c r="O51" s="49">
        <f t="shared" si="21"/>
        <v>137.52380952380952</v>
      </c>
      <c r="P51" s="49">
        <f t="shared" si="21"/>
        <v>136.87258687258688</v>
      </c>
      <c r="Q51" s="49" t="e">
        <f t="shared" si="21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91"/>
      <c r="K54" s="591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589" t="s">
        <v>8</v>
      </c>
      <c r="C55" s="590"/>
      <c r="D55" s="590"/>
      <c r="E55" s="590"/>
      <c r="F55" s="590"/>
      <c r="G55" s="587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2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2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2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2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2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2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2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3">SUM(B58:B64)</f>
        <v>158.00000000000003</v>
      </c>
      <c r="C65" s="28">
        <f t="shared" si="23"/>
        <v>279.2</v>
      </c>
      <c r="D65" s="28">
        <f t="shared" si="23"/>
        <v>277</v>
      </c>
      <c r="E65" s="28">
        <f t="shared" si="23"/>
        <v>395.9</v>
      </c>
      <c r="F65" s="28">
        <f t="shared" si="23"/>
        <v>0</v>
      </c>
      <c r="G65" s="28">
        <f t="shared" si="23"/>
        <v>0</v>
      </c>
      <c r="H65" s="104">
        <f t="shared" si="22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4">((B67*B66)*7/1000-B58-B59)/5</f>
        <v>22.8871</v>
      </c>
      <c r="C68" s="39">
        <f t="shared" si="24"/>
        <v>40.400400000000005</v>
      </c>
      <c r="D68" s="39">
        <f t="shared" si="24"/>
        <v>40.129200000000004</v>
      </c>
      <c r="E68" s="39">
        <f t="shared" si="24"/>
        <v>57.355999999999995</v>
      </c>
      <c r="F68" s="39">
        <f t="shared" si="24"/>
        <v>0</v>
      </c>
      <c r="G68" s="39">
        <f t="shared" si="24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5">((B67*B66)*7)/1000</f>
        <v>158.03550000000001</v>
      </c>
      <c r="C69" s="43">
        <f t="shared" si="25"/>
        <v>279.202</v>
      </c>
      <c r="D69" s="43">
        <f t="shared" si="25"/>
        <v>277.04599999999999</v>
      </c>
      <c r="E69" s="43">
        <f t="shared" si="25"/>
        <v>395.78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6">+(B65/B67)/7*1000</f>
        <v>130.47068538398022</v>
      </c>
      <c r="C70" s="49">
        <f t="shared" si="26"/>
        <v>129.49907235621521</v>
      </c>
      <c r="D70" s="49">
        <f t="shared" si="26"/>
        <v>128.47866419294991</v>
      </c>
      <c r="E70" s="49">
        <f t="shared" si="26"/>
        <v>128.53896103896105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386"/>
      <c r="D73" s="386"/>
      <c r="E73" s="386"/>
      <c r="F73" s="118"/>
      <c r="G73" s="198"/>
      <c r="H73" s="386"/>
      <c r="I73" s="386"/>
      <c r="J73" s="386"/>
      <c r="K73" s="118"/>
      <c r="L73" s="198"/>
      <c r="M73" s="386"/>
      <c r="N73" s="386"/>
      <c r="O73" s="118"/>
      <c r="P73" s="198"/>
      <c r="Q73" s="386"/>
      <c r="R73" s="386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200"/>
      <c r="C74" s="15"/>
      <c r="D74" s="15"/>
      <c r="E74" s="15"/>
      <c r="F74" s="17"/>
      <c r="G74" s="16"/>
      <c r="H74" s="15"/>
      <c r="I74" s="15"/>
      <c r="J74" s="15"/>
      <c r="K74" s="17"/>
      <c r="L74" s="16"/>
      <c r="M74" s="15"/>
      <c r="N74" s="15"/>
      <c r="O74" s="17"/>
      <c r="P74" s="16"/>
      <c r="Q74" s="15"/>
      <c r="R74" s="15"/>
      <c r="S74" s="17"/>
      <c r="T74" s="218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200">
        <v>1</v>
      </c>
      <c r="C75" s="58">
        <v>2</v>
      </c>
      <c r="D75" s="58" t="s">
        <v>73</v>
      </c>
      <c r="E75" s="58">
        <v>4</v>
      </c>
      <c r="F75" s="202">
        <v>5</v>
      </c>
      <c r="G75" s="200">
        <v>6</v>
      </c>
      <c r="H75" s="58">
        <v>7</v>
      </c>
      <c r="I75" s="58" t="s">
        <v>74</v>
      </c>
      <c r="J75" s="58">
        <v>9</v>
      </c>
      <c r="K75" s="202">
        <v>10</v>
      </c>
      <c r="L75" s="200">
        <v>11</v>
      </c>
      <c r="M75" s="58" t="s">
        <v>75</v>
      </c>
      <c r="N75" s="58">
        <v>13</v>
      </c>
      <c r="O75" s="202">
        <v>14</v>
      </c>
      <c r="P75" s="200">
        <v>15</v>
      </c>
      <c r="Q75" s="58" t="s">
        <v>76</v>
      </c>
      <c r="R75" s="58">
        <v>17</v>
      </c>
      <c r="S75" s="202">
        <v>18</v>
      </c>
      <c r="T75" s="218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94" t="s">
        <v>13</v>
      </c>
      <c r="B76" s="203">
        <v>9.4</v>
      </c>
      <c r="C76" s="204">
        <v>8.9</v>
      </c>
      <c r="D76" s="204">
        <v>2.2000000000000002</v>
      </c>
      <c r="E76" s="204">
        <v>9</v>
      </c>
      <c r="F76" s="205">
        <v>10.199999999999999</v>
      </c>
      <c r="G76" s="203">
        <v>8.8000000000000007</v>
      </c>
      <c r="H76" s="204">
        <v>9.3000000000000007</v>
      </c>
      <c r="I76" s="204">
        <v>2.2000000000000002</v>
      </c>
      <c r="J76" s="204">
        <v>9.1999999999999993</v>
      </c>
      <c r="K76" s="205">
        <v>10.4</v>
      </c>
      <c r="L76" s="203">
        <v>11</v>
      </c>
      <c r="M76" s="204">
        <v>2.2000000000000002</v>
      </c>
      <c r="N76" s="204">
        <v>10.8</v>
      </c>
      <c r="O76" s="205">
        <v>10.8</v>
      </c>
      <c r="P76" s="203">
        <v>10.7</v>
      </c>
      <c r="Q76" s="204">
        <v>2.2000000000000002</v>
      </c>
      <c r="R76" s="204">
        <v>10.5</v>
      </c>
      <c r="S76" s="205">
        <v>10.5</v>
      </c>
      <c r="T76" s="219">
        <f t="shared" ref="T76:T83" si="27">SUM(B76:S76)</f>
        <v>148.30000000000001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95" t="s">
        <v>14</v>
      </c>
      <c r="B77" s="203">
        <v>9.4</v>
      </c>
      <c r="C77" s="204">
        <v>8.9</v>
      </c>
      <c r="D77" s="204">
        <v>2.2000000000000002</v>
      </c>
      <c r="E77" s="204">
        <v>9</v>
      </c>
      <c r="F77" s="205">
        <v>10.199999999999999</v>
      </c>
      <c r="G77" s="203">
        <v>8.8000000000000007</v>
      </c>
      <c r="H77" s="204">
        <v>9.3000000000000007</v>
      </c>
      <c r="I77" s="204">
        <v>2.2000000000000002</v>
      </c>
      <c r="J77" s="204">
        <v>9.1999999999999993</v>
      </c>
      <c r="K77" s="205">
        <v>10.4</v>
      </c>
      <c r="L77" s="203">
        <v>11</v>
      </c>
      <c r="M77" s="204">
        <v>2.2000000000000002</v>
      </c>
      <c r="N77" s="204">
        <v>10.8</v>
      </c>
      <c r="O77" s="205">
        <v>10.8</v>
      </c>
      <c r="P77" s="203">
        <v>10.7</v>
      </c>
      <c r="Q77" s="204">
        <v>2.2000000000000002</v>
      </c>
      <c r="R77" s="204">
        <v>10.5</v>
      </c>
      <c r="S77" s="205">
        <v>10.5</v>
      </c>
      <c r="T77" s="219">
        <f t="shared" si="27"/>
        <v>148.30000000000001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94" t="s">
        <v>15</v>
      </c>
      <c r="B78" s="203">
        <v>9.4</v>
      </c>
      <c r="C78" s="204">
        <v>9</v>
      </c>
      <c r="D78" s="204">
        <v>2.1</v>
      </c>
      <c r="E78" s="204">
        <v>9</v>
      </c>
      <c r="F78" s="205">
        <v>10.199999999999999</v>
      </c>
      <c r="G78" s="203">
        <v>8.8000000000000007</v>
      </c>
      <c r="H78" s="204">
        <v>9.3000000000000007</v>
      </c>
      <c r="I78" s="204">
        <v>2.1</v>
      </c>
      <c r="J78" s="204">
        <v>9.3000000000000007</v>
      </c>
      <c r="K78" s="205">
        <v>10.4</v>
      </c>
      <c r="L78" s="203">
        <v>11</v>
      </c>
      <c r="M78" s="204">
        <v>2.1</v>
      </c>
      <c r="N78" s="204">
        <v>10.8</v>
      </c>
      <c r="O78" s="205">
        <v>10.8</v>
      </c>
      <c r="P78" s="203">
        <v>10.7</v>
      </c>
      <c r="Q78" s="204">
        <v>2.1</v>
      </c>
      <c r="R78" s="204">
        <v>10.6</v>
      </c>
      <c r="S78" s="205">
        <v>10.6</v>
      </c>
      <c r="T78" s="219">
        <f t="shared" si="27"/>
        <v>148.29999999999998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95" t="s">
        <v>16</v>
      </c>
      <c r="B79" s="203">
        <v>9.4</v>
      </c>
      <c r="C79" s="204">
        <v>9</v>
      </c>
      <c r="D79" s="204">
        <v>2.1</v>
      </c>
      <c r="E79" s="204">
        <v>9</v>
      </c>
      <c r="F79" s="205">
        <v>10.3</v>
      </c>
      <c r="G79" s="203">
        <v>8.8000000000000007</v>
      </c>
      <c r="H79" s="204">
        <v>9.3000000000000007</v>
      </c>
      <c r="I79" s="204">
        <v>2.2000000000000002</v>
      </c>
      <c r="J79" s="204">
        <v>9.3000000000000007</v>
      </c>
      <c r="K79" s="205">
        <v>10.4</v>
      </c>
      <c r="L79" s="203">
        <v>11</v>
      </c>
      <c r="M79" s="204">
        <v>2.1</v>
      </c>
      <c r="N79" s="204">
        <v>10.8</v>
      </c>
      <c r="O79" s="205">
        <v>10.8</v>
      </c>
      <c r="P79" s="203">
        <v>10.7</v>
      </c>
      <c r="Q79" s="204">
        <v>2.1</v>
      </c>
      <c r="R79" s="204">
        <v>10.6</v>
      </c>
      <c r="S79" s="205">
        <v>10.6</v>
      </c>
      <c r="T79" s="219">
        <f t="shared" si="27"/>
        <v>148.49999999999997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94" t="s">
        <v>17</v>
      </c>
      <c r="B80" s="203">
        <v>9.4</v>
      </c>
      <c r="C80" s="204">
        <v>9</v>
      </c>
      <c r="D80" s="204">
        <v>2.2000000000000002</v>
      </c>
      <c r="E80" s="204">
        <v>9.1</v>
      </c>
      <c r="F80" s="205">
        <v>10.3</v>
      </c>
      <c r="G80" s="203">
        <v>8.9</v>
      </c>
      <c r="H80" s="204">
        <v>9.3000000000000007</v>
      </c>
      <c r="I80" s="204">
        <v>2.2000000000000002</v>
      </c>
      <c r="J80" s="204">
        <v>9.3000000000000007</v>
      </c>
      <c r="K80" s="205">
        <v>10.5</v>
      </c>
      <c r="L80" s="203">
        <v>11</v>
      </c>
      <c r="M80" s="204">
        <v>2.2000000000000002</v>
      </c>
      <c r="N80" s="204">
        <v>10.8</v>
      </c>
      <c r="O80" s="205">
        <v>10.8</v>
      </c>
      <c r="P80" s="203">
        <v>10.7</v>
      </c>
      <c r="Q80" s="204">
        <v>2.2000000000000002</v>
      </c>
      <c r="R80" s="204">
        <v>10.6</v>
      </c>
      <c r="S80" s="205">
        <v>10.6</v>
      </c>
      <c r="T80" s="219">
        <f t="shared" si="27"/>
        <v>149.1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95" t="s">
        <v>18</v>
      </c>
      <c r="B81" s="203">
        <v>9.5</v>
      </c>
      <c r="C81" s="204">
        <v>9</v>
      </c>
      <c r="D81" s="204">
        <v>2.2000000000000002</v>
      </c>
      <c r="E81" s="204">
        <v>9.1</v>
      </c>
      <c r="F81" s="205">
        <v>10.3</v>
      </c>
      <c r="G81" s="203">
        <v>8.9</v>
      </c>
      <c r="H81" s="204">
        <v>9.4</v>
      </c>
      <c r="I81" s="204">
        <v>2.2000000000000002</v>
      </c>
      <c r="J81" s="204">
        <v>9.3000000000000007</v>
      </c>
      <c r="K81" s="205">
        <v>10.5</v>
      </c>
      <c r="L81" s="203">
        <v>11</v>
      </c>
      <c r="M81" s="204">
        <v>2.2000000000000002</v>
      </c>
      <c r="N81" s="204">
        <v>10.8</v>
      </c>
      <c r="O81" s="205">
        <v>10.9</v>
      </c>
      <c r="P81" s="203">
        <v>10.8</v>
      </c>
      <c r="Q81" s="204">
        <v>2.2000000000000002</v>
      </c>
      <c r="R81" s="204">
        <v>10.6</v>
      </c>
      <c r="S81" s="205">
        <v>10.6</v>
      </c>
      <c r="T81" s="219">
        <f t="shared" si="27"/>
        <v>149.49999999999997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94" t="s">
        <v>19</v>
      </c>
      <c r="B82" s="203">
        <v>9.5</v>
      </c>
      <c r="C82" s="204">
        <v>9.1</v>
      </c>
      <c r="D82" s="204">
        <v>2.2000000000000002</v>
      </c>
      <c r="E82" s="204">
        <v>9.1</v>
      </c>
      <c r="F82" s="205">
        <v>10.3</v>
      </c>
      <c r="G82" s="203">
        <v>8.9</v>
      </c>
      <c r="H82" s="204">
        <v>9.4</v>
      </c>
      <c r="I82" s="204">
        <v>2.2000000000000002</v>
      </c>
      <c r="J82" s="204">
        <v>9.4</v>
      </c>
      <c r="K82" s="205">
        <v>10.5</v>
      </c>
      <c r="L82" s="203">
        <v>11.1</v>
      </c>
      <c r="M82" s="204">
        <v>2.2000000000000002</v>
      </c>
      <c r="N82" s="204">
        <v>10.8</v>
      </c>
      <c r="O82" s="205">
        <v>10.9</v>
      </c>
      <c r="P82" s="203">
        <v>10.8</v>
      </c>
      <c r="Q82" s="204">
        <v>2.2000000000000002</v>
      </c>
      <c r="R82" s="204">
        <v>10.6</v>
      </c>
      <c r="S82" s="205">
        <v>10.6</v>
      </c>
      <c r="T82" s="219">
        <f t="shared" si="27"/>
        <v>149.79999999999998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122" t="s">
        <v>11</v>
      </c>
      <c r="B83" s="27">
        <f>SUM(B76:B82)</f>
        <v>66</v>
      </c>
      <c r="C83" s="28">
        <f>SUM(C76:C82)</f>
        <v>62.9</v>
      </c>
      <c r="D83" s="28">
        <f>SUM(D76:D82)</f>
        <v>15.2</v>
      </c>
      <c r="E83" s="28">
        <f>SUM(E76:E82)</f>
        <v>63.300000000000004</v>
      </c>
      <c r="F83" s="29">
        <f>SUM(F76:F82)</f>
        <v>71.8</v>
      </c>
      <c r="G83" s="27">
        <f t="shared" ref="G83:S83" si="28">SUM(G76:G82)</f>
        <v>61.9</v>
      </c>
      <c r="H83" s="28">
        <f t="shared" si="28"/>
        <v>65.3</v>
      </c>
      <c r="I83" s="28">
        <f t="shared" si="28"/>
        <v>15.299999999999997</v>
      </c>
      <c r="J83" s="28">
        <f t="shared" si="28"/>
        <v>65</v>
      </c>
      <c r="K83" s="29">
        <f t="shared" si="28"/>
        <v>73.099999999999994</v>
      </c>
      <c r="L83" s="27">
        <f t="shared" si="28"/>
        <v>77.099999999999994</v>
      </c>
      <c r="M83" s="28">
        <f t="shared" si="28"/>
        <v>15.2</v>
      </c>
      <c r="N83" s="28">
        <f t="shared" si="28"/>
        <v>75.599999999999994</v>
      </c>
      <c r="O83" s="29">
        <f t="shared" si="28"/>
        <v>75.800000000000011</v>
      </c>
      <c r="P83" s="27">
        <f t="shared" si="28"/>
        <v>75.099999999999994</v>
      </c>
      <c r="Q83" s="28">
        <f t="shared" si="28"/>
        <v>15.2</v>
      </c>
      <c r="R83" s="28">
        <f t="shared" si="28"/>
        <v>74</v>
      </c>
      <c r="S83" s="29">
        <f t="shared" si="28"/>
        <v>74</v>
      </c>
      <c r="T83" s="219">
        <f t="shared" si="27"/>
        <v>1041.8000000000002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96" t="s">
        <v>20</v>
      </c>
      <c r="B84" s="30">
        <v>145</v>
      </c>
      <c r="C84" s="31">
        <v>145</v>
      </c>
      <c r="D84" s="31">
        <v>145</v>
      </c>
      <c r="E84" s="31">
        <v>143.5</v>
      </c>
      <c r="F84" s="32">
        <v>142.5</v>
      </c>
      <c r="G84" s="30">
        <v>145</v>
      </c>
      <c r="H84" s="31">
        <v>143.5</v>
      </c>
      <c r="I84" s="31">
        <v>145</v>
      </c>
      <c r="J84" s="31">
        <v>143</v>
      </c>
      <c r="K84" s="32">
        <v>143</v>
      </c>
      <c r="L84" s="30">
        <v>145</v>
      </c>
      <c r="M84" s="31">
        <v>145</v>
      </c>
      <c r="N84" s="31">
        <v>142</v>
      </c>
      <c r="O84" s="32">
        <v>142.5</v>
      </c>
      <c r="P84" s="30">
        <v>145</v>
      </c>
      <c r="Q84" s="31">
        <v>145</v>
      </c>
      <c r="R84" s="31">
        <v>143</v>
      </c>
      <c r="S84" s="32">
        <v>143</v>
      </c>
      <c r="T84" s="279">
        <f>+((T83/T85)/7)*1000</f>
        <v>143.65692222835082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97" t="s">
        <v>21</v>
      </c>
      <c r="B85" s="208">
        <v>65</v>
      </c>
      <c r="C85" s="67">
        <v>62</v>
      </c>
      <c r="D85" s="67">
        <v>15</v>
      </c>
      <c r="E85" s="67">
        <v>63</v>
      </c>
      <c r="F85" s="209">
        <v>72</v>
      </c>
      <c r="G85" s="208">
        <v>61</v>
      </c>
      <c r="H85" s="67">
        <v>65</v>
      </c>
      <c r="I85" s="67">
        <v>15</v>
      </c>
      <c r="J85" s="67">
        <v>65</v>
      </c>
      <c r="K85" s="209">
        <v>73</v>
      </c>
      <c r="L85" s="208">
        <v>76</v>
      </c>
      <c r="M85" s="67">
        <v>15</v>
      </c>
      <c r="N85" s="67">
        <v>76</v>
      </c>
      <c r="O85" s="209">
        <v>76</v>
      </c>
      <c r="P85" s="208">
        <v>74</v>
      </c>
      <c r="Q85" s="67">
        <v>15</v>
      </c>
      <c r="R85" s="67">
        <v>74</v>
      </c>
      <c r="S85" s="209">
        <v>74</v>
      </c>
      <c r="T85" s="280">
        <f>SUM(B85:S85)</f>
        <v>1036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98" t="s">
        <v>22</v>
      </c>
      <c r="B86" s="38">
        <f>(((B85*B84)*7)/1000-B76-B77)/5</f>
        <v>9.4349999999999987</v>
      </c>
      <c r="C86" s="39">
        <f t="shared" ref="C86:S86" si="29">(((C85*C84)*7)/1000-C76-C77)/5</f>
        <v>9.0259999999999998</v>
      </c>
      <c r="D86" s="39">
        <f t="shared" si="29"/>
        <v>2.165</v>
      </c>
      <c r="E86" s="39">
        <f t="shared" si="29"/>
        <v>9.0566999999999993</v>
      </c>
      <c r="F86" s="40">
        <f t="shared" si="29"/>
        <v>10.283999999999997</v>
      </c>
      <c r="G86" s="38">
        <f t="shared" si="29"/>
        <v>8.8629999999999995</v>
      </c>
      <c r="H86" s="39">
        <f t="shared" si="29"/>
        <v>9.3385000000000016</v>
      </c>
      <c r="I86" s="39">
        <f t="shared" si="29"/>
        <v>2.165</v>
      </c>
      <c r="J86" s="39">
        <f t="shared" si="29"/>
        <v>9.3329999999999984</v>
      </c>
      <c r="K86" s="40">
        <f t="shared" si="29"/>
        <v>10.454599999999999</v>
      </c>
      <c r="L86" s="38">
        <f t="shared" si="29"/>
        <v>11.028</v>
      </c>
      <c r="M86" s="39">
        <f t="shared" si="29"/>
        <v>2.165</v>
      </c>
      <c r="N86" s="39">
        <f t="shared" si="29"/>
        <v>10.7888</v>
      </c>
      <c r="O86" s="40">
        <f t="shared" si="29"/>
        <v>10.842000000000002</v>
      </c>
      <c r="P86" s="38">
        <f t="shared" si="29"/>
        <v>10.741999999999999</v>
      </c>
      <c r="Q86" s="39">
        <f t="shared" si="29"/>
        <v>2.165</v>
      </c>
      <c r="R86" s="39">
        <f t="shared" si="29"/>
        <v>10.614799999999999</v>
      </c>
      <c r="S86" s="40">
        <f t="shared" si="29"/>
        <v>10.614799999999999</v>
      </c>
      <c r="T86" s="280">
        <f>((T83*1000)/T85)/7</f>
        <v>143.65692222835085</v>
      </c>
      <c r="AD86" s="3"/>
    </row>
    <row r="87" spans="1:41" ht="33.75" customHeight="1" x14ac:dyDescent="0.25">
      <c r="A87" s="99" t="s">
        <v>23</v>
      </c>
      <c r="B87" s="42">
        <f>((B85*B84)*7)/1000</f>
        <v>65.974999999999994</v>
      </c>
      <c r="C87" s="43">
        <f>((C85*C84)*7)/1000</f>
        <v>62.93</v>
      </c>
      <c r="D87" s="43">
        <f>((D85*D84)*7)/1000</f>
        <v>15.225</v>
      </c>
      <c r="E87" s="43">
        <f>((E85*E84)*7)/1000</f>
        <v>63.283499999999997</v>
      </c>
      <c r="F87" s="90">
        <f>((F85*F84)*7)/1000</f>
        <v>71.819999999999993</v>
      </c>
      <c r="G87" s="42">
        <f t="shared" ref="G87:S87" si="30">((G85*G84)*7)/1000</f>
        <v>61.914999999999999</v>
      </c>
      <c r="H87" s="43">
        <f t="shared" si="30"/>
        <v>65.292500000000004</v>
      </c>
      <c r="I87" s="43">
        <f t="shared" si="30"/>
        <v>15.225</v>
      </c>
      <c r="J87" s="43">
        <f t="shared" si="30"/>
        <v>65.064999999999998</v>
      </c>
      <c r="K87" s="90">
        <f t="shared" si="30"/>
        <v>73.072999999999993</v>
      </c>
      <c r="L87" s="42">
        <f t="shared" si="30"/>
        <v>77.14</v>
      </c>
      <c r="M87" s="43">
        <f t="shared" si="30"/>
        <v>15.225</v>
      </c>
      <c r="N87" s="43">
        <f t="shared" si="30"/>
        <v>75.543999999999997</v>
      </c>
      <c r="O87" s="90">
        <f t="shared" si="30"/>
        <v>75.81</v>
      </c>
      <c r="P87" s="42">
        <f t="shared" si="30"/>
        <v>75.11</v>
      </c>
      <c r="Q87" s="43">
        <f t="shared" si="30"/>
        <v>15.225</v>
      </c>
      <c r="R87" s="43">
        <f t="shared" si="30"/>
        <v>74.073999999999998</v>
      </c>
      <c r="S87" s="90">
        <f t="shared" si="30"/>
        <v>74.073999999999998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145.05494505494505</v>
      </c>
      <c r="C88" s="49">
        <f>+(C83/C85)/7*1000</f>
        <v>144.93087557603684</v>
      </c>
      <c r="D88" s="49">
        <f>+(D83/D85)/7*1000</f>
        <v>144.76190476190473</v>
      </c>
      <c r="E88" s="49">
        <f>+(E83/E85)/7*1000</f>
        <v>143.53741496598641</v>
      </c>
      <c r="F88" s="50">
        <f>+(F83/F85)/7*1000</f>
        <v>142.46031746031744</v>
      </c>
      <c r="G88" s="48">
        <f t="shared" ref="G88:S88" si="31">+(G83/G85)/7*1000</f>
        <v>144.96487119437938</v>
      </c>
      <c r="H88" s="49">
        <f t="shared" si="31"/>
        <v>143.5164835164835</v>
      </c>
      <c r="I88" s="49">
        <f t="shared" si="31"/>
        <v>145.71428571428569</v>
      </c>
      <c r="J88" s="49">
        <f t="shared" si="31"/>
        <v>142.85714285714286</v>
      </c>
      <c r="K88" s="50">
        <f t="shared" si="31"/>
        <v>143.05283757338549</v>
      </c>
      <c r="L88" s="48">
        <f t="shared" si="31"/>
        <v>144.92481203007517</v>
      </c>
      <c r="M88" s="49">
        <f t="shared" si="31"/>
        <v>144.76190476190473</v>
      </c>
      <c r="N88" s="49">
        <f t="shared" si="31"/>
        <v>142.10526315789471</v>
      </c>
      <c r="O88" s="50">
        <f t="shared" si="31"/>
        <v>142.48120300751881</v>
      </c>
      <c r="P88" s="48">
        <f t="shared" si="31"/>
        <v>144.98069498069495</v>
      </c>
      <c r="Q88" s="49">
        <f t="shared" si="31"/>
        <v>144.76190476190473</v>
      </c>
      <c r="R88" s="49">
        <f t="shared" si="31"/>
        <v>142.85714285714286</v>
      </c>
      <c r="S88" s="50">
        <f t="shared" si="31"/>
        <v>142.85714285714286</v>
      </c>
      <c r="T88" s="223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R36"/>
    <mergeCell ref="J54:K54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17" zoomScale="30" zoomScaleNormal="30" workbookViewId="0">
      <selection activeCell="M64" sqref="M64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84" t="s">
        <v>0</v>
      </c>
      <c r="B3" s="584"/>
      <c r="C3" s="584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2"/>
      <c r="Z3" s="2"/>
      <c r="AA3" s="2"/>
      <c r="AB3" s="2"/>
      <c r="AC3" s="2"/>
      <c r="AD3" s="12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28" t="s">
        <v>1</v>
      </c>
      <c r="B9" s="128"/>
      <c r="C9" s="128"/>
      <c r="D9" s="1"/>
      <c r="E9" s="585" t="s">
        <v>2</v>
      </c>
      <c r="F9" s="585"/>
      <c r="G9" s="58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85"/>
      <c r="S9" s="58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28"/>
      <c r="B10" s="128"/>
      <c r="C10" s="12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28" t="s">
        <v>4</v>
      </c>
      <c r="B11" s="128"/>
      <c r="C11" s="128"/>
      <c r="D11" s="1"/>
      <c r="E11" s="129">
        <v>1</v>
      </c>
      <c r="F11" s="1"/>
      <c r="G11" s="1"/>
      <c r="H11" s="1"/>
      <c r="I11" s="1"/>
      <c r="J11" s="1"/>
      <c r="K11" s="586" t="s">
        <v>56</v>
      </c>
      <c r="L11" s="586"/>
      <c r="M11" s="130"/>
      <c r="N11" s="13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28"/>
      <c r="B12" s="128"/>
      <c r="C12" s="128"/>
      <c r="D12" s="1"/>
      <c r="E12" s="5"/>
      <c r="F12" s="1"/>
      <c r="G12" s="1"/>
      <c r="H12" s="1"/>
      <c r="I12" s="1"/>
      <c r="J12" s="1"/>
      <c r="K12" s="130"/>
      <c r="L12" s="130"/>
      <c r="M12" s="130"/>
      <c r="N12" s="13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28"/>
      <c r="B13" s="128"/>
      <c r="C13" s="128"/>
      <c r="D13" s="128"/>
      <c r="E13" s="128"/>
      <c r="F13" s="128"/>
      <c r="G13" s="128"/>
      <c r="H13" s="128"/>
      <c r="I13" s="128"/>
      <c r="J13" s="128"/>
      <c r="K13" s="128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"/>
      <c r="X13" s="1"/>
      <c r="Y13" s="1"/>
    </row>
    <row r="14" spans="1:30" s="3" customFormat="1" ht="27" thickBot="1" x14ac:dyDescent="0.3">
      <c r="A14" s="12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97" t="s">
        <v>53</v>
      </c>
      <c r="C15" s="598"/>
      <c r="D15" s="598"/>
      <c r="E15" s="598"/>
      <c r="F15" s="598"/>
      <c r="G15" s="598"/>
      <c r="H15" s="598"/>
      <c r="I15" s="598"/>
      <c r="J15" s="599"/>
      <c r="K15" s="600" t="s">
        <v>9</v>
      </c>
      <c r="L15" s="592"/>
      <c r="M15" s="592"/>
      <c r="N15" s="592"/>
      <c r="O15" s="593"/>
      <c r="P15" s="594" t="s">
        <v>30</v>
      </c>
      <c r="Q15" s="595"/>
      <c r="R15" s="595"/>
      <c r="S15" s="596"/>
      <c r="T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7">
        <v>8</v>
      </c>
      <c r="K16" s="127">
        <v>1</v>
      </c>
      <c r="L16" s="15">
        <v>2</v>
      </c>
      <c r="M16" s="15">
        <v>2</v>
      </c>
      <c r="N16" s="15">
        <v>3</v>
      </c>
      <c r="O16" s="15">
        <v>4</v>
      </c>
      <c r="P16" s="16">
        <v>1</v>
      </c>
      <c r="Q16" s="15">
        <v>2</v>
      </c>
      <c r="R16" s="78">
        <v>3</v>
      </c>
      <c r="S16" s="17">
        <v>4</v>
      </c>
      <c r="T16" s="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2">
        <v>9</v>
      </c>
      <c r="K17" s="81">
        <v>1</v>
      </c>
      <c r="L17" s="21">
        <v>2</v>
      </c>
      <c r="M17" s="21">
        <v>3</v>
      </c>
      <c r="N17" s="21">
        <v>4</v>
      </c>
      <c r="O17" s="21">
        <v>5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94" t="s">
        <v>13</v>
      </c>
      <c r="B18" s="23">
        <v>25.389000000000003</v>
      </c>
      <c r="C18" s="24">
        <v>19.188000000000006</v>
      </c>
      <c r="D18" s="24">
        <v>26.062000000000001</v>
      </c>
      <c r="E18" s="24">
        <v>25.481000000000002</v>
      </c>
      <c r="F18" s="24">
        <v>28.538999999999998</v>
      </c>
      <c r="G18" s="24">
        <v>28.749599999999997</v>
      </c>
      <c r="H18" s="24">
        <v>22.2212</v>
      </c>
      <c r="I18" s="24">
        <v>14.896000000000001</v>
      </c>
      <c r="J18" s="25">
        <v>14.052500000000004</v>
      </c>
      <c r="K18" s="82">
        <v>20.944833333333335</v>
      </c>
      <c r="L18" s="24">
        <v>15.131083333333333</v>
      </c>
      <c r="M18" s="24">
        <v>15.131083333333333</v>
      </c>
      <c r="N18" s="24">
        <v>20.189583333333331</v>
      </c>
      <c r="O18" s="24">
        <v>12.593333333333334</v>
      </c>
      <c r="P18" s="23">
        <v>13.053999999999998</v>
      </c>
      <c r="Q18" s="24">
        <v>24.787800000000004</v>
      </c>
      <c r="R18" s="24">
        <v>27.018000000000001</v>
      </c>
      <c r="S18" s="25">
        <v>17.744999999999997</v>
      </c>
      <c r="T18" s="26">
        <f t="shared" ref="T18:T25" si="0">SUM(B18:S18)</f>
        <v>371.17301666666663</v>
      </c>
      <c r="V18" s="2"/>
      <c r="W18" s="20"/>
    </row>
    <row r="19" spans="1:30" ht="39.950000000000003" customHeight="1" x14ac:dyDescent="0.25">
      <c r="A19" s="95" t="s">
        <v>14</v>
      </c>
      <c r="B19" s="23">
        <v>27.945166666666665</v>
      </c>
      <c r="C19" s="24">
        <v>21.983333333333331</v>
      </c>
      <c r="D19" s="24">
        <v>29.262166666666662</v>
      </c>
      <c r="E19" s="24">
        <v>29.080166666666667</v>
      </c>
      <c r="F19" s="24">
        <v>32.530166666666666</v>
      </c>
      <c r="G19" s="24">
        <v>33.526400000000002</v>
      </c>
      <c r="H19" s="24">
        <v>25.999799999999997</v>
      </c>
      <c r="I19" s="24">
        <v>17.651083333333332</v>
      </c>
      <c r="J19" s="25">
        <v>16.735249999999997</v>
      </c>
      <c r="K19" s="82">
        <v>25.405194444444447</v>
      </c>
      <c r="L19" s="24">
        <v>18.14448611111111</v>
      </c>
      <c r="M19" s="24">
        <v>18.104819444444445</v>
      </c>
      <c r="N19" s="24">
        <v>24.931402777777777</v>
      </c>
      <c r="O19" s="24">
        <v>15.721944444444444</v>
      </c>
      <c r="P19" s="23">
        <v>15.632333333333333</v>
      </c>
      <c r="Q19" s="24">
        <v>30.209533333333329</v>
      </c>
      <c r="R19" s="24">
        <v>32.902666666666669</v>
      </c>
      <c r="S19" s="25">
        <v>21.536666666666665</v>
      </c>
      <c r="T19" s="26">
        <f t="shared" si="0"/>
        <v>437.30258055555555</v>
      </c>
      <c r="V19" s="2"/>
      <c r="W19" s="20"/>
    </row>
    <row r="20" spans="1:30" ht="39.75" customHeight="1" x14ac:dyDescent="0.25">
      <c r="A20" s="94" t="s">
        <v>15</v>
      </c>
      <c r="B20" s="79">
        <v>30.151566666666668</v>
      </c>
      <c r="C20" s="24">
        <v>20.706533333333333</v>
      </c>
      <c r="D20" s="24">
        <v>29.262166666666662</v>
      </c>
      <c r="E20" s="24">
        <v>29.080166666666667</v>
      </c>
      <c r="F20" s="24">
        <v>32.530166666666666</v>
      </c>
      <c r="G20" s="24">
        <v>33.526400000000002</v>
      </c>
      <c r="H20" s="24">
        <v>25.9998</v>
      </c>
      <c r="I20" s="24">
        <v>17.651083333333332</v>
      </c>
      <c r="J20" s="25">
        <v>16.735250000000001</v>
      </c>
      <c r="K20" s="83">
        <v>24.923594444444443</v>
      </c>
      <c r="L20" s="24">
        <v>18.144486111111114</v>
      </c>
      <c r="M20" s="24">
        <v>18.104819444444445</v>
      </c>
      <c r="N20" s="24">
        <v>24.931402777777777</v>
      </c>
      <c r="O20" s="24">
        <v>15.721944444444443</v>
      </c>
      <c r="P20" s="79">
        <v>15.632333333333332</v>
      </c>
      <c r="Q20" s="24">
        <v>30.209533333333333</v>
      </c>
      <c r="R20" s="24">
        <v>32.902666666666661</v>
      </c>
      <c r="S20" s="25">
        <v>21.536666666666669</v>
      </c>
      <c r="T20" s="26">
        <f t="shared" si="0"/>
        <v>437.75058055555564</v>
      </c>
      <c r="V20" s="2"/>
      <c r="W20" s="20"/>
    </row>
    <row r="21" spans="1:30" ht="39.950000000000003" customHeight="1" x14ac:dyDescent="0.25">
      <c r="A21" s="95" t="s">
        <v>16</v>
      </c>
      <c r="B21" s="23">
        <v>30.151566666666668</v>
      </c>
      <c r="C21" s="24">
        <v>20.706533333333333</v>
      </c>
      <c r="D21" s="24">
        <v>29.262166666666662</v>
      </c>
      <c r="E21" s="24">
        <v>29.080166666666667</v>
      </c>
      <c r="F21" s="24">
        <v>32.530166666666666</v>
      </c>
      <c r="G21" s="24">
        <v>33.526400000000002</v>
      </c>
      <c r="H21" s="24">
        <v>25.9998</v>
      </c>
      <c r="I21" s="24">
        <v>17.651083333333332</v>
      </c>
      <c r="J21" s="25">
        <v>16.735250000000001</v>
      </c>
      <c r="K21" s="82">
        <v>24.923594444444443</v>
      </c>
      <c r="L21" s="24">
        <v>18.144486111111114</v>
      </c>
      <c r="M21" s="24">
        <v>18.104819444444445</v>
      </c>
      <c r="N21" s="24">
        <v>24.931402777777777</v>
      </c>
      <c r="O21" s="24">
        <v>15.721944444444443</v>
      </c>
      <c r="P21" s="23">
        <v>15.632333333333332</v>
      </c>
      <c r="Q21" s="24">
        <v>30.209533333333333</v>
      </c>
      <c r="R21" s="24">
        <v>32.902666666666661</v>
      </c>
      <c r="S21" s="25">
        <v>21.536666666666669</v>
      </c>
      <c r="T21" s="26">
        <f t="shared" si="0"/>
        <v>437.75058055555564</v>
      </c>
      <c r="V21" s="2"/>
      <c r="W21" s="20"/>
    </row>
    <row r="22" spans="1:30" ht="39.950000000000003" customHeight="1" x14ac:dyDescent="0.25">
      <c r="A22" s="94" t="s">
        <v>17</v>
      </c>
      <c r="B22" s="23">
        <v>30.151566666666668</v>
      </c>
      <c r="C22" s="24">
        <v>20.706533333333333</v>
      </c>
      <c r="D22" s="24">
        <v>29.262166666666662</v>
      </c>
      <c r="E22" s="24">
        <v>29.080166666666667</v>
      </c>
      <c r="F22" s="24">
        <v>32.530166666666666</v>
      </c>
      <c r="G22" s="24">
        <v>33.526400000000002</v>
      </c>
      <c r="H22" s="24">
        <v>25.9998</v>
      </c>
      <c r="I22" s="24">
        <v>17.651083333333332</v>
      </c>
      <c r="J22" s="25">
        <v>16.735250000000001</v>
      </c>
      <c r="K22" s="82">
        <v>24.923594444444443</v>
      </c>
      <c r="L22" s="24">
        <v>18.144486111111114</v>
      </c>
      <c r="M22" s="24">
        <v>18.104819444444445</v>
      </c>
      <c r="N22" s="24">
        <v>24.931402777777777</v>
      </c>
      <c r="O22" s="24">
        <v>15.721944444444443</v>
      </c>
      <c r="P22" s="23">
        <v>15.632333333333332</v>
      </c>
      <c r="Q22" s="24">
        <v>30.209533333333333</v>
      </c>
      <c r="R22" s="24">
        <v>32.902666666666661</v>
      </c>
      <c r="S22" s="25">
        <v>21.536666666666669</v>
      </c>
      <c r="T22" s="26">
        <f t="shared" si="0"/>
        <v>437.75058055555564</v>
      </c>
      <c r="V22" s="2"/>
      <c r="W22" s="20"/>
    </row>
    <row r="23" spans="1:30" ht="39.950000000000003" customHeight="1" x14ac:dyDescent="0.25">
      <c r="A23" s="95" t="s">
        <v>18</v>
      </c>
      <c r="B23" s="23">
        <v>30.151566666666668</v>
      </c>
      <c r="C23" s="24">
        <v>20.706533333333333</v>
      </c>
      <c r="D23" s="24">
        <v>29.262166666666662</v>
      </c>
      <c r="E23" s="24">
        <v>29.080166666666667</v>
      </c>
      <c r="F23" s="24">
        <v>32.530166666666666</v>
      </c>
      <c r="G23" s="24">
        <v>33.526400000000002</v>
      </c>
      <c r="H23" s="24">
        <v>25.9998</v>
      </c>
      <c r="I23" s="24">
        <v>17.651083333333332</v>
      </c>
      <c r="J23" s="25">
        <v>16.735250000000001</v>
      </c>
      <c r="K23" s="82">
        <v>24.923594444444443</v>
      </c>
      <c r="L23" s="24">
        <v>18.144486111111114</v>
      </c>
      <c r="M23" s="24">
        <v>18.104819444444445</v>
      </c>
      <c r="N23" s="24">
        <v>24.931402777777777</v>
      </c>
      <c r="O23" s="24">
        <v>15.721944444444443</v>
      </c>
      <c r="P23" s="23">
        <v>15.632333333333332</v>
      </c>
      <c r="Q23" s="24">
        <v>30.209533333333333</v>
      </c>
      <c r="R23" s="24">
        <v>32.902666666666661</v>
      </c>
      <c r="S23" s="25">
        <v>21.536666666666669</v>
      </c>
      <c r="T23" s="26">
        <f t="shared" si="0"/>
        <v>437.75058055555564</v>
      </c>
      <c r="V23" s="2"/>
      <c r="W23" s="20"/>
    </row>
    <row r="24" spans="1:30" ht="39.950000000000003" customHeight="1" x14ac:dyDescent="0.25">
      <c r="A24" s="94" t="s">
        <v>19</v>
      </c>
      <c r="B24" s="23">
        <v>30.151566666666668</v>
      </c>
      <c r="C24" s="24">
        <v>20.706533333333333</v>
      </c>
      <c r="D24" s="24">
        <v>29.262166666666662</v>
      </c>
      <c r="E24" s="24">
        <v>29.080166666666667</v>
      </c>
      <c r="F24" s="24">
        <v>32.530166666666666</v>
      </c>
      <c r="G24" s="24">
        <v>33.526400000000002</v>
      </c>
      <c r="H24" s="24">
        <v>25.9998</v>
      </c>
      <c r="I24" s="24">
        <v>17.651083333333332</v>
      </c>
      <c r="J24" s="25">
        <v>16.735250000000001</v>
      </c>
      <c r="K24" s="82">
        <v>24.923594444444443</v>
      </c>
      <c r="L24" s="24">
        <v>18.144486111111114</v>
      </c>
      <c r="M24" s="24">
        <v>18.104819444444445</v>
      </c>
      <c r="N24" s="24">
        <v>24.931402777777777</v>
      </c>
      <c r="O24" s="24">
        <v>15.721944444444443</v>
      </c>
      <c r="P24" s="23">
        <v>15.632333333333332</v>
      </c>
      <c r="Q24" s="24">
        <v>30.209533333333333</v>
      </c>
      <c r="R24" s="24">
        <v>32.902666666666661</v>
      </c>
      <c r="S24" s="25">
        <v>21.536666666666669</v>
      </c>
      <c r="T24" s="26">
        <f t="shared" si="0"/>
        <v>437.75058055555564</v>
      </c>
      <c r="V24" s="2"/>
    </row>
    <row r="25" spans="1:30" ht="41.45" customHeight="1" x14ac:dyDescent="0.25">
      <c r="A25" s="95" t="s">
        <v>11</v>
      </c>
      <c r="B25" s="27">
        <f t="shared" ref="B25:C25" si="1">SUM(B18:B24)</f>
        <v>204.09200000000001</v>
      </c>
      <c r="C25" s="28">
        <f t="shared" si="1"/>
        <v>144.70400000000001</v>
      </c>
      <c r="D25" s="28">
        <f>SUM(D18:D24)</f>
        <v>201.63499999999999</v>
      </c>
      <c r="E25" s="28">
        <f t="shared" ref="E25:G25" si="2">SUM(E18:E24)</f>
        <v>199.96199999999999</v>
      </c>
      <c r="F25" s="28">
        <f t="shared" si="2"/>
        <v>223.72000000000003</v>
      </c>
      <c r="G25" s="28">
        <f t="shared" si="2"/>
        <v>229.90799999999999</v>
      </c>
      <c r="H25" s="28">
        <f>SUM(H18:H24)</f>
        <v>178.21999999999997</v>
      </c>
      <c r="I25" s="28">
        <f t="shared" ref="I25:J25" si="3">SUM(I18:I24)</f>
        <v>120.80249999999999</v>
      </c>
      <c r="J25" s="29">
        <f t="shared" si="3"/>
        <v>114.46400000000003</v>
      </c>
      <c r="K25" s="84">
        <f>SUM(K18:K24)</f>
        <v>170.96799999999999</v>
      </c>
      <c r="L25" s="28">
        <f t="shared" ref="L25:O25" si="4">SUM(L18:L24)</f>
        <v>123.99800000000002</v>
      </c>
      <c r="M25" s="28">
        <f t="shared" si="4"/>
        <v>123.76</v>
      </c>
      <c r="N25" s="28">
        <f t="shared" si="4"/>
        <v>169.77799999999999</v>
      </c>
      <c r="O25" s="28">
        <f t="shared" si="4"/>
        <v>106.92500000000001</v>
      </c>
      <c r="P25" s="27">
        <f>SUM(P18:P24)</f>
        <v>106.848</v>
      </c>
      <c r="Q25" s="28">
        <f t="shared" ref="Q25:S25" si="5">SUM(Q18:Q24)</f>
        <v>206.04499999999996</v>
      </c>
      <c r="R25" s="28">
        <f t="shared" si="5"/>
        <v>224.43399999999997</v>
      </c>
      <c r="S25" s="29">
        <f t="shared" si="5"/>
        <v>146.965</v>
      </c>
      <c r="T25" s="26">
        <f t="shared" si="0"/>
        <v>2997.2285000000002</v>
      </c>
    </row>
    <row r="26" spans="1:30" s="2" customFormat="1" ht="36.75" customHeight="1" x14ac:dyDescent="0.25">
      <c r="A26" s="96" t="s">
        <v>20</v>
      </c>
      <c r="B26" s="30">
        <v>37</v>
      </c>
      <c r="C26" s="31">
        <v>34</v>
      </c>
      <c r="D26" s="31">
        <v>35</v>
      </c>
      <c r="E26" s="31">
        <v>34.5</v>
      </c>
      <c r="F26" s="31">
        <v>34</v>
      </c>
      <c r="G26" s="31">
        <v>34</v>
      </c>
      <c r="H26" s="31">
        <v>33.5</v>
      </c>
      <c r="I26" s="31">
        <v>32.5</v>
      </c>
      <c r="J26" s="32">
        <v>32</v>
      </c>
      <c r="K26" s="85">
        <v>35.5</v>
      </c>
      <c r="L26" s="31">
        <v>34</v>
      </c>
      <c r="M26" s="31">
        <v>34</v>
      </c>
      <c r="N26" s="31">
        <v>33.5</v>
      </c>
      <c r="O26" s="31">
        <v>32.5</v>
      </c>
      <c r="P26" s="30">
        <v>36</v>
      </c>
      <c r="Q26" s="31">
        <v>35</v>
      </c>
      <c r="R26" s="31">
        <v>34</v>
      </c>
      <c r="S26" s="32">
        <v>32.5</v>
      </c>
      <c r="T26" s="33">
        <f>+((T25/T27)/7)*1000</f>
        <v>34.166573571656564</v>
      </c>
    </row>
    <row r="27" spans="1:30" s="2" customFormat="1" ht="33" customHeight="1" x14ac:dyDescent="0.25">
      <c r="A27" s="97" t="s">
        <v>21</v>
      </c>
      <c r="B27" s="34">
        <v>788</v>
      </c>
      <c r="C27" s="35">
        <v>608</v>
      </c>
      <c r="D27" s="35">
        <v>823</v>
      </c>
      <c r="E27" s="35">
        <v>828</v>
      </c>
      <c r="F27" s="35">
        <v>940</v>
      </c>
      <c r="G27" s="35">
        <v>966</v>
      </c>
      <c r="H27" s="35">
        <v>760</v>
      </c>
      <c r="I27" s="35">
        <v>531</v>
      </c>
      <c r="J27" s="36">
        <v>511</v>
      </c>
      <c r="K27" s="86">
        <v>688</v>
      </c>
      <c r="L27" s="35">
        <v>521</v>
      </c>
      <c r="M27" s="35">
        <v>520</v>
      </c>
      <c r="N27" s="35">
        <v>724</v>
      </c>
      <c r="O27" s="35">
        <v>470</v>
      </c>
      <c r="P27" s="34">
        <v>424</v>
      </c>
      <c r="Q27" s="35">
        <v>841</v>
      </c>
      <c r="R27" s="35">
        <v>943</v>
      </c>
      <c r="S27" s="36">
        <v>646</v>
      </c>
      <c r="T27" s="37">
        <f>SUM(B27:S27)</f>
        <v>12532</v>
      </c>
      <c r="U27" s="2">
        <f>((T25*1000)/T27)/7</f>
        <v>34.166573571656564</v>
      </c>
    </row>
    <row r="28" spans="1:30" s="2" customFormat="1" ht="33" customHeight="1" x14ac:dyDescent="0.25">
      <c r="A28" s="98" t="s">
        <v>22</v>
      </c>
      <c r="B28" s="39">
        <f>((B27*B26)*7/1000-B18-B19)/5</f>
        <v>30.151566666666668</v>
      </c>
      <c r="C28" s="39">
        <f t="shared" ref="C28:S28" si="6">((C27*C26)*7/1000-C18-C19)/5</f>
        <v>20.706533333333333</v>
      </c>
      <c r="D28" s="39">
        <f t="shared" si="6"/>
        <v>29.262166666666662</v>
      </c>
      <c r="E28" s="39">
        <f t="shared" si="6"/>
        <v>29.080166666666667</v>
      </c>
      <c r="F28" s="39">
        <f t="shared" si="6"/>
        <v>32.530166666666666</v>
      </c>
      <c r="G28" s="39">
        <f t="shared" si="6"/>
        <v>33.526400000000002</v>
      </c>
      <c r="H28" s="39">
        <f t="shared" si="6"/>
        <v>25.9998</v>
      </c>
      <c r="I28" s="39">
        <f t="shared" si="6"/>
        <v>17.651083333333332</v>
      </c>
      <c r="J28" s="40">
        <f t="shared" si="6"/>
        <v>16.735250000000001</v>
      </c>
      <c r="K28" s="87">
        <f t="shared" si="6"/>
        <v>24.923594444444443</v>
      </c>
      <c r="L28" s="39">
        <f t="shared" si="6"/>
        <v>18.144486111111114</v>
      </c>
      <c r="M28" s="39">
        <f t="shared" si="6"/>
        <v>18.104819444444445</v>
      </c>
      <c r="N28" s="39">
        <f t="shared" si="6"/>
        <v>24.931402777777777</v>
      </c>
      <c r="O28" s="39">
        <f t="shared" si="6"/>
        <v>15.721944444444443</v>
      </c>
      <c r="P28" s="38">
        <f t="shared" si="6"/>
        <v>15.632333333333332</v>
      </c>
      <c r="Q28" s="39">
        <f t="shared" si="6"/>
        <v>30.209533333333333</v>
      </c>
      <c r="R28" s="39">
        <f t="shared" si="6"/>
        <v>32.902666666666661</v>
      </c>
      <c r="S28" s="40">
        <f t="shared" si="6"/>
        <v>21.536666666666669</v>
      </c>
      <c r="T28" s="41"/>
    </row>
    <row r="29" spans="1:30" ht="33.75" customHeight="1" x14ac:dyDescent="0.25">
      <c r="A29" s="99" t="s">
        <v>23</v>
      </c>
      <c r="B29" s="42">
        <f t="shared" ref="B29:C29" si="7">((B27*B26)*7)/1000</f>
        <v>204.09200000000001</v>
      </c>
      <c r="C29" s="43">
        <f t="shared" si="7"/>
        <v>144.70400000000001</v>
      </c>
      <c r="D29" s="43">
        <f>((D27*D26)*7)/1000</f>
        <v>201.63499999999999</v>
      </c>
      <c r="E29" s="43">
        <f>((E27*E26)*7)/1000</f>
        <v>199.96199999999999</v>
      </c>
      <c r="F29" s="43">
        <f t="shared" ref="F29:G29" si="8">((F27*F26)*7)/1000</f>
        <v>223.72</v>
      </c>
      <c r="G29" s="43">
        <f t="shared" si="8"/>
        <v>229.90799999999999</v>
      </c>
      <c r="H29" s="43">
        <f>((H27*H26)*7)/1000</f>
        <v>178.22</v>
      </c>
      <c r="I29" s="43">
        <f>((I27*I26)*7)/1000</f>
        <v>120.80249999999999</v>
      </c>
      <c r="J29" s="90">
        <f t="shared" ref="J29" si="9">((J27*J26)*7)/1000</f>
        <v>114.464</v>
      </c>
      <c r="K29" s="88">
        <f>((K27*K26)*7)/1000</f>
        <v>170.96799999999999</v>
      </c>
      <c r="L29" s="43">
        <f>((L27*L26)*7)/1000</f>
        <v>123.998</v>
      </c>
      <c r="M29" s="43">
        <f>((M27*M26)*7)/1000</f>
        <v>123.76</v>
      </c>
      <c r="N29" s="43">
        <f t="shared" ref="N29:S29" si="10">((N27*N26)*7)/1000</f>
        <v>169.77799999999999</v>
      </c>
      <c r="O29" s="43">
        <f t="shared" si="10"/>
        <v>106.925</v>
      </c>
      <c r="P29" s="44">
        <f t="shared" si="10"/>
        <v>106.848</v>
      </c>
      <c r="Q29" s="45">
        <f t="shared" si="10"/>
        <v>206.04499999999999</v>
      </c>
      <c r="R29" s="45">
        <f t="shared" si="10"/>
        <v>224.434</v>
      </c>
      <c r="S29" s="46">
        <f t="shared" si="10"/>
        <v>146.965</v>
      </c>
      <c r="T29" s="47"/>
    </row>
    <row r="30" spans="1:30" ht="33.75" customHeight="1" thickBot="1" x14ac:dyDescent="0.3">
      <c r="A30" s="100" t="s">
        <v>24</v>
      </c>
      <c r="B30" s="48">
        <f t="shared" ref="B30:C30" si="11">+(B25/B27)/7*1000</f>
        <v>37</v>
      </c>
      <c r="C30" s="49">
        <f t="shared" si="11"/>
        <v>34</v>
      </c>
      <c r="D30" s="49">
        <f>+(D25/D27)/7*1000</f>
        <v>34.999999999999993</v>
      </c>
      <c r="E30" s="49">
        <f t="shared" ref="E30:G30" si="12">+(E25/E27)/7*1000</f>
        <v>34.499999999999993</v>
      </c>
      <c r="F30" s="49">
        <f t="shared" si="12"/>
        <v>34</v>
      </c>
      <c r="G30" s="49">
        <f t="shared" si="12"/>
        <v>33.999999999999993</v>
      </c>
      <c r="H30" s="49">
        <f>+(H25/H27)/7*1000</f>
        <v>33.499999999999993</v>
      </c>
      <c r="I30" s="49">
        <f t="shared" ref="I30:J30" si="13">+(I25/I27)/7*1000</f>
        <v>32.499999999999993</v>
      </c>
      <c r="J30" s="50">
        <f t="shared" si="13"/>
        <v>32.000000000000007</v>
      </c>
      <c r="K30" s="89">
        <f>+(K25/K27)/7*1000</f>
        <v>35.5</v>
      </c>
      <c r="L30" s="49">
        <f t="shared" ref="L30:S30" si="14">+(L25/L27)/7*1000</f>
        <v>34.000000000000007</v>
      </c>
      <c r="M30" s="49">
        <f t="shared" si="14"/>
        <v>34</v>
      </c>
      <c r="N30" s="49">
        <f t="shared" si="14"/>
        <v>33.499999999999993</v>
      </c>
      <c r="O30" s="49">
        <f t="shared" si="14"/>
        <v>32.500000000000007</v>
      </c>
      <c r="P30" s="48">
        <f t="shared" si="14"/>
        <v>36</v>
      </c>
      <c r="Q30" s="49">
        <f t="shared" si="14"/>
        <v>34.999999999999993</v>
      </c>
      <c r="R30" s="49">
        <f t="shared" si="14"/>
        <v>33.999999999999993</v>
      </c>
      <c r="S30" s="50">
        <f t="shared" si="14"/>
        <v>32.5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87" t="s">
        <v>26</v>
      </c>
      <c r="C36" s="588"/>
      <c r="D36" s="588"/>
      <c r="E36" s="588"/>
      <c r="F36" s="588"/>
      <c r="G36" s="588"/>
      <c r="H36" s="102"/>
      <c r="I36" s="55" t="s">
        <v>27</v>
      </c>
      <c r="J36" s="110"/>
      <c r="K36" s="590" t="s">
        <v>26</v>
      </c>
      <c r="L36" s="590"/>
      <c r="M36" s="590"/>
      <c r="N36" s="590"/>
      <c r="O36" s="587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94" t="s">
        <v>13</v>
      </c>
      <c r="B39" s="82">
        <v>13.293100000000001</v>
      </c>
      <c r="C39" s="82">
        <v>20.1663</v>
      </c>
      <c r="D39" s="82">
        <v>20.195999999999998</v>
      </c>
      <c r="E39" s="82">
        <v>15.210999999999999</v>
      </c>
      <c r="F39" s="82">
        <v>15.2971</v>
      </c>
      <c r="G39" s="82">
        <v>25.684999999999995</v>
      </c>
      <c r="H39" s="104">
        <f t="shared" ref="H39:H46" si="15">SUM(B39:G39)</f>
        <v>109.8485</v>
      </c>
      <c r="I39" s="2"/>
      <c r="J39" s="94" t="s">
        <v>13</v>
      </c>
      <c r="K39" s="82">
        <v>52.212000000000003</v>
      </c>
      <c r="L39" s="82">
        <v>52.363999999999997</v>
      </c>
      <c r="M39" s="82">
        <v>51.984000000000002</v>
      </c>
      <c r="N39" s="82">
        <v>51.984000000000002</v>
      </c>
      <c r="O39" s="82">
        <v>51.984000000000002</v>
      </c>
      <c r="P39" s="104">
        <f t="shared" ref="P39:P46" si="16">SUM(K39:O39)</f>
        <v>260.52800000000002</v>
      </c>
      <c r="Q39" s="2"/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95" t="s">
        <v>14</v>
      </c>
      <c r="B40" s="82">
        <v>15.844483333333335</v>
      </c>
      <c r="C40" s="82">
        <v>24.364783333333332</v>
      </c>
      <c r="D40" s="82">
        <v>24.319000000000003</v>
      </c>
      <c r="E40" s="82">
        <v>18.488166666666668</v>
      </c>
      <c r="F40" s="82">
        <v>18.434149999999999</v>
      </c>
      <c r="G40" s="82">
        <v>31.133333333333336</v>
      </c>
      <c r="H40" s="104">
        <f t="shared" si="15"/>
        <v>132.58391666666668</v>
      </c>
      <c r="I40" s="2"/>
      <c r="J40" s="95" t="s">
        <v>14</v>
      </c>
      <c r="K40" s="82">
        <f>K48*$Q$40/1000</f>
        <v>60.75</v>
      </c>
      <c r="L40" s="82">
        <f t="shared" ref="L40:O40" si="17">L48*$Q$40/1000</f>
        <v>60.57</v>
      </c>
      <c r="M40" s="82">
        <f t="shared" si="17"/>
        <v>60.12</v>
      </c>
      <c r="N40" s="82">
        <f t="shared" si="17"/>
        <v>60.48</v>
      </c>
      <c r="O40" s="82">
        <f t="shared" si="17"/>
        <v>60.84</v>
      </c>
      <c r="P40" s="104">
        <f t="shared" si="16"/>
        <v>302.76</v>
      </c>
      <c r="Q40" s="2">
        <v>90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94" t="s">
        <v>15</v>
      </c>
      <c r="B41" s="83">
        <v>15.844483333333335</v>
      </c>
      <c r="C41" s="24">
        <v>24.364783333333332</v>
      </c>
      <c r="D41" s="24">
        <v>24.319000000000003</v>
      </c>
      <c r="E41" s="24">
        <v>18.488166666666668</v>
      </c>
      <c r="F41" s="24">
        <v>18.434149999999999</v>
      </c>
      <c r="G41" s="24">
        <v>31.133333333333336</v>
      </c>
      <c r="H41" s="104">
        <f t="shared" si="15"/>
        <v>132.58391666666668</v>
      </c>
      <c r="I41" s="2"/>
      <c r="J41" s="94" t="s">
        <v>15</v>
      </c>
      <c r="K41" s="83">
        <f>K48*$Q$41/1000</f>
        <v>62.774999999999999</v>
      </c>
      <c r="L41" s="24">
        <f t="shared" ref="L41:O41" si="18">L48*$Q$41/1000</f>
        <v>62.588999999999999</v>
      </c>
      <c r="M41" s="24">
        <f t="shared" si="18"/>
        <v>62.124000000000002</v>
      </c>
      <c r="N41" s="24">
        <f t="shared" si="18"/>
        <v>62.496000000000002</v>
      </c>
      <c r="O41" s="24">
        <f t="shared" si="18"/>
        <v>62.868000000000002</v>
      </c>
      <c r="P41" s="104">
        <f t="shared" si="16"/>
        <v>312.85200000000003</v>
      </c>
      <c r="Q41" s="2">
        <v>93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95" t="s">
        <v>16</v>
      </c>
      <c r="B42" s="82">
        <v>15.844483333333335</v>
      </c>
      <c r="C42" s="82">
        <v>24.364783333333332</v>
      </c>
      <c r="D42" s="82">
        <v>24.319000000000003</v>
      </c>
      <c r="E42" s="82">
        <v>18.488166666666668</v>
      </c>
      <c r="F42" s="82">
        <v>18.434149999999999</v>
      </c>
      <c r="G42" s="82">
        <v>31.133333333333336</v>
      </c>
      <c r="H42" s="104">
        <f t="shared" si="15"/>
        <v>132.58391666666668</v>
      </c>
      <c r="I42" s="2"/>
      <c r="J42" s="95" t="s">
        <v>16</v>
      </c>
      <c r="K42" s="82">
        <f>K48*$Q$42/1000</f>
        <v>64.8</v>
      </c>
      <c r="L42" s="82">
        <f t="shared" ref="L42:O42" si="19">L48*$Q$42/1000</f>
        <v>64.608000000000004</v>
      </c>
      <c r="M42" s="82">
        <f t="shared" si="19"/>
        <v>64.128</v>
      </c>
      <c r="N42" s="82">
        <f t="shared" si="19"/>
        <v>64.512</v>
      </c>
      <c r="O42" s="82">
        <f t="shared" si="19"/>
        <v>64.896000000000001</v>
      </c>
      <c r="P42" s="104">
        <f t="shared" si="16"/>
        <v>322.94400000000002</v>
      </c>
      <c r="Q42" s="2">
        <v>96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94" t="s">
        <v>17</v>
      </c>
      <c r="B43" s="82">
        <v>15.844483333333335</v>
      </c>
      <c r="C43" s="82">
        <v>24.364783333333332</v>
      </c>
      <c r="D43" s="82">
        <v>24.319000000000003</v>
      </c>
      <c r="E43" s="82">
        <v>18.488166666666668</v>
      </c>
      <c r="F43" s="82">
        <v>18.434149999999999</v>
      </c>
      <c r="G43" s="82">
        <v>31.133333333333336</v>
      </c>
      <c r="H43" s="104">
        <f t="shared" si="15"/>
        <v>132.58391666666668</v>
      </c>
      <c r="I43" s="2"/>
      <c r="J43" s="94" t="s">
        <v>17</v>
      </c>
      <c r="K43" s="82">
        <f>K48*$Q$43/1000</f>
        <v>66.825000000000003</v>
      </c>
      <c r="L43" s="82">
        <f t="shared" ref="L43:O43" si="20">L48*$Q$43/1000</f>
        <v>66.626999999999995</v>
      </c>
      <c r="M43" s="82">
        <f t="shared" si="20"/>
        <v>66.132000000000005</v>
      </c>
      <c r="N43" s="82">
        <f t="shared" si="20"/>
        <v>66.528000000000006</v>
      </c>
      <c r="O43" s="82">
        <f t="shared" si="20"/>
        <v>66.924000000000007</v>
      </c>
      <c r="P43" s="104">
        <f t="shared" si="16"/>
        <v>333.03600000000006</v>
      </c>
      <c r="Q43" s="2">
        <v>99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95" t="s">
        <v>18</v>
      </c>
      <c r="B44" s="82">
        <v>15.844483333333335</v>
      </c>
      <c r="C44" s="82">
        <v>24.364783333333332</v>
      </c>
      <c r="D44" s="82">
        <v>24.319000000000003</v>
      </c>
      <c r="E44" s="82">
        <v>18.488166666666668</v>
      </c>
      <c r="F44" s="82">
        <v>18.434149999999999</v>
      </c>
      <c r="G44" s="82">
        <v>31.133333333333336</v>
      </c>
      <c r="H44" s="104">
        <f t="shared" si="15"/>
        <v>132.58391666666668</v>
      </c>
      <c r="I44" s="2"/>
      <c r="J44" s="95" t="s">
        <v>18</v>
      </c>
      <c r="K44" s="82">
        <f>K48*$Q$44/1000</f>
        <v>68.849999999999994</v>
      </c>
      <c r="L44" s="82">
        <f t="shared" ref="L44:O44" si="21">L48*$Q$44/1000</f>
        <v>68.646000000000001</v>
      </c>
      <c r="M44" s="82">
        <f t="shared" si="21"/>
        <v>68.135999999999996</v>
      </c>
      <c r="N44" s="82">
        <f t="shared" si="21"/>
        <v>68.543999999999997</v>
      </c>
      <c r="O44" s="82">
        <f t="shared" si="21"/>
        <v>68.951999999999998</v>
      </c>
      <c r="P44" s="104">
        <f t="shared" si="16"/>
        <v>343.12799999999999</v>
      </c>
      <c r="Q44" s="2">
        <v>102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94" t="s">
        <v>19</v>
      </c>
      <c r="B45" s="82">
        <v>15.844483333333335</v>
      </c>
      <c r="C45" s="82">
        <v>24.364783333333332</v>
      </c>
      <c r="D45" s="82">
        <v>24.319000000000003</v>
      </c>
      <c r="E45" s="82">
        <v>18.488166666666668</v>
      </c>
      <c r="F45" s="82">
        <v>18.434149999999999</v>
      </c>
      <c r="G45" s="82">
        <v>31.133333333333336</v>
      </c>
      <c r="H45" s="104">
        <f t="shared" si="15"/>
        <v>132.58391666666668</v>
      </c>
      <c r="I45" s="2"/>
      <c r="J45" s="94" t="s">
        <v>19</v>
      </c>
      <c r="K45" s="82">
        <f>K48*$Q$45/1000</f>
        <v>70.875</v>
      </c>
      <c r="L45" s="82">
        <f t="shared" ref="L45:O45" si="22">L48*$Q$45/1000</f>
        <v>70.665000000000006</v>
      </c>
      <c r="M45" s="82">
        <f t="shared" si="22"/>
        <v>70.14</v>
      </c>
      <c r="N45" s="82">
        <f t="shared" si="22"/>
        <v>70.56</v>
      </c>
      <c r="O45" s="82">
        <f t="shared" si="22"/>
        <v>70.98</v>
      </c>
      <c r="P45" s="104">
        <f t="shared" si="16"/>
        <v>353.22</v>
      </c>
      <c r="Q45" s="2">
        <v>105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95" t="s">
        <v>11</v>
      </c>
      <c r="B46" s="84">
        <f t="shared" ref="B46:G46" si="23">SUM(B39:B45)</f>
        <v>108.36</v>
      </c>
      <c r="C46" s="28">
        <f t="shared" si="23"/>
        <v>166.35499999999999</v>
      </c>
      <c r="D46" s="28">
        <f t="shared" si="23"/>
        <v>166.11</v>
      </c>
      <c r="E46" s="28">
        <f t="shared" si="23"/>
        <v>126.14000000000003</v>
      </c>
      <c r="F46" s="28">
        <f t="shared" si="23"/>
        <v>125.90200000000002</v>
      </c>
      <c r="G46" s="28">
        <f t="shared" si="23"/>
        <v>212.48499999999999</v>
      </c>
      <c r="H46" s="104">
        <f t="shared" si="15"/>
        <v>905.35200000000009</v>
      </c>
      <c r="J46" s="80" t="s">
        <v>11</v>
      </c>
      <c r="K46" s="84">
        <f>SUM(K39:K45)</f>
        <v>447.08699999999999</v>
      </c>
      <c r="L46" s="28">
        <f>SUM(L39:L45)</f>
        <v>446.06900000000002</v>
      </c>
      <c r="M46" s="28">
        <f>SUM(M39:M45)</f>
        <v>442.76400000000001</v>
      </c>
      <c r="N46" s="28">
        <f>SUM(N39:N45)</f>
        <v>445.10399999999998</v>
      </c>
      <c r="O46" s="28">
        <f>SUM(O39:O45)</f>
        <v>447.44400000000007</v>
      </c>
      <c r="P46" s="104">
        <f t="shared" si="16"/>
        <v>2228.4680000000003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6" t="s">
        <v>20</v>
      </c>
      <c r="B47" s="85">
        <v>36</v>
      </c>
      <c r="C47" s="31">
        <v>35</v>
      </c>
      <c r="D47" s="31">
        <v>35</v>
      </c>
      <c r="E47" s="31">
        <v>34</v>
      </c>
      <c r="F47" s="31">
        <v>34</v>
      </c>
      <c r="G47" s="31">
        <v>32.5</v>
      </c>
      <c r="H47" s="105">
        <f>+((H46/H48)/7)*1000</f>
        <v>34.215873015873022</v>
      </c>
      <c r="J47" s="113" t="s">
        <v>20</v>
      </c>
      <c r="K47" s="85">
        <v>95</v>
      </c>
      <c r="L47" s="31">
        <v>95</v>
      </c>
      <c r="M47" s="31">
        <v>95</v>
      </c>
      <c r="N47" s="31">
        <v>95</v>
      </c>
      <c r="O47" s="31">
        <v>95</v>
      </c>
      <c r="P47" s="105">
        <f>+((P46/P48)/7)*1000</f>
        <v>94.635128248683557</v>
      </c>
      <c r="Q47" s="65"/>
      <c r="R47" s="65"/>
    </row>
    <row r="48" spans="1:30" ht="33.75" customHeight="1" x14ac:dyDescent="0.25">
      <c r="A48" s="97" t="s">
        <v>21</v>
      </c>
      <c r="B48" s="86">
        <v>430</v>
      </c>
      <c r="C48" s="35">
        <v>679</v>
      </c>
      <c r="D48" s="35">
        <v>678</v>
      </c>
      <c r="E48" s="35">
        <v>530</v>
      </c>
      <c r="F48" s="35">
        <v>529</v>
      </c>
      <c r="G48" s="35">
        <v>934</v>
      </c>
      <c r="H48" s="106">
        <f>SUM(B48:G48)</f>
        <v>3780</v>
      </c>
      <c r="I48" s="66"/>
      <c r="J48" s="97" t="s">
        <v>21</v>
      </c>
      <c r="K48" s="109">
        <v>675</v>
      </c>
      <c r="L48" s="67">
        <v>673</v>
      </c>
      <c r="M48" s="67">
        <v>668</v>
      </c>
      <c r="N48" s="67">
        <v>672</v>
      </c>
      <c r="O48" s="67">
        <v>676</v>
      </c>
      <c r="P48" s="115">
        <f>SUM(K48:O48)</f>
        <v>3364</v>
      </c>
      <c r="Q48" s="68"/>
      <c r="R48" s="68"/>
    </row>
    <row r="49" spans="1:30" ht="33.75" customHeight="1" x14ac:dyDescent="0.25">
      <c r="A49" s="98" t="s">
        <v>22</v>
      </c>
      <c r="B49" s="87">
        <f t="shared" ref="B49:G49" si="24">((B48*B47)*7/1000-B39)/6</f>
        <v>15.844483333333335</v>
      </c>
      <c r="C49" s="39">
        <f t="shared" si="24"/>
        <v>24.364783333333332</v>
      </c>
      <c r="D49" s="39">
        <f t="shared" si="24"/>
        <v>24.319000000000003</v>
      </c>
      <c r="E49" s="39">
        <f t="shared" si="24"/>
        <v>18.488166666666668</v>
      </c>
      <c r="F49" s="39">
        <f t="shared" si="24"/>
        <v>18.434149999999999</v>
      </c>
      <c r="G49" s="39">
        <f t="shared" si="24"/>
        <v>31.133333333333336</v>
      </c>
      <c r="H49" s="107">
        <f>((H46*1000)/H48)/7</f>
        <v>34.215873015873022</v>
      </c>
      <c r="J49" s="98" t="s">
        <v>22</v>
      </c>
      <c r="K49" s="87">
        <f>(K48*K47)/1000</f>
        <v>64.125</v>
      </c>
      <c r="L49" s="39">
        <f>(L48*L47)/1000</f>
        <v>63.935000000000002</v>
      </c>
      <c r="M49" s="39">
        <f>(M48*M47)/1000</f>
        <v>63.46</v>
      </c>
      <c r="N49" s="39">
        <f>(N48*N47)/1000</f>
        <v>63.84</v>
      </c>
      <c r="O49" s="39">
        <f>(O48*O47)/1000</f>
        <v>64.22</v>
      </c>
      <c r="P49" s="116">
        <f>((P46*1000)/P48)/7</f>
        <v>94.635128248683571</v>
      </c>
      <c r="Q49" s="68"/>
      <c r="R49" s="68"/>
    </row>
    <row r="50" spans="1:30" ht="33.75" customHeight="1" x14ac:dyDescent="0.25">
      <c r="A50" s="99" t="s">
        <v>23</v>
      </c>
      <c r="B50" s="88">
        <f t="shared" ref="B50:G50" si="25">((B48*B47)*7)/1000</f>
        <v>108.36</v>
      </c>
      <c r="C50" s="43">
        <f t="shared" si="25"/>
        <v>166.35499999999999</v>
      </c>
      <c r="D50" s="43">
        <f t="shared" si="25"/>
        <v>166.11</v>
      </c>
      <c r="E50" s="43">
        <f t="shared" si="25"/>
        <v>126.14</v>
      </c>
      <c r="F50" s="43">
        <f t="shared" si="25"/>
        <v>125.902</v>
      </c>
      <c r="G50" s="43">
        <f t="shared" si="25"/>
        <v>212.48500000000001</v>
      </c>
      <c r="H50" s="90"/>
      <c r="J50" s="99" t="s">
        <v>23</v>
      </c>
      <c r="K50" s="88">
        <f>((K48*K47)*7)/1000</f>
        <v>448.875</v>
      </c>
      <c r="L50" s="43">
        <f>((L48*L47)*7)/1000</f>
        <v>447.54500000000002</v>
      </c>
      <c r="M50" s="43">
        <f>((M48*M47)*7)/1000</f>
        <v>444.22</v>
      </c>
      <c r="N50" s="43">
        <f>((N48*N47)*7)/1000</f>
        <v>446.88</v>
      </c>
      <c r="O50" s="43">
        <f>((O48*O47)*7)/1000</f>
        <v>449.54</v>
      </c>
      <c r="P50" s="117"/>
    </row>
    <row r="51" spans="1:30" ht="33.75" customHeight="1" thickBot="1" x14ac:dyDescent="0.3">
      <c r="A51" s="100" t="s">
        <v>24</v>
      </c>
      <c r="B51" s="89">
        <f t="shared" ref="B51:G51" si="26">+(B46/B48)/7*1000</f>
        <v>36</v>
      </c>
      <c r="C51" s="49">
        <f t="shared" si="26"/>
        <v>34.999999999999993</v>
      </c>
      <c r="D51" s="49">
        <f t="shared" si="26"/>
        <v>35</v>
      </c>
      <c r="E51" s="49">
        <f t="shared" si="26"/>
        <v>34.000000000000007</v>
      </c>
      <c r="F51" s="49">
        <f t="shared" si="26"/>
        <v>34</v>
      </c>
      <c r="G51" s="49">
        <f t="shared" si="26"/>
        <v>32.499999999999993</v>
      </c>
      <c r="H51" s="108"/>
      <c r="I51" s="52"/>
      <c r="J51" s="100" t="s">
        <v>24</v>
      </c>
      <c r="K51" s="89">
        <f>+(K46/K48)/7*1000</f>
        <v>94.621587301587297</v>
      </c>
      <c r="L51" s="49">
        <f>+(L46/L48)/7*1000</f>
        <v>94.686690723837827</v>
      </c>
      <c r="M51" s="49">
        <f>+(M46/M48)/7*1000</f>
        <v>94.688622754491007</v>
      </c>
      <c r="N51" s="49">
        <f>+(N46/N48)/7*1000</f>
        <v>94.622448979591837</v>
      </c>
      <c r="O51" s="49">
        <f>+(O46/O48)/7*1000</f>
        <v>94.557058326289123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91"/>
      <c r="K54" s="591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589" t="s">
        <v>8</v>
      </c>
      <c r="C55" s="590"/>
      <c r="D55" s="590"/>
      <c r="E55" s="590"/>
      <c r="F55" s="587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51.375999999999998</v>
      </c>
      <c r="C58" s="82">
        <v>51.3</v>
      </c>
      <c r="D58" s="82">
        <v>51.072000000000003</v>
      </c>
      <c r="E58" s="82">
        <v>51.148000000000003</v>
      </c>
      <c r="F58" s="82">
        <v>51.603999999999999</v>
      </c>
      <c r="G58" s="104">
        <f t="shared" ref="G58:G65" si="27">SUM(B58:F58)</f>
        <v>256.5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f>B67*$I$59/1000</f>
        <v>61.02</v>
      </c>
      <c r="C59" s="82">
        <f>C67*$I$59/1000</f>
        <v>61.38</v>
      </c>
      <c r="D59" s="82">
        <f>D67*$I$59/1000</f>
        <v>61.2</v>
      </c>
      <c r="E59" s="82">
        <f>E67*$I$59/1000</f>
        <v>61.29</v>
      </c>
      <c r="F59" s="82">
        <f>F67*$I$59/1000</f>
        <v>61.11</v>
      </c>
      <c r="G59" s="104">
        <f t="shared" si="27"/>
        <v>306</v>
      </c>
      <c r="H59" s="76"/>
      <c r="I59" s="2">
        <v>90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f>B67*$I$60/1000</f>
        <v>63.054000000000002</v>
      </c>
      <c r="C60" s="24">
        <f>C67*$I$60/1000</f>
        <v>63.426000000000002</v>
      </c>
      <c r="D60" s="24">
        <f>D67*$I$60/1000</f>
        <v>63.24</v>
      </c>
      <c r="E60" s="24">
        <f>E67*$I$60/1000</f>
        <v>63.332999999999998</v>
      </c>
      <c r="F60" s="24">
        <f>F67*$I$60/1000</f>
        <v>63.146999999999998</v>
      </c>
      <c r="G60" s="104">
        <f t="shared" si="27"/>
        <v>316.2</v>
      </c>
      <c r="H60" s="76"/>
      <c r="I60" s="2">
        <v>93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f>B67*$I$61/1000</f>
        <v>65.087999999999994</v>
      </c>
      <c r="C61" s="82">
        <f>C67*$I$61/1000</f>
        <v>65.471999999999994</v>
      </c>
      <c r="D61" s="82">
        <f>D67*$I$61/1000</f>
        <v>65.28</v>
      </c>
      <c r="E61" s="82">
        <f>E67*$I$61/1000</f>
        <v>65.376000000000005</v>
      </c>
      <c r="F61" s="82">
        <f>F67*$I$61/1000</f>
        <v>65.183999999999997</v>
      </c>
      <c r="G61" s="104">
        <f t="shared" si="27"/>
        <v>326.39999999999998</v>
      </c>
      <c r="H61" s="76"/>
      <c r="I61" s="2">
        <v>96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f>B67*$I$62/1000</f>
        <v>67.122</v>
      </c>
      <c r="C62" s="82">
        <f>C67*$I$62/1000</f>
        <v>67.518000000000001</v>
      </c>
      <c r="D62" s="82">
        <f>D67*$I$62/1000</f>
        <v>67.319999999999993</v>
      </c>
      <c r="E62" s="82">
        <f>E67*$I$62/1000</f>
        <v>67.418999999999997</v>
      </c>
      <c r="F62" s="82">
        <f>F67*$I$62/1000</f>
        <v>67.221000000000004</v>
      </c>
      <c r="G62" s="104">
        <f t="shared" si="27"/>
        <v>336.59999999999997</v>
      </c>
      <c r="H62" s="76"/>
      <c r="I62" s="2">
        <v>99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f>B67*$I$63/1000</f>
        <v>69.834000000000003</v>
      </c>
      <c r="C63" s="82">
        <f>C67*$I$63/1000</f>
        <v>70.245999999999995</v>
      </c>
      <c r="D63" s="82">
        <f>D67*$I$63/1000</f>
        <v>70.040000000000006</v>
      </c>
      <c r="E63" s="82">
        <f>E67*$I$63/1000</f>
        <v>70.143000000000001</v>
      </c>
      <c r="F63" s="82">
        <f>F67*$I$63/1000</f>
        <v>69.936999999999998</v>
      </c>
      <c r="G63" s="104">
        <f t="shared" si="27"/>
        <v>350.20000000000005</v>
      </c>
      <c r="H63" s="76"/>
      <c r="I63" s="2">
        <v>103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f>B67*$I$64/1000</f>
        <v>71.867999999999995</v>
      </c>
      <c r="C64" s="82">
        <f>C67*$I$64/1000</f>
        <v>72.292000000000002</v>
      </c>
      <c r="D64" s="82">
        <f>D67*$I$64/1000</f>
        <v>72.08</v>
      </c>
      <c r="E64" s="82">
        <f>E67*$I$64/1000</f>
        <v>72.186000000000007</v>
      </c>
      <c r="F64" s="82">
        <f>F67*$I$64/1000</f>
        <v>71.974000000000004</v>
      </c>
      <c r="G64" s="104">
        <f t="shared" si="27"/>
        <v>360.40000000000003</v>
      </c>
      <c r="H64" s="76"/>
      <c r="I64" s="2">
        <v>106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449.36199999999997</v>
      </c>
      <c r="C65" s="28">
        <f>SUM(C58:C64)</f>
        <v>451.63400000000001</v>
      </c>
      <c r="D65" s="28">
        <f>SUM(D58:D64)</f>
        <v>450.23199999999997</v>
      </c>
      <c r="E65" s="28">
        <f>SUM(E58:E64)</f>
        <v>450.8950000000001</v>
      </c>
      <c r="F65" s="28">
        <f>SUM(F58:F64)</f>
        <v>450.17699999999996</v>
      </c>
      <c r="G65" s="104">
        <f t="shared" si="27"/>
        <v>2252.3000000000002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95</v>
      </c>
      <c r="C66" s="31">
        <v>95</v>
      </c>
      <c r="D66" s="31">
        <v>95</v>
      </c>
      <c r="E66" s="31">
        <v>95</v>
      </c>
      <c r="F66" s="31">
        <v>95</v>
      </c>
      <c r="G66" s="105">
        <f>+((G65/G67)/7)*1000</f>
        <v>94.634453781512619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678</v>
      </c>
      <c r="C67" s="67">
        <v>682</v>
      </c>
      <c r="D67" s="67">
        <v>680</v>
      </c>
      <c r="E67" s="67">
        <v>681</v>
      </c>
      <c r="F67" s="67">
        <v>679</v>
      </c>
      <c r="G67" s="115">
        <f>SUM(B67:F67)</f>
        <v>3400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64.41</v>
      </c>
      <c r="C68" s="39">
        <f>(C67*C66)/1000</f>
        <v>64.790000000000006</v>
      </c>
      <c r="D68" s="39">
        <f>(D67*D66)/1000</f>
        <v>64.599999999999994</v>
      </c>
      <c r="E68" s="39">
        <f>(E67*E66)/1000</f>
        <v>64.694999999999993</v>
      </c>
      <c r="F68" s="39">
        <f>(F67*F66)/1000</f>
        <v>64.504999999999995</v>
      </c>
      <c r="G68" s="119">
        <f>((G65*1000)/G67)/7</f>
        <v>94.634453781512619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450.87</v>
      </c>
      <c r="C69" s="43">
        <f>((C67*C66)*7)/1000</f>
        <v>453.53</v>
      </c>
      <c r="D69" s="43">
        <f>((D67*D66)*7)/1000</f>
        <v>452.2</v>
      </c>
      <c r="E69" s="43">
        <f>((E67*E66)*7)/1000</f>
        <v>452.86500000000001</v>
      </c>
      <c r="F69" s="43">
        <f>((F67*F66)*7)/1000</f>
        <v>451.53500000000003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94.68225874420564</v>
      </c>
      <c r="C70" s="49">
        <f>+(C65/C67)/7*1000</f>
        <v>94.602848764139083</v>
      </c>
      <c r="D70" s="49">
        <f>+(D65/D67)/7*1000</f>
        <v>94.586554621848734</v>
      </c>
      <c r="E70" s="49">
        <f>+(E65/E67)/7*1000</f>
        <v>94.586742185861141</v>
      </c>
      <c r="F70" s="49">
        <f>+(F65/F67)/7*1000</f>
        <v>94.714285714285708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J15"/>
    <mergeCell ref="K15:O15"/>
    <mergeCell ref="P15:S15"/>
    <mergeCell ref="B36:G36"/>
    <mergeCell ref="K36:O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topLeftCell="A31" zoomScale="29" zoomScaleNormal="30" workbookViewId="0">
      <selection activeCell="J75" sqref="J75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0" width="33.42578125" style="19" bestFit="1" customWidth="1"/>
    <col min="11" max="11" width="40.5703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84" t="s">
        <v>0</v>
      </c>
      <c r="B3" s="584"/>
      <c r="C3" s="584"/>
      <c r="D3" s="394"/>
      <c r="E3" s="394"/>
      <c r="F3" s="394"/>
      <c r="G3" s="394"/>
      <c r="H3" s="394"/>
      <c r="I3" s="394"/>
      <c r="J3" s="394"/>
      <c r="K3" s="394"/>
      <c r="L3" s="394"/>
      <c r="M3" s="394"/>
      <c r="N3" s="394"/>
      <c r="O3" s="394"/>
      <c r="P3" s="394"/>
      <c r="Q3" s="394"/>
      <c r="R3" s="394"/>
      <c r="S3" s="394"/>
      <c r="T3" s="394"/>
      <c r="U3" s="394"/>
      <c r="V3" s="394"/>
      <c r="W3" s="394"/>
      <c r="X3" s="394"/>
      <c r="Y3" s="2"/>
      <c r="Z3" s="2"/>
      <c r="AA3" s="2"/>
      <c r="AB3" s="2"/>
      <c r="AC3" s="2"/>
      <c r="AD3" s="39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94" t="s">
        <v>1</v>
      </c>
      <c r="B9" s="394"/>
      <c r="C9" s="394"/>
      <c r="D9" s="1"/>
      <c r="E9" s="585" t="s">
        <v>2</v>
      </c>
      <c r="F9" s="585"/>
      <c r="G9" s="58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85"/>
      <c r="S9" s="58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94"/>
      <c r="B10" s="394"/>
      <c r="C10" s="39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94" t="s">
        <v>4</v>
      </c>
      <c r="B11" s="394"/>
      <c r="C11" s="394"/>
      <c r="D11" s="1"/>
      <c r="E11" s="395">
        <v>1</v>
      </c>
      <c r="F11" s="1"/>
      <c r="G11" s="1"/>
      <c r="H11" s="1"/>
      <c r="I11" s="1"/>
      <c r="J11" s="1"/>
      <c r="K11" s="586" t="s">
        <v>115</v>
      </c>
      <c r="L11" s="586"/>
      <c r="M11" s="396"/>
      <c r="N11" s="39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94"/>
      <c r="B12" s="394"/>
      <c r="C12" s="394"/>
      <c r="D12" s="1"/>
      <c r="E12" s="5"/>
      <c r="F12" s="1"/>
      <c r="G12" s="1"/>
      <c r="H12" s="1"/>
      <c r="I12" s="1"/>
      <c r="J12" s="1"/>
      <c r="K12" s="396"/>
      <c r="L12" s="396"/>
      <c r="M12" s="396"/>
      <c r="N12" s="39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94"/>
      <c r="B13" s="394"/>
      <c r="C13" s="394"/>
      <c r="D13" s="394"/>
      <c r="E13" s="394"/>
      <c r="F13" s="394"/>
      <c r="G13" s="394"/>
      <c r="H13" s="394"/>
      <c r="I13" s="394"/>
      <c r="J13" s="394"/>
      <c r="K13" s="394"/>
      <c r="L13" s="396"/>
      <c r="M13" s="396"/>
      <c r="N13" s="396"/>
      <c r="O13" s="396"/>
      <c r="P13" s="396"/>
      <c r="Q13" s="396"/>
      <c r="R13" s="396"/>
      <c r="S13" s="396"/>
      <c r="T13" s="396"/>
      <c r="U13" s="396"/>
      <c r="V13" s="396"/>
      <c r="W13" s="1"/>
      <c r="X13" s="1"/>
      <c r="Y13" s="1"/>
    </row>
    <row r="14" spans="1:30" s="3" customFormat="1" ht="27" thickBot="1" x14ac:dyDescent="0.3">
      <c r="A14" s="394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289" t="s">
        <v>7</v>
      </c>
      <c r="B15" s="613" t="s">
        <v>8</v>
      </c>
      <c r="C15" s="614"/>
      <c r="D15" s="614"/>
      <c r="E15" s="614"/>
      <c r="F15" s="614"/>
      <c r="G15" s="615"/>
      <c r="H15" s="616" t="s">
        <v>53</v>
      </c>
      <c r="I15" s="617"/>
      <c r="J15" s="617"/>
      <c r="K15" s="617"/>
      <c r="L15" s="617"/>
      <c r="M15" s="618"/>
      <c r="N15" s="619" t="s">
        <v>9</v>
      </c>
      <c r="O15" s="611"/>
      <c r="P15" s="611"/>
      <c r="Q15" s="612"/>
      <c r="R15" s="594" t="s">
        <v>30</v>
      </c>
      <c r="S15" s="595"/>
      <c r="T15" s="595"/>
      <c r="U15" s="596"/>
      <c r="V15" s="232"/>
    </row>
    <row r="16" spans="1:30" s="304" customFormat="1" ht="39.950000000000003" customHeight="1" x14ac:dyDescent="0.25">
      <c r="A16" s="290" t="s">
        <v>12</v>
      </c>
      <c r="B16" s="291" t="s">
        <v>79</v>
      </c>
      <c r="C16" s="292">
        <v>1</v>
      </c>
      <c r="D16" s="292">
        <v>2</v>
      </c>
      <c r="E16" s="292">
        <v>3</v>
      </c>
      <c r="F16" s="292">
        <v>4</v>
      </c>
      <c r="G16" s="292">
        <v>5</v>
      </c>
      <c r="H16" s="291" t="s">
        <v>79</v>
      </c>
      <c r="I16" s="292">
        <v>1</v>
      </c>
      <c r="J16" s="292">
        <v>2</v>
      </c>
      <c r="K16" s="292">
        <v>3</v>
      </c>
      <c r="L16" s="292">
        <v>4</v>
      </c>
      <c r="M16" s="293">
        <v>5</v>
      </c>
      <c r="N16" s="297">
        <v>11</v>
      </c>
      <c r="O16" s="295" t="s">
        <v>75</v>
      </c>
      <c r="P16" s="295">
        <v>13</v>
      </c>
      <c r="Q16" s="296">
        <v>14</v>
      </c>
      <c r="R16" s="297">
        <v>15</v>
      </c>
      <c r="S16" s="295" t="s">
        <v>76</v>
      </c>
      <c r="T16" s="295">
        <v>17</v>
      </c>
      <c r="U16" s="296">
        <v>18</v>
      </c>
      <c r="V16" s="294"/>
      <c r="X16" s="52"/>
      <c r="Y16" s="52"/>
    </row>
    <row r="17" spans="1:42" s="304" customFormat="1" ht="39.950000000000003" customHeight="1" x14ac:dyDescent="0.25">
      <c r="A17" s="298" t="s">
        <v>13</v>
      </c>
      <c r="B17" s="299">
        <v>457</v>
      </c>
      <c r="C17" s="300">
        <v>8.4803999999999959</v>
      </c>
      <c r="D17" s="300">
        <v>8.3215999999999912</v>
      </c>
      <c r="E17" s="300">
        <v>0.37950000000000189</v>
      </c>
      <c r="F17" s="300">
        <v>8.2028999999999961</v>
      </c>
      <c r="G17" s="300">
        <v>13.594500000000005</v>
      </c>
      <c r="H17" s="299">
        <v>456</v>
      </c>
      <c r="I17" s="300">
        <v>11.281200000000007</v>
      </c>
      <c r="J17" s="300">
        <v>11.731199999999996</v>
      </c>
      <c r="K17" s="300">
        <v>0.76560000000000106</v>
      </c>
      <c r="L17" s="300">
        <v>16.773899999999994</v>
      </c>
      <c r="M17" s="301">
        <v>19.005999999999997</v>
      </c>
      <c r="N17" s="23">
        <v>138.929</v>
      </c>
      <c r="O17" s="24">
        <v>25.215199999999999</v>
      </c>
      <c r="P17" s="24">
        <v>138.41729999999998</v>
      </c>
      <c r="Q17" s="25">
        <v>144.26900000000001</v>
      </c>
      <c r="R17" s="23">
        <v>139.89229999999998</v>
      </c>
      <c r="S17" s="24">
        <v>25.948199999999996</v>
      </c>
      <c r="T17" s="24">
        <v>135.38879999999997</v>
      </c>
      <c r="U17" s="25">
        <v>140.37860000000001</v>
      </c>
      <c r="V17" s="302">
        <f>SUM(B17:U17)</f>
        <v>1899.9752000000001</v>
      </c>
      <c r="X17" s="52"/>
      <c r="Y17" s="52"/>
    </row>
    <row r="18" spans="1:42" s="304" customFormat="1" ht="39.950000000000003" customHeight="1" x14ac:dyDescent="0.25">
      <c r="A18" s="303" t="s">
        <v>14</v>
      </c>
      <c r="B18" s="299">
        <v>457</v>
      </c>
      <c r="C18" s="300">
        <v>12.529600000000004</v>
      </c>
      <c r="D18" s="300">
        <v>12.185200000000004</v>
      </c>
      <c r="E18" s="300">
        <v>0.37950000000000189</v>
      </c>
      <c r="F18" s="300">
        <v>8.2028999999999961</v>
      </c>
      <c r="G18" s="300">
        <v>13.594500000000005</v>
      </c>
      <c r="H18" s="299">
        <v>456</v>
      </c>
      <c r="I18" s="300">
        <v>11.281200000000007</v>
      </c>
      <c r="J18" s="300">
        <v>16.619199999999996</v>
      </c>
      <c r="K18" s="300">
        <v>0.76560000000000106</v>
      </c>
      <c r="L18" s="300">
        <v>16.773899999999994</v>
      </c>
      <c r="M18" s="301">
        <v>19.005999999999997</v>
      </c>
      <c r="N18" s="23">
        <v>138.929</v>
      </c>
      <c r="O18" s="24">
        <v>25.215199999999999</v>
      </c>
      <c r="P18" s="24">
        <v>138.41729999999998</v>
      </c>
      <c r="Q18" s="25">
        <v>144.26900000000001</v>
      </c>
      <c r="R18" s="23">
        <v>139.89229999999998</v>
      </c>
      <c r="S18" s="24">
        <v>25.948199999999996</v>
      </c>
      <c r="T18" s="24">
        <v>135.38879999999997</v>
      </c>
      <c r="U18" s="25">
        <v>140.37860000000001</v>
      </c>
      <c r="V18" s="302">
        <f t="shared" ref="V18:V23" si="0">SUM(B18:U18)</f>
        <v>1912.7760000000003</v>
      </c>
      <c r="X18" s="52"/>
      <c r="Y18" s="52"/>
    </row>
    <row r="19" spans="1:42" s="304" customFormat="1" ht="39.950000000000003" customHeight="1" x14ac:dyDescent="0.25">
      <c r="A19" s="298" t="s">
        <v>15</v>
      </c>
      <c r="B19" s="299">
        <v>457</v>
      </c>
      <c r="C19" s="300">
        <v>12.529600000000004</v>
      </c>
      <c r="D19" s="300">
        <v>12.185200000000004</v>
      </c>
      <c r="E19" s="300">
        <v>1.0889999999999991</v>
      </c>
      <c r="F19" s="300">
        <v>12.119600000000004</v>
      </c>
      <c r="G19" s="300">
        <v>18.895499999999995</v>
      </c>
      <c r="H19" s="299">
        <v>456</v>
      </c>
      <c r="I19" s="300">
        <v>15.779399999999995</v>
      </c>
      <c r="J19" s="300">
        <v>16.619199999999996</v>
      </c>
      <c r="K19" s="300">
        <v>1.705200000000002</v>
      </c>
      <c r="L19" s="300">
        <v>16.773899999999994</v>
      </c>
      <c r="M19" s="301">
        <v>19.005999999999997</v>
      </c>
      <c r="N19" s="23">
        <v>138.929</v>
      </c>
      <c r="O19" s="24">
        <v>26.040800000000001</v>
      </c>
      <c r="P19" s="24">
        <v>138.41729999999998</v>
      </c>
      <c r="Q19" s="25">
        <v>144.26900000000001</v>
      </c>
      <c r="R19" s="23">
        <v>139.89229999999998</v>
      </c>
      <c r="S19" s="24">
        <v>25.948199999999996</v>
      </c>
      <c r="T19" s="24">
        <v>135.38879999999997</v>
      </c>
      <c r="U19" s="25">
        <v>140.37860000000001</v>
      </c>
      <c r="V19" s="302">
        <f t="shared" si="0"/>
        <v>1928.9666000000002</v>
      </c>
      <c r="X19" s="52"/>
      <c r="Y19" s="52"/>
    </row>
    <row r="20" spans="1:42" s="304" customFormat="1" ht="39.75" customHeight="1" x14ac:dyDescent="0.25">
      <c r="A20" s="303" t="s">
        <v>16</v>
      </c>
      <c r="B20" s="299">
        <v>457</v>
      </c>
      <c r="C20" s="300">
        <v>16.884399999999996</v>
      </c>
      <c r="D20" s="300">
        <v>12.185200000000004</v>
      </c>
      <c r="E20" s="300">
        <v>1.0889999999999991</v>
      </c>
      <c r="F20" s="300">
        <v>12.119600000000004</v>
      </c>
      <c r="G20" s="300">
        <v>18.895499999999995</v>
      </c>
      <c r="H20" s="299">
        <v>456</v>
      </c>
      <c r="I20" s="300">
        <v>15.779399999999995</v>
      </c>
      <c r="J20" s="300">
        <v>16.619199999999996</v>
      </c>
      <c r="K20" s="300">
        <v>1.705200000000002</v>
      </c>
      <c r="L20" s="300">
        <v>16.773899999999994</v>
      </c>
      <c r="M20" s="301">
        <v>19.005999999999997</v>
      </c>
      <c r="N20" s="23">
        <v>144.26900000000001</v>
      </c>
      <c r="O20" s="24">
        <v>26.040800000000001</v>
      </c>
      <c r="P20" s="24">
        <v>138.41729999999998</v>
      </c>
      <c r="Q20" s="25">
        <v>144.26900000000001</v>
      </c>
      <c r="R20" s="23">
        <v>139.89229999999998</v>
      </c>
      <c r="S20" s="24">
        <v>25.948199999999996</v>
      </c>
      <c r="T20" s="24">
        <v>135.38879999999997</v>
      </c>
      <c r="U20" s="25">
        <v>140.37860000000001</v>
      </c>
      <c r="V20" s="302">
        <f t="shared" si="0"/>
        <v>1938.6614</v>
      </c>
      <c r="X20" s="52"/>
      <c r="Y20" s="52"/>
    </row>
    <row r="21" spans="1:42" s="304" customFormat="1" ht="39.950000000000003" customHeight="1" x14ac:dyDescent="0.25">
      <c r="A21" s="298" t="s">
        <v>17</v>
      </c>
      <c r="B21" s="299">
        <v>478</v>
      </c>
      <c r="C21" s="300">
        <v>11.842000000000001</v>
      </c>
      <c r="D21" s="300">
        <v>7.2814000000000085</v>
      </c>
      <c r="E21" s="300">
        <v>0</v>
      </c>
      <c r="F21" s="300">
        <v>11.454499999999999</v>
      </c>
      <c r="G21" s="300">
        <v>13.2525</v>
      </c>
      <c r="H21" s="299">
        <v>488</v>
      </c>
      <c r="I21" s="300">
        <v>8.7821999999999871</v>
      </c>
      <c r="J21" s="300">
        <v>9.2495999999999885</v>
      </c>
      <c r="K21" s="300">
        <v>0</v>
      </c>
      <c r="L21" s="300">
        <v>9.3356999999999868</v>
      </c>
      <c r="M21" s="301">
        <v>10.577999999999985</v>
      </c>
      <c r="N21" s="23">
        <v>144.26900000000001</v>
      </c>
      <c r="O21" s="24">
        <v>26.040800000000001</v>
      </c>
      <c r="P21" s="24">
        <v>138.41729999999998</v>
      </c>
      <c r="Q21" s="25">
        <v>144.26900000000001</v>
      </c>
      <c r="R21" s="23">
        <v>139.89229999999998</v>
      </c>
      <c r="S21" s="24">
        <v>25.948199999999996</v>
      </c>
      <c r="T21" s="24">
        <v>140.05439999999999</v>
      </c>
      <c r="U21" s="25">
        <v>140.37860000000001</v>
      </c>
      <c r="V21" s="302">
        <f t="shared" si="0"/>
        <v>1947.0455000000002</v>
      </c>
      <c r="X21" s="52"/>
      <c r="Y21" s="52"/>
    </row>
    <row r="22" spans="1:42" s="304" customFormat="1" ht="39.950000000000003" customHeight="1" x14ac:dyDescent="0.25">
      <c r="A22" s="303" t="s">
        <v>18</v>
      </c>
      <c r="B22" s="299">
        <v>478</v>
      </c>
      <c r="C22" s="300">
        <v>11.842000000000001</v>
      </c>
      <c r="D22" s="300">
        <v>11.516500000000001</v>
      </c>
      <c r="E22" s="300">
        <v>0</v>
      </c>
      <c r="F22" s="300">
        <v>11.454499999999999</v>
      </c>
      <c r="G22" s="300">
        <v>13.2525</v>
      </c>
      <c r="H22" s="299">
        <v>488</v>
      </c>
      <c r="I22" s="300">
        <v>8.7821999999999871</v>
      </c>
      <c r="J22" s="300">
        <v>9.2495999999999885</v>
      </c>
      <c r="K22" s="300">
        <v>0</v>
      </c>
      <c r="L22" s="300">
        <v>9.3356999999999868</v>
      </c>
      <c r="M22" s="301">
        <v>10.577999999999985</v>
      </c>
      <c r="N22" s="23">
        <v>144.26900000000001</v>
      </c>
      <c r="O22" s="24">
        <v>26.040800000000001</v>
      </c>
      <c r="P22" s="24">
        <v>144.1069</v>
      </c>
      <c r="Q22" s="25">
        <v>144.26900000000001</v>
      </c>
      <c r="R22" s="23">
        <v>139.89229999999998</v>
      </c>
      <c r="S22" s="24">
        <v>25.948199999999996</v>
      </c>
      <c r="T22" s="24">
        <v>140.05439999999999</v>
      </c>
      <c r="U22" s="25">
        <v>140.37860000000001</v>
      </c>
      <c r="V22" s="302">
        <f t="shared" si="0"/>
        <v>1956.9702000000002</v>
      </c>
      <c r="X22" s="52"/>
      <c r="Y22" s="52"/>
    </row>
    <row r="23" spans="1:42" s="304" customFormat="1" ht="39.950000000000003" customHeight="1" x14ac:dyDescent="0.25">
      <c r="A23" s="298" t="s">
        <v>19</v>
      </c>
      <c r="B23" s="299">
        <v>478</v>
      </c>
      <c r="C23" s="300">
        <v>11.842000000000001</v>
      </c>
      <c r="D23" s="300">
        <v>11.516500000000001</v>
      </c>
      <c r="E23" s="300">
        <v>0</v>
      </c>
      <c r="F23" s="300">
        <v>11.454499999999999</v>
      </c>
      <c r="G23" s="300">
        <v>13.2525</v>
      </c>
      <c r="H23" s="299">
        <v>488</v>
      </c>
      <c r="I23" s="300">
        <v>8.7821999999999871</v>
      </c>
      <c r="J23" s="300">
        <v>9.2495999999999885</v>
      </c>
      <c r="K23" s="300">
        <v>0</v>
      </c>
      <c r="L23" s="300">
        <v>9.3356999999999868</v>
      </c>
      <c r="M23" s="301">
        <v>10.577999999999985</v>
      </c>
      <c r="N23" s="23">
        <v>144.26900000000001</v>
      </c>
      <c r="O23" s="24">
        <v>26.040800000000001</v>
      </c>
      <c r="P23" s="24">
        <v>144.1069</v>
      </c>
      <c r="Q23" s="25">
        <v>144.26900000000001</v>
      </c>
      <c r="R23" s="23">
        <v>139.89229999999998</v>
      </c>
      <c r="S23" s="24">
        <v>25.948199999999996</v>
      </c>
      <c r="T23" s="24">
        <v>140.05439999999999</v>
      </c>
      <c r="U23" s="25">
        <v>140.37860000000001</v>
      </c>
      <c r="V23" s="302">
        <f t="shared" si="0"/>
        <v>1956.9702000000002</v>
      </c>
      <c r="X23" s="52"/>
      <c r="Y23" s="52"/>
    </row>
    <row r="24" spans="1:42" s="304" customFormat="1" ht="39.950000000000003" customHeight="1" thickBot="1" x14ac:dyDescent="0.3">
      <c r="A24" s="303" t="s">
        <v>11</v>
      </c>
      <c r="B24" s="305">
        <f>SUM(B17:B23)</f>
        <v>3262</v>
      </c>
      <c r="C24" s="306">
        <f t="shared" ref="C24:U24" si="1">SUM(C17:C23)</f>
        <v>85.949999999999989</v>
      </c>
      <c r="D24" s="306">
        <f t="shared" si="1"/>
        <v>75.191600000000008</v>
      </c>
      <c r="E24" s="306">
        <f t="shared" si="1"/>
        <v>2.9370000000000021</v>
      </c>
      <c r="F24" s="306">
        <f t="shared" si="1"/>
        <v>75.008499999999998</v>
      </c>
      <c r="G24" s="306">
        <f t="shared" si="1"/>
        <v>104.7375</v>
      </c>
      <c r="H24" s="305">
        <f t="shared" si="1"/>
        <v>3288</v>
      </c>
      <c r="I24" s="306">
        <f t="shared" si="1"/>
        <v>80.467799999999968</v>
      </c>
      <c r="J24" s="306">
        <f t="shared" si="1"/>
        <v>89.337599999999938</v>
      </c>
      <c r="K24" s="306">
        <f t="shared" si="1"/>
        <v>4.9416000000000064</v>
      </c>
      <c r="L24" s="306">
        <f t="shared" si="1"/>
        <v>95.102699999999942</v>
      </c>
      <c r="M24" s="307">
        <f t="shared" si="1"/>
        <v>107.75799999999995</v>
      </c>
      <c r="N24" s="391">
        <f t="shared" si="1"/>
        <v>993.86300000000006</v>
      </c>
      <c r="O24" s="392">
        <f t="shared" si="1"/>
        <v>180.63439999999997</v>
      </c>
      <c r="P24" s="392">
        <f t="shared" si="1"/>
        <v>980.30029999999988</v>
      </c>
      <c r="Q24" s="393">
        <f t="shared" si="1"/>
        <v>1009.883</v>
      </c>
      <c r="R24" s="391">
        <f t="shared" si="1"/>
        <v>979.24609999999984</v>
      </c>
      <c r="S24" s="392">
        <f t="shared" si="1"/>
        <v>181.63739999999996</v>
      </c>
      <c r="T24" s="392">
        <f t="shared" si="1"/>
        <v>961.71839999999986</v>
      </c>
      <c r="U24" s="393">
        <f t="shared" si="1"/>
        <v>982.65020000000004</v>
      </c>
      <c r="V24" s="302">
        <f>SUM(B24:U24)</f>
        <v>13541.365099999999</v>
      </c>
      <c r="X24" s="52"/>
    </row>
    <row r="25" spans="1:42" s="304" customFormat="1" ht="41.45" customHeight="1" x14ac:dyDescent="0.25">
      <c r="A25" s="312" t="s">
        <v>20</v>
      </c>
      <c r="B25" s="313"/>
      <c r="C25" s="314">
        <v>162.1</v>
      </c>
      <c r="D25" s="314">
        <v>162.1</v>
      </c>
      <c r="E25" s="314">
        <v>146.6</v>
      </c>
      <c r="F25" s="314">
        <v>162.1</v>
      </c>
      <c r="G25" s="314">
        <v>162.1</v>
      </c>
      <c r="H25" s="313"/>
      <c r="I25" s="314">
        <v>162.1</v>
      </c>
      <c r="J25" s="314">
        <v>162.1</v>
      </c>
      <c r="K25" s="314">
        <v>149.80000000000001</v>
      </c>
      <c r="L25" s="314">
        <v>162.1</v>
      </c>
      <c r="M25" s="315">
        <v>162.1</v>
      </c>
      <c r="N25" s="387">
        <v>162.1</v>
      </c>
      <c r="O25" s="388">
        <v>151.4</v>
      </c>
      <c r="P25" s="388">
        <v>162.1</v>
      </c>
      <c r="Q25" s="389">
        <v>162.1</v>
      </c>
      <c r="R25" s="390">
        <v>162.1</v>
      </c>
      <c r="S25" s="388">
        <v>146.6</v>
      </c>
      <c r="T25" s="388">
        <v>162.1</v>
      </c>
      <c r="U25" s="389">
        <v>162.1</v>
      </c>
      <c r="V25" s="320">
        <f>+((V24/V26)/7)*1000</f>
        <v>159.40019187305771</v>
      </c>
    </row>
    <row r="26" spans="1:42" s="52" customFormat="1" ht="36.75" customHeight="1" x14ac:dyDescent="0.25">
      <c r="A26" s="321" t="s">
        <v>21</v>
      </c>
      <c r="B26" s="322"/>
      <c r="C26" s="323">
        <v>764</v>
      </c>
      <c r="D26" s="323">
        <v>743</v>
      </c>
      <c r="E26" s="323">
        <v>165</v>
      </c>
      <c r="F26" s="323">
        <v>739</v>
      </c>
      <c r="G26" s="323">
        <v>855</v>
      </c>
      <c r="H26" s="324"/>
      <c r="I26" s="323">
        <v>714</v>
      </c>
      <c r="J26" s="323">
        <v>752</v>
      </c>
      <c r="K26" s="323">
        <v>174</v>
      </c>
      <c r="L26" s="323">
        <v>759</v>
      </c>
      <c r="M26" s="325">
        <v>860</v>
      </c>
      <c r="N26" s="86">
        <v>890</v>
      </c>
      <c r="O26" s="35">
        <v>172</v>
      </c>
      <c r="P26" s="35">
        <v>889</v>
      </c>
      <c r="Q26" s="36">
        <v>890</v>
      </c>
      <c r="R26" s="34">
        <v>863</v>
      </c>
      <c r="S26" s="35">
        <v>177</v>
      </c>
      <c r="T26" s="35">
        <v>864</v>
      </c>
      <c r="U26" s="36">
        <v>866</v>
      </c>
      <c r="V26" s="326">
        <f>SUM(C26:U26)</f>
        <v>12136</v>
      </c>
    </row>
    <row r="27" spans="1:42" s="52" customFormat="1" ht="33" customHeight="1" x14ac:dyDescent="0.25">
      <c r="A27" s="327" t="s">
        <v>22</v>
      </c>
      <c r="B27" s="328"/>
      <c r="C27" s="300">
        <f>(C26*C25/1000)*6</f>
        <v>743.06639999999993</v>
      </c>
      <c r="D27" s="300">
        <f t="shared" ref="D27:G27" si="2">(D26*D25/1000)*6</f>
        <v>722.6418000000001</v>
      </c>
      <c r="E27" s="300">
        <f t="shared" si="2"/>
        <v>145.13400000000001</v>
      </c>
      <c r="F27" s="300">
        <f t="shared" si="2"/>
        <v>718.75139999999999</v>
      </c>
      <c r="G27" s="300">
        <f t="shared" si="2"/>
        <v>831.57299999999987</v>
      </c>
      <c r="H27" s="328"/>
      <c r="I27" s="300">
        <f>(I26*I25/1000)*6</f>
        <v>694.43639999999994</v>
      </c>
      <c r="J27" s="300">
        <f>(J26*J25/1000)*6</f>
        <v>731.39519999999993</v>
      </c>
      <c r="K27" s="300">
        <f>(K26*K25/1000)*6</f>
        <v>156.3912</v>
      </c>
      <c r="L27" s="300">
        <f>(L26*L25/1000)*6</f>
        <v>738.20339999999987</v>
      </c>
      <c r="M27" s="301">
        <f>(M26*M25/1000)*6</f>
        <v>836.43600000000004</v>
      </c>
      <c r="N27" s="302">
        <f>((N26*N25)*7/1000)/7</f>
        <v>144.26900000000001</v>
      </c>
      <c r="O27" s="204">
        <f t="shared" ref="O27:U27" si="3">((O26*O25)*7/1000)/7</f>
        <v>26.040800000000001</v>
      </c>
      <c r="P27" s="204">
        <f t="shared" si="3"/>
        <v>144.1069</v>
      </c>
      <c r="Q27" s="205">
        <f t="shared" si="3"/>
        <v>144.26900000000001</v>
      </c>
      <c r="R27" s="203">
        <f t="shared" si="3"/>
        <v>139.89229999999998</v>
      </c>
      <c r="S27" s="204">
        <f t="shared" si="3"/>
        <v>25.948199999999996</v>
      </c>
      <c r="T27" s="204">
        <f t="shared" si="3"/>
        <v>140.05439999999999</v>
      </c>
      <c r="U27" s="205">
        <f t="shared" si="3"/>
        <v>140.37860000000001</v>
      </c>
      <c r="V27" s="88"/>
      <c r="W27" s="52">
        <f>((V24*1000)/V26)/7</f>
        <v>159.40019187305774</v>
      </c>
    </row>
    <row r="28" spans="1:42" s="52" customFormat="1" ht="33" customHeight="1" x14ac:dyDescent="0.25">
      <c r="A28" s="256" t="s">
        <v>23</v>
      </c>
      <c r="B28" s="329"/>
      <c r="C28" s="330">
        <f>+(C25-$C$32)*C26/1000</f>
        <v>11.842000000000001</v>
      </c>
      <c r="D28" s="330">
        <f t="shared" ref="D28:G28" si="4">+(D25-$C$32)*D26/1000</f>
        <v>11.516500000000001</v>
      </c>
      <c r="E28" s="330">
        <f t="shared" si="4"/>
        <v>0</v>
      </c>
      <c r="F28" s="330">
        <f t="shared" si="4"/>
        <v>11.454499999999999</v>
      </c>
      <c r="G28" s="330">
        <f t="shared" si="4"/>
        <v>13.2525</v>
      </c>
      <c r="H28" s="329"/>
      <c r="I28" s="330">
        <f>+(I25-$I$32)*I26/1000</f>
        <v>8.7821999999999871</v>
      </c>
      <c r="J28" s="330">
        <f t="shared" ref="J28:M28" si="5">+(J25-$I$32)*J26/1000</f>
        <v>9.2495999999999885</v>
      </c>
      <c r="K28" s="330">
        <f t="shared" si="5"/>
        <v>0</v>
      </c>
      <c r="L28" s="330">
        <f t="shared" si="5"/>
        <v>9.3356999999999868</v>
      </c>
      <c r="M28" s="331">
        <f t="shared" si="5"/>
        <v>10.577999999999985</v>
      </c>
      <c r="N28" s="259">
        <f t="shared" ref="N28:U28" si="6">((N26*N25)*7)/1000</f>
        <v>1009.883</v>
      </c>
      <c r="O28" s="45">
        <f t="shared" si="6"/>
        <v>182.28560000000002</v>
      </c>
      <c r="P28" s="45">
        <f t="shared" si="6"/>
        <v>1008.7483</v>
      </c>
      <c r="Q28" s="46">
        <f t="shared" si="6"/>
        <v>1009.883</v>
      </c>
      <c r="R28" s="44">
        <f t="shared" si="6"/>
        <v>979.24609999999984</v>
      </c>
      <c r="S28" s="45">
        <f t="shared" si="6"/>
        <v>181.63739999999999</v>
      </c>
      <c r="T28" s="45">
        <f t="shared" si="6"/>
        <v>980.38079999999991</v>
      </c>
      <c r="U28" s="46">
        <f t="shared" si="6"/>
        <v>982.65020000000004</v>
      </c>
      <c r="V28" s="344"/>
    </row>
    <row r="29" spans="1:42" s="304" customFormat="1" ht="33.75" customHeight="1" thickBot="1" x14ac:dyDescent="0.3">
      <c r="A29" s="256" t="s">
        <v>24</v>
      </c>
      <c r="B29" s="332"/>
      <c r="C29" s="333">
        <f t="shared" ref="C29:G29" si="7">+C26*(1.16666666666667)</f>
        <v>891.33333333333599</v>
      </c>
      <c r="D29" s="333">
        <f t="shared" si="7"/>
        <v>866.83333333333587</v>
      </c>
      <c r="E29" s="333">
        <f t="shared" si="7"/>
        <v>192.50000000000057</v>
      </c>
      <c r="F29" s="333">
        <f t="shared" si="7"/>
        <v>862.16666666666913</v>
      </c>
      <c r="G29" s="333">
        <f t="shared" si="7"/>
        <v>997.50000000000296</v>
      </c>
      <c r="H29" s="332"/>
      <c r="I29" s="333">
        <f>+I26*(1.16666666666667)</f>
        <v>833.00000000000239</v>
      </c>
      <c r="J29" s="333">
        <f>+J26*(1.16666666666667)</f>
        <v>877.33333333333587</v>
      </c>
      <c r="K29" s="333">
        <f>+K26*(1.16666666666667)</f>
        <v>203.0000000000006</v>
      </c>
      <c r="L29" s="333">
        <f>+L26*(1.16666666666667)</f>
        <v>885.50000000000261</v>
      </c>
      <c r="M29" s="334">
        <f>+M26*(1.16666666666667)</f>
        <v>1003.3333333333362</v>
      </c>
      <c r="N29" s="89">
        <f t="shared" ref="N29:U29" si="8">+(N24/N26)/7*1000</f>
        <v>159.52857142857144</v>
      </c>
      <c r="O29" s="49">
        <f t="shared" si="8"/>
        <v>150.02857142857141</v>
      </c>
      <c r="P29" s="49">
        <f t="shared" si="8"/>
        <v>157.52857142857141</v>
      </c>
      <c r="Q29" s="50">
        <f t="shared" si="8"/>
        <v>162.1</v>
      </c>
      <c r="R29" s="48">
        <f t="shared" si="8"/>
        <v>162.09999999999997</v>
      </c>
      <c r="S29" s="49">
        <f t="shared" si="8"/>
        <v>146.6</v>
      </c>
      <c r="T29" s="49">
        <f t="shared" si="8"/>
        <v>159.01428571428571</v>
      </c>
      <c r="U29" s="50">
        <f t="shared" si="8"/>
        <v>162.1</v>
      </c>
      <c r="V29" s="344"/>
    </row>
    <row r="30" spans="1:42" s="304" customFormat="1" ht="33.75" customHeight="1" x14ac:dyDescent="0.25">
      <c r="A30" s="52"/>
      <c r="B30" s="328"/>
      <c r="C30" s="335">
        <f>(C27/6)</f>
        <v>123.84439999999999</v>
      </c>
      <c r="D30" s="335">
        <f t="shared" ref="D30:G30" si="9">+(D27/6)</f>
        <v>120.44030000000002</v>
      </c>
      <c r="E30" s="335">
        <f t="shared" si="9"/>
        <v>24.189000000000004</v>
      </c>
      <c r="F30" s="335">
        <f t="shared" si="9"/>
        <v>119.7919</v>
      </c>
      <c r="G30" s="335">
        <f t="shared" si="9"/>
        <v>138.59549999999999</v>
      </c>
      <c r="H30" s="328"/>
      <c r="I30" s="335">
        <f>+(I27/6)</f>
        <v>115.73939999999999</v>
      </c>
      <c r="J30" s="335">
        <f>+(J27/6)</f>
        <v>121.89919999999999</v>
      </c>
      <c r="K30" s="335">
        <f>+(K27/6)</f>
        <v>26.065200000000001</v>
      </c>
      <c r="L30" s="335">
        <f>+(L27/6)</f>
        <v>123.03389999999997</v>
      </c>
      <c r="M30" s="336">
        <f>+(M27/6)</f>
        <v>139.40600000000001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04" customFormat="1" ht="33.75" customHeight="1" x14ac:dyDescent="0.25">
      <c r="A31" s="52"/>
      <c r="B31" s="328"/>
      <c r="C31" s="335">
        <f>+((C27-C24)/4)+C30</f>
        <v>288.12349999999998</v>
      </c>
      <c r="D31" s="335">
        <f t="shared" ref="D31:G31" si="10">+((D27-D24)/4)+D30</f>
        <v>282.30285000000003</v>
      </c>
      <c r="E31" s="335">
        <f t="shared" si="10"/>
        <v>59.738250000000008</v>
      </c>
      <c r="F31" s="335">
        <f t="shared" si="10"/>
        <v>280.72762499999999</v>
      </c>
      <c r="G31" s="335">
        <f t="shared" si="10"/>
        <v>320.30437499999994</v>
      </c>
      <c r="H31" s="328"/>
      <c r="I31" s="335">
        <f>+((I27-I24)/4)+I30</f>
        <v>269.23154999999997</v>
      </c>
      <c r="J31" s="335">
        <f>+((J27-J24)/4)+J30</f>
        <v>282.41359999999997</v>
      </c>
      <c r="K31" s="335">
        <f>+((K27-K24)/4)+K30</f>
        <v>63.927599999999998</v>
      </c>
      <c r="L31" s="335">
        <f>+((L27-L24)/4)+L30</f>
        <v>283.80907499999995</v>
      </c>
      <c r="M31" s="336">
        <f>+((M27-M24)/4)+M30</f>
        <v>321.57550000000003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04" customFormat="1" ht="33.75" customHeight="1" thickBot="1" x14ac:dyDescent="0.3">
      <c r="A32" s="52"/>
      <c r="B32" s="337"/>
      <c r="C32" s="338">
        <v>146.6</v>
      </c>
      <c r="D32" s="339">
        <f>+C32*E32/1000</f>
        <v>478.79559999999998</v>
      </c>
      <c r="E32" s="340">
        <f>+SUM(C26:G26)</f>
        <v>3266</v>
      </c>
      <c r="F32" s="341"/>
      <c r="G32" s="341"/>
      <c r="H32" s="337"/>
      <c r="I32" s="338">
        <v>149.80000000000001</v>
      </c>
      <c r="J32" s="339">
        <f>+I32*K32/1000</f>
        <v>488.19819999999999</v>
      </c>
      <c r="K32" s="340">
        <f>+SUM(I26:M26)</f>
        <v>3259</v>
      </c>
      <c r="L32" s="342"/>
      <c r="M32" s="34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04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s="419" customFormat="1" ht="33.75" customHeight="1" x14ac:dyDescent="0.25">
      <c r="A36" s="121" t="s">
        <v>25</v>
      </c>
      <c r="B36" s="589" t="s">
        <v>26</v>
      </c>
      <c r="C36" s="590"/>
      <c r="D36" s="590"/>
      <c r="E36" s="590"/>
      <c r="F36" s="590"/>
      <c r="G36" s="590"/>
      <c r="H36" s="587"/>
      <c r="I36" s="416"/>
      <c r="J36" s="417" t="s">
        <v>27</v>
      </c>
      <c r="K36" s="110"/>
      <c r="L36" s="589" t="s">
        <v>26</v>
      </c>
      <c r="M36" s="590"/>
      <c r="N36" s="590"/>
      <c r="O36" s="590"/>
      <c r="P36" s="590"/>
      <c r="Q36" s="590"/>
      <c r="R36" s="610"/>
      <c r="S36" s="52"/>
      <c r="T36" s="52"/>
      <c r="U36" s="52"/>
      <c r="V36" s="52"/>
      <c r="W36" s="418"/>
      <c r="X36" s="52"/>
      <c r="Y36" s="52"/>
      <c r="Z36" s="52"/>
      <c r="AA36" s="52"/>
      <c r="AB36" s="52"/>
    </row>
    <row r="37" spans="1:30" s="419" customFormat="1" ht="33.75" customHeight="1" x14ac:dyDescent="0.25">
      <c r="A37" s="92" t="s">
        <v>28</v>
      </c>
      <c r="B37" s="420"/>
      <c r="C37" s="399"/>
      <c r="D37" s="399"/>
      <c r="E37" s="399"/>
      <c r="F37" s="399"/>
      <c r="G37" s="399"/>
      <c r="H37" s="399"/>
      <c r="I37" s="296" t="s">
        <v>11</v>
      </c>
      <c r="K37" s="421"/>
      <c r="L37" s="420"/>
      <c r="M37" s="399"/>
      <c r="N37" s="399"/>
      <c r="O37" s="399"/>
      <c r="P37" s="399"/>
      <c r="Q37" s="399"/>
      <c r="R37" s="296" t="s">
        <v>11</v>
      </c>
      <c r="S37" s="422"/>
      <c r="T37" s="422"/>
      <c r="U37" s="423"/>
      <c r="V37" s="52"/>
      <c r="W37" s="52"/>
      <c r="X37" s="418"/>
      <c r="Y37" s="52"/>
      <c r="Z37" s="52"/>
      <c r="AA37" s="52"/>
      <c r="AB37" s="52"/>
    </row>
    <row r="38" spans="1:30" s="419" customFormat="1" ht="33.75" customHeight="1" x14ac:dyDescent="0.25">
      <c r="A38" s="92" t="s">
        <v>12</v>
      </c>
      <c r="B38" s="294">
        <v>1</v>
      </c>
      <c r="C38" s="295">
        <v>2</v>
      </c>
      <c r="D38" s="295">
        <v>3</v>
      </c>
      <c r="E38" s="295">
        <v>4</v>
      </c>
      <c r="F38" s="295">
        <v>5</v>
      </c>
      <c r="G38" s="295">
        <v>6</v>
      </c>
      <c r="H38" s="295">
        <v>7</v>
      </c>
      <c r="I38" s="296"/>
      <c r="K38" s="92" t="s">
        <v>12</v>
      </c>
      <c r="L38" s="420">
        <v>1</v>
      </c>
      <c r="M38" s="402">
        <v>2</v>
      </c>
      <c r="N38" s="402">
        <v>3</v>
      </c>
      <c r="O38" s="402">
        <v>4</v>
      </c>
      <c r="P38" s="402">
        <v>5</v>
      </c>
      <c r="Q38" s="402" t="s">
        <v>61</v>
      </c>
      <c r="R38" s="296"/>
      <c r="S38" s="422"/>
      <c r="T38" s="422"/>
      <c r="U38" s="423"/>
      <c r="V38" s="52"/>
      <c r="W38" s="424"/>
      <c r="X38" s="424"/>
      <c r="Y38" s="52"/>
      <c r="Z38" s="52"/>
      <c r="AA38" s="52"/>
      <c r="AB38" s="52"/>
    </row>
    <row r="39" spans="1:30" s="419" customFormat="1" ht="33.75" customHeight="1" x14ac:dyDescent="0.25">
      <c r="A39" s="404" t="s">
        <v>13</v>
      </c>
      <c r="B39" s="82">
        <v>120.04440000000001</v>
      </c>
      <c r="C39" s="82">
        <v>120.04999999999998</v>
      </c>
      <c r="D39" s="82">
        <v>23.611799999999999</v>
      </c>
      <c r="E39" s="82">
        <v>117.59310000000001</v>
      </c>
      <c r="F39" s="82">
        <v>115.29679999999998</v>
      </c>
      <c r="G39" s="82"/>
      <c r="H39" s="82"/>
      <c r="I39" s="205">
        <f t="shared" ref="I39:I46" si="11">SUM(B39:H39)</f>
        <v>496.59609999999998</v>
      </c>
      <c r="J39" s="52"/>
      <c r="K39" s="404" t="s">
        <v>13</v>
      </c>
      <c r="L39" s="82">
        <v>10.199999999999999</v>
      </c>
      <c r="M39" s="82">
        <v>10.4</v>
      </c>
      <c r="N39" s="82">
        <v>1.8</v>
      </c>
      <c r="O39" s="82">
        <v>10.4</v>
      </c>
      <c r="P39" s="82">
        <v>10.199999999999999</v>
      </c>
      <c r="Q39" s="82"/>
      <c r="R39" s="205">
        <f t="shared" ref="R39:R46" si="12">SUM(L39:Q39)</f>
        <v>43</v>
      </c>
      <c r="S39" s="52"/>
      <c r="T39" s="76"/>
      <c r="U39" s="76"/>
      <c r="V39" s="52"/>
      <c r="W39" s="424"/>
      <c r="X39" s="424"/>
      <c r="Y39" s="52"/>
      <c r="Z39" s="52"/>
      <c r="AA39" s="52"/>
      <c r="AB39" s="52"/>
    </row>
    <row r="40" spans="1:30" s="419" customFormat="1" ht="33.75" customHeight="1" x14ac:dyDescent="0.25">
      <c r="A40" s="406" t="s">
        <v>14</v>
      </c>
      <c r="B40" s="82">
        <v>120.04440000000001</v>
      </c>
      <c r="C40" s="82">
        <v>122.40899999999998</v>
      </c>
      <c r="D40" s="82">
        <v>23.611799999999999</v>
      </c>
      <c r="E40" s="82">
        <v>120.58199999999999</v>
      </c>
      <c r="F40" s="82">
        <v>118.55970000000001</v>
      </c>
      <c r="G40" s="82"/>
      <c r="H40" s="82"/>
      <c r="I40" s="205">
        <f t="shared" si="11"/>
        <v>505.20690000000002</v>
      </c>
      <c r="J40" s="52"/>
      <c r="K40" s="406" t="s">
        <v>14</v>
      </c>
      <c r="L40" s="82">
        <v>10.199999999999999</v>
      </c>
      <c r="M40" s="82">
        <v>10.4</v>
      </c>
      <c r="N40" s="82">
        <v>1.8</v>
      </c>
      <c r="O40" s="82">
        <v>10.4</v>
      </c>
      <c r="P40" s="82">
        <v>10.199999999999999</v>
      </c>
      <c r="Q40" s="82"/>
      <c r="R40" s="205">
        <f t="shared" si="12"/>
        <v>43</v>
      </c>
      <c r="S40" s="52"/>
      <c r="T40" s="76"/>
      <c r="U40" s="423"/>
      <c r="V40" s="52"/>
      <c r="W40" s="424"/>
      <c r="X40" s="424"/>
      <c r="Y40" s="52"/>
      <c r="Z40" s="52"/>
      <c r="AA40" s="52"/>
      <c r="AB40" s="52"/>
    </row>
    <row r="41" spans="1:30" s="419" customFormat="1" ht="33.75" customHeight="1" x14ac:dyDescent="0.25">
      <c r="A41" s="404" t="s">
        <v>15</v>
      </c>
      <c r="B41" s="82">
        <v>120.04440000000001</v>
      </c>
      <c r="C41" s="82">
        <v>122.40899999999998</v>
      </c>
      <c r="D41" s="82">
        <v>23.611799999999999</v>
      </c>
      <c r="E41" s="82">
        <v>120.58199999999999</v>
      </c>
      <c r="F41" s="82">
        <v>122.52030000000001</v>
      </c>
      <c r="G41" s="24"/>
      <c r="H41" s="24"/>
      <c r="I41" s="205">
        <f t="shared" si="11"/>
        <v>509.16750000000002</v>
      </c>
      <c r="J41" s="52"/>
      <c r="K41" s="404" t="s">
        <v>15</v>
      </c>
      <c r="L41" s="82">
        <v>10.199999999999999</v>
      </c>
      <c r="M41" s="82">
        <v>10.4</v>
      </c>
      <c r="N41" s="82">
        <v>1.8</v>
      </c>
      <c r="O41" s="82">
        <v>10.3</v>
      </c>
      <c r="P41" s="82">
        <v>10</v>
      </c>
      <c r="Q41" s="24"/>
      <c r="R41" s="205">
        <f t="shared" si="12"/>
        <v>42.7</v>
      </c>
      <c r="S41" s="52"/>
      <c r="T41" s="76"/>
      <c r="U41" s="53"/>
      <c r="V41" s="52"/>
      <c r="W41" s="424"/>
      <c r="X41" s="424"/>
      <c r="Y41" s="52"/>
      <c r="Z41" s="52"/>
      <c r="AA41" s="52"/>
      <c r="AB41" s="52"/>
    </row>
    <row r="42" spans="1:30" s="419" customFormat="1" ht="33.75" customHeight="1" x14ac:dyDescent="0.25">
      <c r="A42" s="406" t="s">
        <v>16</v>
      </c>
      <c r="B42" s="82">
        <v>120.04440000000001</v>
      </c>
      <c r="C42" s="82">
        <v>122.40899999999998</v>
      </c>
      <c r="D42" s="82">
        <v>23.611799999999999</v>
      </c>
      <c r="E42" s="82">
        <v>120.58199999999999</v>
      </c>
      <c r="F42" s="82">
        <v>122.52030000000001</v>
      </c>
      <c r="G42" s="82"/>
      <c r="H42" s="82"/>
      <c r="I42" s="205">
        <f t="shared" si="11"/>
        <v>509.16750000000002</v>
      </c>
      <c r="J42" s="52"/>
      <c r="K42" s="406" t="s">
        <v>16</v>
      </c>
      <c r="L42" s="82">
        <v>10.3</v>
      </c>
      <c r="M42" s="82">
        <v>10.4</v>
      </c>
      <c r="N42" s="82">
        <v>1.8</v>
      </c>
      <c r="O42" s="82">
        <v>10.4</v>
      </c>
      <c r="P42" s="82">
        <v>10</v>
      </c>
      <c r="Q42" s="82"/>
      <c r="R42" s="205">
        <f t="shared" si="12"/>
        <v>42.900000000000006</v>
      </c>
      <c r="S42" s="52"/>
      <c r="T42" s="76"/>
      <c r="U42" s="53"/>
      <c r="V42" s="52"/>
      <c r="W42" s="424"/>
      <c r="X42" s="424"/>
      <c r="Y42" s="52"/>
      <c r="Z42" s="52"/>
      <c r="AA42" s="52"/>
      <c r="AB42" s="52"/>
    </row>
    <row r="43" spans="1:30" s="419" customFormat="1" ht="33.75" customHeight="1" x14ac:dyDescent="0.25">
      <c r="A43" s="404" t="s">
        <v>17</v>
      </c>
      <c r="B43" s="82">
        <v>122.90879999999997</v>
      </c>
      <c r="C43" s="82">
        <v>125.80200000000001</v>
      </c>
      <c r="D43" s="82">
        <v>23.700599999999998</v>
      </c>
      <c r="E43" s="82">
        <v>124.41</v>
      </c>
      <c r="F43" s="82">
        <v>122.52030000000001</v>
      </c>
      <c r="G43" s="82"/>
      <c r="H43" s="82"/>
      <c r="I43" s="205">
        <f t="shared" si="11"/>
        <v>519.34169999999995</v>
      </c>
      <c r="J43" s="52"/>
      <c r="K43" s="404" t="s">
        <v>17</v>
      </c>
      <c r="L43" s="82">
        <v>10.3</v>
      </c>
      <c r="M43" s="82">
        <v>10.4</v>
      </c>
      <c r="N43" s="82">
        <v>1.8</v>
      </c>
      <c r="O43" s="82">
        <v>10.4</v>
      </c>
      <c r="P43" s="82">
        <v>10</v>
      </c>
      <c r="Q43" s="82"/>
      <c r="R43" s="205">
        <f t="shared" si="12"/>
        <v>42.900000000000006</v>
      </c>
      <c r="S43" s="52"/>
      <c r="T43" s="76"/>
      <c r="U43" s="53"/>
      <c r="V43" s="52"/>
      <c r="W43" s="424"/>
      <c r="X43" s="424"/>
      <c r="Y43" s="52"/>
      <c r="Z43" s="52"/>
      <c r="AA43" s="52"/>
      <c r="AB43" s="52"/>
    </row>
    <row r="44" spans="1:30" s="419" customFormat="1" ht="33.75" customHeight="1" x14ac:dyDescent="0.25">
      <c r="A44" s="406" t="s">
        <v>18</v>
      </c>
      <c r="B44" s="82">
        <v>122.90879999999997</v>
      </c>
      <c r="C44" s="82">
        <v>125.80200000000001</v>
      </c>
      <c r="D44" s="82">
        <v>23.700599999999998</v>
      </c>
      <c r="E44" s="82">
        <v>124.41</v>
      </c>
      <c r="F44" s="82">
        <v>122.52030000000001</v>
      </c>
      <c r="G44" s="82"/>
      <c r="H44" s="82"/>
      <c r="I44" s="205">
        <f t="shared" si="11"/>
        <v>519.34169999999995</v>
      </c>
      <c r="J44" s="52"/>
      <c r="K44" s="406" t="s">
        <v>18</v>
      </c>
      <c r="L44" s="82">
        <v>10.3</v>
      </c>
      <c r="M44" s="82">
        <v>10.5</v>
      </c>
      <c r="N44" s="82">
        <v>1.9</v>
      </c>
      <c r="O44" s="82">
        <v>10.4</v>
      </c>
      <c r="P44" s="82">
        <v>10</v>
      </c>
      <c r="Q44" s="82"/>
      <c r="R44" s="205">
        <f t="shared" si="12"/>
        <v>43.1</v>
      </c>
      <c r="S44" s="52"/>
      <c r="T44" s="76"/>
      <c r="U44" s="53"/>
      <c r="V44" s="52"/>
      <c r="W44" s="424"/>
      <c r="X44" s="424"/>
      <c r="Y44" s="52"/>
      <c r="Z44" s="52"/>
      <c r="AA44" s="52"/>
      <c r="AB44" s="52"/>
    </row>
    <row r="45" spans="1:30" s="419" customFormat="1" ht="33.75" customHeight="1" x14ac:dyDescent="0.25">
      <c r="A45" s="404" t="s">
        <v>19</v>
      </c>
      <c r="B45" s="82">
        <v>122.90879999999997</v>
      </c>
      <c r="C45" s="82">
        <v>125.80200000000001</v>
      </c>
      <c r="D45" s="82">
        <v>23.700599999999998</v>
      </c>
      <c r="E45" s="82">
        <v>124.41</v>
      </c>
      <c r="F45" s="82">
        <v>122.52030000000001</v>
      </c>
      <c r="G45" s="82"/>
      <c r="H45" s="82"/>
      <c r="I45" s="205">
        <f t="shared" si="11"/>
        <v>519.34169999999995</v>
      </c>
      <c r="J45" s="52"/>
      <c r="K45" s="404" t="s">
        <v>19</v>
      </c>
      <c r="L45" s="82">
        <v>10.3</v>
      </c>
      <c r="M45" s="82">
        <v>10.5</v>
      </c>
      <c r="N45" s="82">
        <v>1.9</v>
      </c>
      <c r="O45" s="82">
        <v>10.4</v>
      </c>
      <c r="P45" s="82">
        <v>10.1</v>
      </c>
      <c r="Q45" s="82"/>
      <c r="R45" s="205">
        <f t="shared" si="12"/>
        <v>43.2</v>
      </c>
      <c r="S45" s="52"/>
      <c r="T45" s="76"/>
      <c r="U45" s="53"/>
      <c r="V45" s="52"/>
      <c r="W45" s="424"/>
      <c r="X45" s="424"/>
      <c r="Y45" s="52"/>
      <c r="Z45" s="52"/>
      <c r="AA45" s="52"/>
      <c r="AB45" s="52"/>
    </row>
    <row r="46" spans="1:30" s="419" customFormat="1" ht="33.75" customHeight="1" x14ac:dyDescent="0.25">
      <c r="A46" s="406" t="s">
        <v>11</v>
      </c>
      <c r="B46" s="308">
        <f t="shared" ref="B46:H46" si="13">SUM(B39:B45)</f>
        <v>848.90399999999988</v>
      </c>
      <c r="C46" s="309">
        <f t="shared" si="13"/>
        <v>864.68299999999999</v>
      </c>
      <c r="D46" s="309">
        <f t="shared" si="13"/>
        <v>165.54900000000001</v>
      </c>
      <c r="E46" s="309">
        <f t="shared" si="13"/>
        <v>852.56909999999993</v>
      </c>
      <c r="F46" s="309">
        <f t="shared" si="13"/>
        <v>846.45800000000008</v>
      </c>
      <c r="G46" s="309">
        <f t="shared" si="13"/>
        <v>0</v>
      </c>
      <c r="H46" s="309">
        <f t="shared" si="13"/>
        <v>0</v>
      </c>
      <c r="I46" s="205">
        <f t="shared" si="11"/>
        <v>3578.1631000000002</v>
      </c>
      <c r="K46" s="406" t="s">
        <v>11</v>
      </c>
      <c r="L46" s="308">
        <f t="shared" ref="L46:Q46" si="14">SUM(L39:L45)</f>
        <v>71.8</v>
      </c>
      <c r="M46" s="309">
        <f t="shared" si="14"/>
        <v>73</v>
      </c>
      <c r="N46" s="309">
        <f t="shared" si="14"/>
        <v>12.8</v>
      </c>
      <c r="O46" s="309">
        <f t="shared" si="14"/>
        <v>72.7</v>
      </c>
      <c r="P46" s="309">
        <f t="shared" si="14"/>
        <v>70.5</v>
      </c>
      <c r="Q46" s="309">
        <f t="shared" si="14"/>
        <v>0</v>
      </c>
      <c r="R46" s="205">
        <f t="shared" si="12"/>
        <v>300.8</v>
      </c>
      <c r="S46" s="76"/>
      <c r="T46" s="76"/>
      <c r="U46" s="52"/>
      <c r="V46" s="52"/>
      <c r="W46" s="52"/>
      <c r="X46" s="52"/>
      <c r="Y46" s="52"/>
      <c r="Z46" s="52"/>
      <c r="AA46" s="52"/>
      <c r="AB46" s="52"/>
    </row>
    <row r="47" spans="1:30" s="419" customFormat="1" ht="33.75" customHeight="1" x14ac:dyDescent="0.25">
      <c r="A47" s="407" t="s">
        <v>20</v>
      </c>
      <c r="B47" s="316">
        <v>141.6</v>
      </c>
      <c r="C47" s="317">
        <v>144.6</v>
      </c>
      <c r="D47" s="317">
        <v>138.6</v>
      </c>
      <c r="E47" s="317">
        <v>143</v>
      </c>
      <c r="F47" s="317">
        <v>142.30000000000001</v>
      </c>
      <c r="G47" s="317"/>
      <c r="H47" s="317"/>
      <c r="I47" s="425">
        <f>+((I46/I48)/7)*1000</f>
        <v>140.43026295133438</v>
      </c>
      <c r="K47" s="407" t="s">
        <v>20</v>
      </c>
      <c r="L47" s="316">
        <v>140.5</v>
      </c>
      <c r="M47" s="317">
        <v>139</v>
      </c>
      <c r="N47" s="317">
        <v>140.5</v>
      </c>
      <c r="O47" s="317">
        <v>138.5</v>
      </c>
      <c r="P47" s="317">
        <v>138</v>
      </c>
      <c r="Q47" s="317"/>
      <c r="R47" s="425">
        <f>+((R46/R48)/7)*1000</f>
        <v>139.06611188164587</v>
      </c>
      <c r="S47" s="426"/>
      <c r="T47" s="426"/>
    </row>
    <row r="48" spans="1:30" s="419" customFormat="1" ht="33.75" customHeight="1" x14ac:dyDescent="0.25">
      <c r="A48" s="409" t="s">
        <v>21</v>
      </c>
      <c r="B48" s="86">
        <v>868</v>
      </c>
      <c r="C48" s="35">
        <v>870</v>
      </c>
      <c r="D48" s="35">
        <v>171</v>
      </c>
      <c r="E48" s="35">
        <v>870</v>
      </c>
      <c r="F48" s="35">
        <v>861</v>
      </c>
      <c r="G48" s="35"/>
      <c r="H48" s="35"/>
      <c r="I48" s="427">
        <f>SUM(B48:H48)</f>
        <v>3640</v>
      </c>
      <c r="J48" s="52"/>
      <c r="K48" s="409" t="s">
        <v>21</v>
      </c>
      <c r="L48" s="428">
        <v>73</v>
      </c>
      <c r="M48" s="411">
        <v>75</v>
      </c>
      <c r="N48" s="411">
        <v>13</v>
      </c>
      <c r="O48" s="411">
        <v>75</v>
      </c>
      <c r="P48" s="411">
        <v>73</v>
      </c>
      <c r="Q48" s="411"/>
      <c r="R48" s="429">
        <f>SUM(L48:Q48)</f>
        <v>309</v>
      </c>
      <c r="S48" s="430"/>
      <c r="T48" s="430"/>
    </row>
    <row r="49" spans="1:31" s="419" customFormat="1" ht="33.75" customHeight="1" x14ac:dyDescent="0.25">
      <c r="A49" s="414" t="s">
        <v>22</v>
      </c>
      <c r="B49" s="302">
        <f t="shared" ref="B49:F49" si="15">((B48*B47)*7/1000)/7</f>
        <v>122.90879999999997</v>
      </c>
      <c r="C49" s="204">
        <f t="shared" si="15"/>
        <v>125.80200000000001</v>
      </c>
      <c r="D49" s="204">
        <f t="shared" si="15"/>
        <v>23.700599999999998</v>
      </c>
      <c r="E49" s="204">
        <f t="shared" si="15"/>
        <v>124.41</v>
      </c>
      <c r="F49" s="204">
        <f t="shared" si="15"/>
        <v>122.52030000000001</v>
      </c>
      <c r="G49" s="204">
        <f t="shared" ref="G49:H49" si="16">((G48*G47)*7/1000-G39-G40)/5</f>
        <v>0</v>
      </c>
      <c r="H49" s="204">
        <f t="shared" si="16"/>
        <v>0</v>
      </c>
      <c r="I49" s="431">
        <f>((I46*1000)/I48)/7</f>
        <v>140.43026295133438</v>
      </c>
      <c r="K49" s="414" t="s">
        <v>22</v>
      </c>
      <c r="L49" s="302">
        <f>((L48*L47)*7/1000-L39)/6</f>
        <v>10.265916666666667</v>
      </c>
      <c r="M49" s="204">
        <f t="shared" ref="M49:Q49" si="17">((M48*M47)*7/1000-M39)/6</f>
        <v>10.429166666666665</v>
      </c>
      <c r="N49" s="204">
        <f t="shared" si="17"/>
        <v>1.8309166666666667</v>
      </c>
      <c r="O49" s="204">
        <f t="shared" si="17"/>
        <v>10.385416666666668</v>
      </c>
      <c r="P49" s="204">
        <f t="shared" si="17"/>
        <v>10.052999999999999</v>
      </c>
      <c r="Q49" s="204">
        <f t="shared" si="17"/>
        <v>0</v>
      </c>
      <c r="R49" s="432">
        <f>((R46*1000)/R48)/7</f>
        <v>139.06611188164587</v>
      </c>
      <c r="S49" s="430"/>
      <c r="T49" s="430"/>
    </row>
    <row r="50" spans="1:31" s="419" customFormat="1" ht="33.75" customHeight="1" x14ac:dyDescent="0.25">
      <c r="A50" s="99" t="s">
        <v>23</v>
      </c>
      <c r="B50" s="88">
        <f t="shared" ref="B50:H50" si="18">((B48*B47)*7)/1000</f>
        <v>860.36159999999984</v>
      </c>
      <c r="C50" s="43">
        <f t="shared" si="18"/>
        <v>880.61400000000003</v>
      </c>
      <c r="D50" s="43">
        <f t="shared" si="18"/>
        <v>165.90419999999997</v>
      </c>
      <c r="E50" s="43">
        <f t="shared" si="18"/>
        <v>870.87</v>
      </c>
      <c r="F50" s="43">
        <f t="shared" si="18"/>
        <v>857.64210000000003</v>
      </c>
      <c r="G50" s="43">
        <f t="shared" si="18"/>
        <v>0</v>
      </c>
      <c r="H50" s="43">
        <f t="shared" si="18"/>
        <v>0</v>
      </c>
      <c r="I50" s="90"/>
      <c r="K50" s="99" t="s">
        <v>23</v>
      </c>
      <c r="L50" s="88">
        <f t="shared" ref="L50:Q50" si="19">((L48*L47)*7)/1000</f>
        <v>71.795500000000004</v>
      </c>
      <c r="M50" s="43">
        <f t="shared" si="19"/>
        <v>72.974999999999994</v>
      </c>
      <c r="N50" s="43">
        <f t="shared" si="19"/>
        <v>12.785500000000001</v>
      </c>
      <c r="O50" s="43">
        <f t="shared" si="19"/>
        <v>72.712500000000006</v>
      </c>
      <c r="P50" s="43">
        <f t="shared" si="19"/>
        <v>70.518000000000001</v>
      </c>
      <c r="Q50" s="43">
        <f t="shared" si="19"/>
        <v>0</v>
      </c>
      <c r="R50" s="433"/>
    </row>
    <row r="51" spans="1:31" s="419" customFormat="1" ht="33.75" customHeight="1" thickBot="1" x14ac:dyDescent="0.3">
      <c r="A51" s="100" t="s">
        <v>24</v>
      </c>
      <c r="B51" s="89">
        <f t="shared" ref="B51:H51" si="20">+(B46/B48)/7*1000</f>
        <v>139.71428571428569</v>
      </c>
      <c r="C51" s="49">
        <f t="shared" si="20"/>
        <v>141.98407224958947</v>
      </c>
      <c r="D51" s="49">
        <f t="shared" si="20"/>
        <v>138.30325814536343</v>
      </c>
      <c r="E51" s="49">
        <f t="shared" si="20"/>
        <v>139.99492610837436</v>
      </c>
      <c r="F51" s="49">
        <f t="shared" si="20"/>
        <v>140.44433383109342</v>
      </c>
      <c r="G51" s="49" t="e">
        <f t="shared" si="20"/>
        <v>#DIV/0!</v>
      </c>
      <c r="H51" s="49" t="e">
        <f t="shared" si="20"/>
        <v>#DIV/0!</v>
      </c>
      <c r="I51" s="108"/>
      <c r="J51" s="52"/>
      <c r="K51" s="100" t="s">
        <v>24</v>
      </c>
      <c r="L51" s="89">
        <f t="shared" ref="L51:Q51" si="21">+(L46/L48)/7*1000</f>
        <v>140.50880626223091</v>
      </c>
      <c r="M51" s="49">
        <f t="shared" si="21"/>
        <v>139.04761904761907</v>
      </c>
      <c r="N51" s="49">
        <f t="shared" si="21"/>
        <v>140.65934065934067</v>
      </c>
      <c r="O51" s="49">
        <f t="shared" si="21"/>
        <v>138.47619047619048</v>
      </c>
      <c r="P51" s="49">
        <f t="shared" si="21"/>
        <v>137.96477495107632</v>
      </c>
      <c r="Q51" s="49" t="e">
        <f t="shared" si="21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91"/>
      <c r="K54" s="591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589" t="s">
        <v>8</v>
      </c>
      <c r="C55" s="590"/>
      <c r="D55" s="590"/>
      <c r="E55" s="590"/>
      <c r="F55" s="590"/>
      <c r="G55" s="587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2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2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2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2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2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2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2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3">SUM(B58:B64)</f>
        <v>158.00000000000003</v>
      </c>
      <c r="C65" s="28">
        <f t="shared" si="23"/>
        <v>279.2</v>
      </c>
      <c r="D65" s="28">
        <f t="shared" si="23"/>
        <v>277</v>
      </c>
      <c r="E65" s="28">
        <f t="shared" si="23"/>
        <v>395.9</v>
      </c>
      <c r="F65" s="28">
        <f t="shared" si="23"/>
        <v>0</v>
      </c>
      <c r="G65" s="28">
        <f t="shared" si="23"/>
        <v>0</v>
      </c>
      <c r="H65" s="104">
        <f t="shared" si="22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4">((B67*B66)*7/1000-B58-B59)/5</f>
        <v>22.8871</v>
      </c>
      <c r="C68" s="39">
        <f t="shared" si="24"/>
        <v>40.400400000000005</v>
      </c>
      <c r="D68" s="39">
        <f t="shared" si="24"/>
        <v>40.129200000000004</v>
      </c>
      <c r="E68" s="39">
        <f t="shared" si="24"/>
        <v>57.355999999999995</v>
      </c>
      <c r="F68" s="39">
        <f t="shared" si="24"/>
        <v>0</v>
      </c>
      <c r="G68" s="39">
        <f t="shared" si="24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5">((B67*B66)*7)/1000</f>
        <v>158.03550000000001</v>
      </c>
      <c r="C69" s="43">
        <f t="shared" si="25"/>
        <v>279.202</v>
      </c>
      <c r="D69" s="43">
        <f t="shared" si="25"/>
        <v>277.04599999999999</v>
      </c>
      <c r="E69" s="43">
        <f t="shared" si="25"/>
        <v>395.78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6">+(B65/B67)/7*1000</f>
        <v>130.47068538398022</v>
      </c>
      <c r="C70" s="49">
        <f t="shared" si="26"/>
        <v>129.49907235621521</v>
      </c>
      <c r="D70" s="49">
        <f t="shared" si="26"/>
        <v>128.47866419294991</v>
      </c>
      <c r="E70" s="49">
        <f t="shared" si="26"/>
        <v>128.53896103896105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397"/>
      <c r="D73" s="397"/>
      <c r="E73" s="397"/>
      <c r="F73" s="118"/>
      <c r="G73" s="198"/>
      <c r="H73" s="397"/>
      <c r="I73" s="397"/>
      <c r="J73" s="397"/>
      <c r="K73" s="118"/>
      <c r="L73" s="198"/>
      <c r="M73" s="397"/>
      <c r="N73" s="397"/>
      <c r="O73" s="118"/>
      <c r="P73" s="198"/>
      <c r="Q73" s="397"/>
      <c r="R73" s="397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398"/>
      <c r="C74" s="399"/>
      <c r="D74" s="399"/>
      <c r="E74" s="399"/>
      <c r="F74" s="400"/>
      <c r="G74" s="401"/>
      <c r="H74" s="399"/>
      <c r="I74" s="399"/>
      <c r="J74" s="399"/>
      <c r="K74" s="400"/>
      <c r="L74" s="401"/>
      <c r="M74" s="399"/>
      <c r="N74" s="399"/>
      <c r="O74" s="400"/>
      <c r="P74" s="401"/>
      <c r="Q74" s="399"/>
      <c r="R74" s="399"/>
      <c r="S74" s="400"/>
      <c r="T74" s="92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398">
        <v>1</v>
      </c>
      <c r="C75" s="402">
        <v>2</v>
      </c>
      <c r="D75" s="402" t="s">
        <v>73</v>
      </c>
      <c r="E75" s="402">
        <v>4</v>
      </c>
      <c r="F75" s="403">
        <v>5</v>
      </c>
      <c r="G75" s="398">
        <v>6</v>
      </c>
      <c r="H75" s="402">
        <v>7</v>
      </c>
      <c r="I75" s="402" t="s">
        <v>74</v>
      </c>
      <c r="J75" s="402">
        <v>9</v>
      </c>
      <c r="K75" s="403">
        <v>10</v>
      </c>
      <c r="L75" s="398">
        <v>11</v>
      </c>
      <c r="M75" s="402" t="s">
        <v>75</v>
      </c>
      <c r="N75" s="402">
        <v>13</v>
      </c>
      <c r="O75" s="403">
        <v>14</v>
      </c>
      <c r="P75" s="398">
        <v>15</v>
      </c>
      <c r="Q75" s="402" t="s">
        <v>76</v>
      </c>
      <c r="R75" s="402">
        <v>17</v>
      </c>
      <c r="S75" s="403">
        <v>18</v>
      </c>
      <c r="T75" s="92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404" t="s">
        <v>13</v>
      </c>
      <c r="B76" s="203">
        <v>9.5</v>
      </c>
      <c r="C76" s="204">
        <v>9.1</v>
      </c>
      <c r="D76" s="204">
        <v>2.2000000000000002</v>
      </c>
      <c r="E76" s="204">
        <v>9.1</v>
      </c>
      <c r="F76" s="205">
        <v>10.3</v>
      </c>
      <c r="G76" s="203">
        <v>8.9</v>
      </c>
      <c r="H76" s="204">
        <v>9.4</v>
      </c>
      <c r="I76" s="204">
        <v>2.2000000000000002</v>
      </c>
      <c r="J76" s="204">
        <v>9.4</v>
      </c>
      <c r="K76" s="205">
        <v>10.5</v>
      </c>
      <c r="L76" s="203">
        <v>11.1</v>
      </c>
      <c r="M76" s="204">
        <v>2.2000000000000002</v>
      </c>
      <c r="N76" s="204">
        <v>10.8</v>
      </c>
      <c r="O76" s="205">
        <v>10.9</v>
      </c>
      <c r="P76" s="203">
        <v>10.8</v>
      </c>
      <c r="Q76" s="204">
        <v>2.2000000000000002</v>
      </c>
      <c r="R76" s="204">
        <v>10.6</v>
      </c>
      <c r="S76" s="205">
        <v>10.6</v>
      </c>
      <c r="T76" s="405">
        <f t="shared" ref="T76:T83" si="27">SUM(B76:S76)</f>
        <v>149.79999999999998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406" t="s">
        <v>14</v>
      </c>
      <c r="B77" s="203">
        <v>9.5</v>
      </c>
      <c r="C77" s="204">
        <v>9.1</v>
      </c>
      <c r="D77" s="204">
        <v>2.2000000000000002</v>
      </c>
      <c r="E77" s="204">
        <v>9.1</v>
      </c>
      <c r="F77" s="205">
        <v>10.3</v>
      </c>
      <c r="G77" s="203">
        <v>8.9</v>
      </c>
      <c r="H77" s="204">
        <v>9.4</v>
      </c>
      <c r="I77" s="204">
        <v>2.2000000000000002</v>
      </c>
      <c r="J77" s="204">
        <v>9.4</v>
      </c>
      <c r="K77" s="205">
        <v>10.5</v>
      </c>
      <c r="L77" s="203">
        <v>11.1</v>
      </c>
      <c r="M77" s="204">
        <v>2.2000000000000002</v>
      </c>
      <c r="N77" s="204">
        <v>10.8</v>
      </c>
      <c r="O77" s="205">
        <v>10.9</v>
      </c>
      <c r="P77" s="203">
        <v>10.8</v>
      </c>
      <c r="Q77" s="204">
        <v>2.2000000000000002</v>
      </c>
      <c r="R77" s="204">
        <v>10.6</v>
      </c>
      <c r="S77" s="205">
        <v>10.6</v>
      </c>
      <c r="T77" s="405">
        <f t="shared" si="27"/>
        <v>149.79999999999998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404" t="s">
        <v>15</v>
      </c>
      <c r="B78" s="203">
        <v>9.4</v>
      </c>
      <c r="C78" s="204">
        <v>8.8000000000000007</v>
      </c>
      <c r="D78" s="204">
        <v>2.1</v>
      </c>
      <c r="E78" s="204">
        <v>9.1</v>
      </c>
      <c r="F78" s="205">
        <v>10.3</v>
      </c>
      <c r="G78" s="203">
        <v>8.9</v>
      </c>
      <c r="H78" s="204">
        <v>9.4</v>
      </c>
      <c r="I78" s="204">
        <v>2.1</v>
      </c>
      <c r="J78" s="204">
        <v>9.3000000000000007</v>
      </c>
      <c r="K78" s="205">
        <v>10.5</v>
      </c>
      <c r="L78" s="203">
        <v>11</v>
      </c>
      <c r="M78" s="204">
        <v>2.1</v>
      </c>
      <c r="N78" s="204">
        <v>10.9</v>
      </c>
      <c r="O78" s="205">
        <v>10.9</v>
      </c>
      <c r="P78" s="203">
        <v>10.8</v>
      </c>
      <c r="Q78" s="204">
        <v>2.1</v>
      </c>
      <c r="R78" s="204">
        <v>10.6</v>
      </c>
      <c r="S78" s="205">
        <v>10.6</v>
      </c>
      <c r="T78" s="405">
        <f t="shared" si="27"/>
        <v>148.9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406" t="s">
        <v>16</v>
      </c>
      <c r="B79" s="203">
        <v>9.5</v>
      </c>
      <c r="C79" s="204">
        <v>8.8000000000000007</v>
      </c>
      <c r="D79" s="204">
        <v>2.2000000000000002</v>
      </c>
      <c r="E79" s="204">
        <v>9.1</v>
      </c>
      <c r="F79" s="205">
        <v>10.3</v>
      </c>
      <c r="G79" s="203">
        <v>8.9</v>
      </c>
      <c r="H79" s="204">
        <v>9.4</v>
      </c>
      <c r="I79" s="204">
        <v>2.2000000000000002</v>
      </c>
      <c r="J79" s="204">
        <v>9.3000000000000007</v>
      </c>
      <c r="K79" s="205">
        <v>10.5</v>
      </c>
      <c r="L79" s="203">
        <v>11.1</v>
      </c>
      <c r="M79" s="204">
        <v>2.2000000000000002</v>
      </c>
      <c r="N79" s="204">
        <v>10.9</v>
      </c>
      <c r="O79" s="205">
        <v>10.9</v>
      </c>
      <c r="P79" s="203">
        <v>10.8</v>
      </c>
      <c r="Q79" s="204">
        <v>2.2000000000000002</v>
      </c>
      <c r="R79" s="204">
        <v>10.7</v>
      </c>
      <c r="S79" s="205">
        <v>10.7</v>
      </c>
      <c r="T79" s="405">
        <f t="shared" si="27"/>
        <v>149.69999999999999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404" t="s">
        <v>17</v>
      </c>
      <c r="B80" s="203">
        <v>9.5</v>
      </c>
      <c r="C80" s="204">
        <v>8.8000000000000007</v>
      </c>
      <c r="D80" s="204">
        <v>2.2000000000000002</v>
      </c>
      <c r="E80" s="204">
        <v>9.1</v>
      </c>
      <c r="F80" s="205">
        <v>10.3</v>
      </c>
      <c r="G80" s="203">
        <v>8.9</v>
      </c>
      <c r="H80" s="204">
        <v>9.4</v>
      </c>
      <c r="I80" s="204">
        <v>2.2000000000000002</v>
      </c>
      <c r="J80" s="204">
        <v>9.3000000000000007</v>
      </c>
      <c r="K80" s="205">
        <v>10.5</v>
      </c>
      <c r="L80" s="203">
        <v>11.1</v>
      </c>
      <c r="M80" s="204">
        <v>2.2000000000000002</v>
      </c>
      <c r="N80" s="204">
        <v>10.9</v>
      </c>
      <c r="O80" s="205">
        <v>10.9</v>
      </c>
      <c r="P80" s="203">
        <v>10.8</v>
      </c>
      <c r="Q80" s="204">
        <v>2.2000000000000002</v>
      </c>
      <c r="R80" s="204">
        <v>10.7</v>
      </c>
      <c r="S80" s="205">
        <v>10.7</v>
      </c>
      <c r="T80" s="405">
        <f t="shared" si="27"/>
        <v>149.69999999999999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406" t="s">
        <v>18</v>
      </c>
      <c r="B81" s="203">
        <v>9.5</v>
      </c>
      <c r="C81" s="204">
        <v>8.8000000000000007</v>
      </c>
      <c r="D81" s="204">
        <v>2.2000000000000002</v>
      </c>
      <c r="E81" s="204">
        <v>9.1</v>
      </c>
      <c r="F81" s="205">
        <v>10.4</v>
      </c>
      <c r="G81" s="203">
        <v>8.9</v>
      </c>
      <c r="H81" s="204">
        <v>9.4</v>
      </c>
      <c r="I81" s="204">
        <v>2.2000000000000002</v>
      </c>
      <c r="J81" s="204">
        <v>9.4</v>
      </c>
      <c r="K81" s="205">
        <v>10.5</v>
      </c>
      <c r="L81" s="203">
        <v>11.1</v>
      </c>
      <c r="M81" s="204">
        <v>2.2000000000000002</v>
      </c>
      <c r="N81" s="204">
        <v>10.9</v>
      </c>
      <c r="O81" s="205">
        <v>10.9</v>
      </c>
      <c r="P81" s="203">
        <v>10.8</v>
      </c>
      <c r="Q81" s="204">
        <v>2.2000000000000002</v>
      </c>
      <c r="R81" s="204">
        <v>10.7</v>
      </c>
      <c r="S81" s="205">
        <v>10.7</v>
      </c>
      <c r="T81" s="405">
        <f t="shared" si="27"/>
        <v>149.89999999999998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404" t="s">
        <v>19</v>
      </c>
      <c r="B82" s="203">
        <v>9.5</v>
      </c>
      <c r="C82" s="204">
        <v>8.9</v>
      </c>
      <c r="D82" s="204">
        <v>2.2000000000000002</v>
      </c>
      <c r="E82" s="204">
        <v>9.1</v>
      </c>
      <c r="F82" s="205">
        <v>10.4</v>
      </c>
      <c r="G82" s="203">
        <v>9</v>
      </c>
      <c r="H82" s="204">
        <v>9.4</v>
      </c>
      <c r="I82" s="204">
        <v>2.2000000000000002</v>
      </c>
      <c r="J82" s="204">
        <v>9.4</v>
      </c>
      <c r="K82" s="205">
        <v>10.6</v>
      </c>
      <c r="L82" s="203">
        <v>11.1</v>
      </c>
      <c r="M82" s="204">
        <v>2.2000000000000002</v>
      </c>
      <c r="N82" s="204">
        <v>10.9</v>
      </c>
      <c r="O82" s="205">
        <v>10.9</v>
      </c>
      <c r="P82" s="203">
        <v>10.8</v>
      </c>
      <c r="Q82" s="204">
        <v>2.2000000000000002</v>
      </c>
      <c r="R82" s="204">
        <v>10.7</v>
      </c>
      <c r="S82" s="205">
        <v>10.7</v>
      </c>
      <c r="T82" s="405">
        <f t="shared" si="27"/>
        <v>150.19999999999996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406" t="s">
        <v>11</v>
      </c>
      <c r="B83" s="311">
        <f>SUM(B76:B82)</f>
        <v>66.400000000000006</v>
      </c>
      <c r="C83" s="309">
        <f>SUM(C76:C82)</f>
        <v>62.29999999999999</v>
      </c>
      <c r="D83" s="309">
        <f>SUM(D76:D82)</f>
        <v>15.299999999999997</v>
      </c>
      <c r="E83" s="309">
        <f>SUM(E76:E82)</f>
        <v>63.7</v>
      </c>
      <c r="F83" s="310">
        <f>SUM(F76:F82)</f>
        <v>72.3</v>
      </c>
      <c r="G83" s="311">
        <f t="shared" ref="G83:S83" si="28">SUM(G76:G82)</f>
        <v>62.4</v>
      </c>
      <c r="H83" s="309">
        <f t="shared" si="28"/>
        <v>65.8</v>
      </c>
      <c r="I83" s="309">
        <f t="shared" si="28"/>
        <v>15.299999999999997</v>
      </c>
      <c r="J83" s="309">
        <f t="shared" si="28"/>
        <v>65.5</v>
      </c>
      <c r="K83" s="310">
        <f t="shared" si="28"/>
        <v>73.599999999999994</v>
      </c>
      <c r="L83" s="311">
        <f t="shared" si="28"/>
        <v>77.599999999999994</v>
      </c>
      <c r="M83" s="309">
        <f t="shared" si="28"/>
        <v>15.299999999999997</v>
      </c>
      <c r="N83" s="309">
        <f t="shared" si="28"/>
        <v>76.100000000000009</v>
      </c>
      <c r="O83" s="310">
        <f t="shared" si="28"/>
        <v>76.300000000000011</v>
      </c>
      <c r="P83" s="311">
        <f t="shared" si="28"/>
        <v>75.599999999999994</v>
      </c>
      <c r="Q83" s="309">
        <f t="shared" si="28"/>
        <v>15.299999999999997</v>
      </c>
      <c r="R83" s="309">
        <f t="shared" si="28"/>
        <v>74.600000000000009</v>
      </c>
      <c r="S83" s="310">
        <f t="shared" si="28"/>
        <v>74.600000000000009</v>
      </c>
      <c r="T83" s="405">
        <f t="shared" si="27"/>
        <v>1048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407" t="s">
        <v>20</v>
      </c>
      <c r="B84" s="319">
        <v>146</v>
      </c>
      <c r="C84" s="317">
        <v>146</v>
      </c>
      <c r="D84" s="317">
        <v>146</v>
      </c>
      <c r="E84" s="317">
        <v>144.5</v>
      </c>
      <c r="F84" s="318">
        <v>143.5</v>
      </c>
      <c r="G84" s="319">
        <v>146</v>
      </c>
      <c r="H84" s="317">
        <v>144.5</v>
      </c>
      <c r="I84" s="317">
        <v>146</v>
      </c>
      <c r="J84" s="317">
        <v>144</v>
      </c>
      <c r="K84" s="318">
        <v>144</v>
      </c>
      <c r="L84" s="319">
        <v>146</v>
      </c>
      <c r="M84" s="317">
        <v>146</v>
      </c>
      <c r="N84" s="317">
        <v>143</v>
      </c>
      <c r="O84" s="318">
        <v>143.5</v>
      </c>
      <c r="P84" s="319">
        <v>146</v>
      </c>
      <c r="Q84" s="317">
        <v>146</v>
      </c>
      <c r="R84" s="317">
        <v>144</v>
      </c>
      <c r="S84" s="318">
        <v>144</v>
      </c>
      <c r="T84" s="408">
        <f>+((T83/T85)/7)*1000</f>
        <v>144.65148378191859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409" t="s">
        <v>21</v>
      </c>
      <c r="B85" s="410">
        <v>65</v>
      </c>
      <c r="C85" s="411">
        <v>61</v>
      </c>
      <c r="D85" s="411">
        <v>15</v>
      </c>
      <c r="E85" s="411">
        <v>63</v>
      </c>
      <c r="F85" s="412">
        <v>72</v>
      </c>
      <c r="G85" s="410">
        <v>61</v>
      </c>
      <c r="H85" s="411">
        <v>65</v>
      </c>
      <c r="I85" s="411">
        <v>15</v>
      </c>
      <c r="J85" s="411">
        <v>65</v>
      </c>
      <c r="K85" s="412">
        <v>73</v>
      </c>
      <c r="L85" s="410">
        <v>76</v>
      </c>
      <c r="M85" s="411">
        <v>15</v>
      </c>
      <c r="N85" s="411">
        <v>76</v>
      </c>
      <c r="O85" s="412">
        <v>76</v>
      </c>
      <c r="P85" s="410">
        <v>74</v>
      </c>
      <c r="Q85" s="411">
        <v>15</v>
      </c>
      <c r="R85" s="411">
        <v>74</v>
      </c>
      <c r="S85" s="412">
        <v>74</v>
      </c>
      <c r="T85" s="413">
        <f>SUM(B85:S85)</f>
        <v>1035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414" t="s">
        <v>22</v>
      </c>
      <c r="B86" s="203">
        <f>(((B85*B84)*7)/1000-B76-B77)/5</f>
        <v>9.4860000000000007</v>
      </c>
      <c r="C86" s="204">
        <f t="shared" ref="C86:S86" si="29">(((C85*C84)*7)/1000-C76-C77)/5</f>
        <v>8.8283999999999985</v>
      </c>
      <c r="D86" s="204">
        <f t="shared" si="29"/>
        <v>2.1859999999999999</v>
      </c>
      <c r="E86" s="204">
        <f t="shared" si="29"/>
        <v>9.1048999999999989</v>
      </c>
      <c r="F86" s="205">
        <f t="shared" si="29"/>
        <v>10.344800000000001</v>
      </c>
      <c r="G86" s="203">
        <f t="shared" si="29"/>
        <v>8.9084000000000003</v>
      </c>
      <c r="H86" s="204">
        <f t="shared" si="29"/>
        <v>9.3895000000000017</v>
      </c>
      <c r="I86" s="204">
        <f t="shared" si="29"/>
        <v>2.1859999999999999</v>
      </c>
      <c r="J86" s="204">
        <f t="shared" si="29"/>
        <v>9.3439999999999994</v>
      </c>
      <c r="K86" s="205">
        <f t="shared" si="29"/>
        <v>10.5168</v>
      </c>
      <c r="L86" s="203">
        <f t="shared" si="29"/>
        <v>11.0944</v>
      </c>
      <c r="M86" s="204">
        <f t="shared" si="29"/>
        <v>2.1859999999999999</v>
      </c>
      <c r="N86" s="204">
        <f t="shared" si="29"/>
        <v>10.895199999999999</v>
      </c>
      <c r="O86" s="205">
        <f t="shared" si="29"/>
        <v>10.908399999999999</v>
      </c>
      <c r="P86" s="203">
        <f t="shared" si="29"/>
        <v>10.805600000000002</v>
      </c>
      <c r="Q86" s="204">
        <f t="shared" si="29"/>
        <v>2.1859999999999999</v>
      </c>
      <c r="R86" s="204">
        <f t="shared" si="29"/>
        <v>10.6784</v>
      </c>
      <c r="S86" s="205">
        <f t="shared" si="29"/>
        <v>10.6784</v>
      </c>
      <c r="T86" s="413">
        <f>((T83*1000)/T85)/7</f>
        <v>144.65148378191856</v>
      </c>
      <c r="AD86" s="3"/>
    </row>
    <row r="87" spans="1:41" ht="33.75" customHeight="1" x14ac:dyDescent="0.25">
      <c r="A87" s="99" t="s">
        <v>23</v>
      </c>
      <c r="B87" s="42">
        <f>((B85*B84)*7)/1000</f>
        <v>66.430000000000007</v>
      </c>
      <c r="C87" s="43">
        <f>((C85*C84)*7)/1000</f>
        <v>62.341999999999999</v>
      </c>
      <c r="D87" s="43">
        <f>((D85*D84)*7)/1000</f>
        <v>15.33</v>
      </c>
      <c r="E87" s="43">
        <f>((E85*E84)*7)/1000</f>
        <v>63.724499999999999</v>
      </c>
      <c r="F87" s="90">
        <f>((F85*F84)*7)/1000</f>
        <v>72.323999999999998</v>
      </c>
      <c r="G87" s="42">
        <f t="shared" ref="G87:S87" si="30">((G85*G84)*7)/1000</f>
        <v>62.341999999999999</v>
      </c>
      <c r="H87" s="43">
        <f t="shared" si="30"/>
        <v>65.747500000000002</v>
      </c>
      <c r="I87" s="43">
        <f t="shared" si="30"/>
        <v>15.33</v>
      </c>
      <c r="J87" s="43">
        <f t="shared" si="30"/>
        <v>65.52</v>
      </c>
      <c r="K87" s="90">
        <f t="shared" si="30"/>
        <v>73.584000000000003</v>
      </c>
      <c r="L87" s="42">
        <f t="shared" si="30"/>
        <v>77.671999999999997</v>
      </c>
      <c r="M87" s="43">
        <f t="shared" si="30"/>
        <v>15.33</v>
      </c>
      <c r="N87" s="43">
        <f t="shared" si="30"/>
        <v>76.075999999999993</v>
      </c>
      <c r="O87" s="90">
        <f t="shared" si="30"/>
        <v>76.341999999999999</v>
      </c>
      <c r="P87" s="42">
        <f t="shared" si="30"/>
        <v>75.628</v>
      </c>
      <c r="Q87" s="43">
        <f t="shared" si="30"/>
        <v>15.33</v>
      </c>
      <c r="R87" s="43">
        <f t="shared" si="30"/>
        <v>74.591999999999999</v>
      </c>
      <c r="S87" s="90">
        <f t="shared" si="30"/>
        <v>74.591999999999999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145.93406593406596</v>
      </c>
      <c r="C88" s="49">
        <f>+(C83/C85)/7*1000</f>
        <v>145.90163934426226</v>
      </c>
      <c r="D88" s="49">
        <f>+(D83/D85)/7*1000</f>
        <v>145.71428571428569</v>
      </c>
      <c r="E88" s="49">
        <f>+(E83/E85)/7*1000</f>
        <v>144.44444444444443</v>
      </c>
      <c r="F88" s="50">
        <f>+(F83/F85)/7*1000</f>
        <v>143.45238095238093</v>
      </c>
      <c r="G88" s="48">
        <f t="shared" ref="G88:S88" si="31">+(G83/G85)/7*1000</f>
        <v>146.135831381733</v>
      </c>
      <c r="H88" s="49">
        <f t="shared" si="31"/>
        <v>144.61538461538461</v>
      </c>
      <c r="I88" s="49">
        <f t="shared" si="31"/>
        <v>145.71428571428569</v>
      </c>
      <c r="J88" s="49">
        <f t="shared" si="31"/>
        <v>143.95604395604394</v>
      </c>
      <c r="K88" s="50">
        <f t="shared" si="31"/>
        <v>144.0313111545988</v>
      </c>
      <c r="L88" s="48">
        <f t="shared" si="31"/>
        <v>145.86466165413532</v>
      </c>
      <c r="M88" s="49">
        <f t="shared" si="31"/>
        <v>145.71428571428569</v>
      </c>
      <c r="N88" s="49">
        <f t="shared" si="31"/>
        <v>143.04511278195491</v>
      </c>
      <c r="O88" s="50">
        <f t="shared" si="31"/>
        <v>143.42105263157896</v>
      </c>
      <c r="P88" s="48">
        <f t="shared" si="31"/>
        <v>145.94594594594597</v>
      </c>
      <c r="Q88" s="49">
        <f t="shared" si="31"/>
        <v>145.71428571428569</v>
      </c>
      <c r="R88" s="49">
        <f t="shared" si="31"/>
        <v>144.01544401544402</v>
      </c>
      <c r="S88" s="50">
        <f t="shared" si="31"/>
        <v>144.01544401544402</v>
      </c>
      <c r="T88" s="415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R36"/>
    <mergeCell ref="J54:K54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topLeftCell="A2" zoomScale="29" zoomScaleNormal="30" workbookViewId="0">
      <selection activeCell="B45" sqref="B45:F45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0" width="33.42578125" style="19" bestFit="1" customWidth="1"/>
    <col min="11" max="11" width="40.5703125" style="19" bestFit="1" customWidth="1"/>
    <col min="12" max="12" width="22.5703125" style="19" bestFit="1" customWidth="1"/>
    <col min="13" max="13" width="21.28515625" style="19" customWidth="1"/>
    <col min="14" max="14" width="24.28515625" style="19" bestFit="1" customWidth="1"/>
    <col min="15" max="15" width="21.28515625" style="19" bestFit="1" customWidth="1"/>
    <col min="16" max="16" width="24.28515625" style="19" bestFit="1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84" t="s">
        <v>0</v>
      </c>
      <c r="B3" s="584"/>
      <c r="C3" s="584"/>
      <c r="D3" s="434"/>
      <c r="E3" s="434"/>
      <c r="F3" s="434"/>
      <c r="G3" s="434"/>
      <c r="H3" s="434"/>
      <c r="I3" s="434"/>
      <c r="J3" s="434"/>
      <c r="K3" s="434"/>
      <c r="L3" s="434"/>
      <c r="M3" s="434"/>
      <c r="N3" s="434"/>
      <c r="O3" s="434"/>
      <c r="P3" s="434"/>
      <c r="Q3" s="434"/>
      <c r="R3" s="434"/>
      <c r="S3" s="434"/>
      <c r="T3" s="434"/>
      <c r="U3" s="434"/>
      <c r="V3" s="434"/>
      <c r="W3" s="434"/>
      <c r="X3" s="434"/>
      <c r="Y3" s="2"/>
      <c r="Z3" s="2"/>
      <c r="AA3" s="2"/>
      <c r="AB3" s="2"/>
      <c r="AC3" s="2"/>
      <c r="AD3" s="43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34" t="s">
        <v>1</v>
      </c>
      <c r="B9" s="434"/>
      <c r="C9" s="434"/>
      <c r="D9" s="1"/>
      <c r="E9" s="585" t="s">
        <v>2</v>
      </c>
      <c r="F9" s="585"/>
      <c r="G9" s="58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85"/>
      <c r="S9" s="58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34"/>
      <c r="B10" s="434"/>
      <c r="C10" s="43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34" t="s">
        <v>4</v>
      </c>
      <c r="B11" s="434"/>
      <c r="C11" s="434"/>
      <c r="D11" s="1"/>
      <c r="E11" s="435">
        <v>1</v>
      </c>
      <c r="F11" s="1"/>
      <c r="G11" s="1"/>
      <c r="H11" s="1"/>
      <c r="I11" s="1"/>
      <c r="J11" s="1"/>
      <c r="K11" s="586" t="s">
        <v>116</v>
      </c>
      <c r="L11" s="586"/>
      <c r="M11" s="436"/>
      <c r="N11" s="43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34"/>
      <c r="B12" s="434"/>
      <c r="C12" s="434"/>
      <c r="D12" s="1"/>
      <c r="E12" s="5"/>
      <c r="F12" s="1"/>
      <c r="G12" s="1"/>
      <c r="H12" s="1"/>
      <c r="I12" s="1"/>
      <c r="J12" s="1"/>
      <c r="K12" s="436"/>
      <c r="L12" s="436"/>
      <c r="M12" s="436"/>
      <c r="N12" s="43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34"/>
      <c r="B13" s="434"/>
      <c r="C13" s="434"/>
      <c r="D13" s="434"/>
      <c r="E13" s="434"/>
      <c r="F13" s="434"/>
      <c r="G13" s="434"/>
      <c r="H13" s="434"/>
      <c r="I13" s="434"/>
      <c r="J13" s="434"/>
      <c r="K13" s="434"/>
      <c r="L13" s="436"/>
      <c r="M13" s="436"/>
      <c r="N13" s="436"/>
      <c r="O13" s="436"/>
      <c r="P13" s="436"/>
      <c r="Q13" s="436"/>
      <c r="R13" s="436"/>
      <c r="S13" s="436"/>
      <c r="T13" s="436"/>
      <c r="U13" s="436"/>
      <c r="V13" s="436"/>
      <c r="W13" s="1"/>
      <c r="X13" s="1"/>
      <c r="Y13" s="1"/>
    </row>
    <row r="14" spans="1:30" s="3" customFormat="1" ht="27" thickBot="1" x14ac:dyDescent="0.3">
      <c r="A14" s="434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289" t="s">
        <v>7</v>
      </c>
      <c r="B15" s="613" t="s">
        <v>8</v>
      </c>
      <c r="C15" s="614"/>
      <c r="D15" s="614"/>
      <c r="E15" s="614"/>
      <c r="F15" s="614"/>
      <c r="G15" s="615"/>
      <c r="H15" s="616" t="s">
        <v>53</v>
      </c>
      <c r="I15" s="617"/>
      <c r="J15" s="617"/>
      <c r="K15" s="617"/>
      <c r="L15" s="617"/>
      <c r="M15" s="618"/>
      <c r="N15" s="619" t="s">
        <v>9</v>
      </c>
      <c r="O15" s="611"/>
      <c r="P15" s="611"/>
      <c r="Q15" s="612"/>
      <c r="R15" s="594" t="s">
        <v>30</v>
      </c>
      <c r="S15" s="595"/>
      <c r="T15" s="595"/>
      <c r="U15" s="596"/>
      <c r="V15" s="232"/>
    </row>
    <row r="16" spans="1:30" s="304" customFormat="1" ht="39.950000000000003" customHeight="1" x14ac:dyDescent="0.25">
      <c r="A16" s="290" t="s">
        <v>12</v>
      </c>
      <c r="B16" s="291" t="s">
        <v>79</v>
      </c>
      <c r="C16" s="292">
        <v>1</v>
      </c>
      <c r="D16" s="292">
        <v>2</v>
      </c>
      <c r="E16" s="292">
        <v>3</v>
      </c>
      <c r="F16" s="292">
        <v>4</v>
      </c>
      <c r="G16" s="292">
        <v>5</v>
      </c>
      <c r="H16" s="291" t="s">
        <v>79</v>
      </c>
      <c r="I16" s="292">
        <v>1</v>
      </c>
      <c r="J16" s="292">
        <v>2</v>
      </c>
      <c r="K16" s="292">
        <v>3</v>
      </c>
      <c r="L16" s="292">
        <v>4</v>
      </c>
      <c r="M16" s="293">
        <v>5</v>
      </c>
      <c r="N16" s="297">
        <v>11</v>
      </c>
      <c r="O16" s="295" t="s">
        <v>75</v>
      </c>
      <c r="P16" s="295">
        <v>13</v>
      </c>
      <c r="Q16" s="296">
        <v>14</v>
      </c>
      <c r="R16" s="297">
        <v>15</v>
      </c>
      <c r="S16" s="295" t="s">
        <v>76</v>
      </c>
      <c r="T16" s="295">
        <v>17</v>
      </c>
      <c r="U16" s="296">
        <v>18</v>
      </c>
      <c r="V16" s="294"/>
      <c r="X16" s="52"/>
      <c r="Y16" s="52"/>
    </row>
    <row r="17" spans="1:42" s="304" customFormat="1" ht="39.950000000000003" customHeight="1" x14ac:dyDescent="0.25">
      <c r="A17" s="298" t="s">
        <v>13</v>
      </c>
      <c r="B17" s="299">
        <v>478</v>
      </c>
      <c r="C17" s="300">
        <v>11.842000000000001</v>
      </c>
      <c r="D17" s="300">
        <v>11.516500000000001</v>
      </c>
      <c r="E17" s="300">
        <v>0.79200000000000181</v>
      </c>
      <c r="F17" s="300">
        <v>11.454499999999999</v>
      </c>
      <c r="G17" s="300">
        <v>13.2525</v>
      </c>
      <c r="H17" s="299">
        <v>488</v>
      </c>
      <c r="I17" s="300">
        <v>8.7821999999999871</v>
      </c>
      <c r="J17" s="300">
        <v>9.2495999999999885</v>
      </c>
      <c r="K17" s="300">
        <v>0</v>
      </c>
      <c r="L17" s="300">
        <v>9.3356999999999868</v>
      </c>
      <c r="M17" s="301">
        <v>10.577999999999985</v>
      </c>
      <c r="N17" s="23">
        <v>144.26900000000001</v>
      </c>
      <c r="O17" s="24">
        <v>26.917999999999999</v>
      </c>
      <c r="P17" s="24">
        <v>144.1069</v>
      </c>
      <c r="Q17" s="25">
        <v>144.26900000000001</v>
      </c>
      <c r="R17" s="23">
        <v>139.89229999999998</v>
      </c>
      <c r="S17" s="24">
        <v>26.797799999999999</v>
      </c>
      <c r="T17" s="24">
        <v>140.05439999999999</v>
      </c>
      <c r="U17" s="25">
        <v>140.37860000000001</v>
      </c>
      <c r="V17" s="302">
        <f>SUM(B17:U17)</f>
        <v>1959.489</v>
      </c>
      <c r="X17" s="52"/>
      <c r="Y17" s="52"/>
    </row>
    <row r="18" spans="1:42" s="304" customFormat="1" ht="39.950000000000003" customHeight="1" x14ac:dyDescent="0.25">
      <c r="A18" s="303" t="s">
        <v>14</v>
      </c>
      <c r="B18" s="299">
        <v>492.5</v>
      </c>
      <c r="C18" s="300">
        <v>8.1533999999999907</v>
      </c>
      <c r="D18" s="300">
        <v>7.9286999999999912</v>
      </c>
      <c r="E18" s="300">
        <v>0</v>
      </c>
      <c r="F18" s="300">
        <v>7.9072999999999922</v>
      </c>
      <c r="G18" s="300">
        <v>9.1270999999999898</v>
      </c>
      <c r="H18" s="299">
        <v>487.5</v>
      </c>
      <c r="I18" s="300">
        <v>8.7821999999999871</v>
      </c>
      <c r="J18" s="300">
        <v>9.2495999999999885</v>
      </c>
      <c r="K18" s="300">
        <v>0</v>
      </c>
      <c r="L18" s="300">
        <v>9.323399999999987</v>
      </c>
      <c r="M18" s="301">
        <v>10.565699999999985</v>
      </c>
      <c r="N18" s="23">
        <v>143.78270000000001</v>
      </c>
      <c r="O18" s="24">
        <v>26.292000000000002</v>
      </c>
      <c r="P18" s="24">
        <v>143.78270000000001</v>
      </c>
      <c r="Q18" s="25">
        <v>143.78270000000001</v>
      </c>
      <c r="R18" s="23">
        <v>139.7302</v>
      </c>
      <c r="S18" s="24">
        <v>26.646400000000003</v>
      </c>
      <c r="T18" s="24">
        <v>139.40600000000001</v>
      </c>
      <c r="U18" s="25">
        <v>139.89229999999998</v>
      </c>
      <c r="V18" s="302">
        <f t="shared" ref="V18:V23" si="0">SUM(B18:U18)</f>
        <v>1954.3523999999998</v>
      </c>
      <c r="X18" s="52"/>
      <c r="Y18" s="52"/>
    </row>
    <row r="19" spans="1:42" s="304" customFormat="1" ht="39.950000000000003" customHeight="1" x14ac:dyDescent="0.25">
      <c r="A19" s="298" t="s">
        <v>15</v>
      </c>
      <c r="B19" s="299">
        <v>492.5</v>
      </c>
      <c r="C19" s="300">
        <v>8.1533999999999907</v>
      </c>
      <c r="D19" s="300">
        <v>7.9286999999999912</v>
      </c>
      <c r="E19" s="300">
        <v>0</v>
      </c>
      <c r="F19" s="300">
        <v>7.9072999999999922</v>
      </c>
      <c r="G19" s="300">
        <v>9.1270999999999898</v>
      </c>
      <c r="H19" s="299">
        <v>487.5</v>
      </c>
      <c r="I19" s="300">
        <v>8.7821999999999871</v>
      </c>
      <c r="J19" s="300">
        <v>9.2495999999999885</v>
      </c>
      <c r="K19" s="300">
        <v>0</v>
      </c>
      <c r="L19" s="300">
        <v>9.323399999999987</v>
      </c>
      <c r="M19" s="301">
        <v>10.565699999999985</v>
      </c>
      <c r="N19" s="23">
        <v>143.78270000000001</v>
      </c>
      <c r="O19" s="24">
        <v>26.292000000000002</v>
      </c>
      <c r="P19" s="24">
        <v>143.78270000000001</v>
      </c>
      <c r="Q19" s="25">
        <v>143.78270000000001</v>
      </c>
      <c r="R19" s="23">
        <v>139.7302</v>
      </c>
      <c r="S19" s="24">
        <v>26.646400000000003</v>
      </c>
      <c r="T19" s="24">
        <v>139.40600000000001</v>
      </c>
      <c r="U19" s="25">
        <v>139.89229999999998</v>
      </c>
      <c r="V19" s="302">
        <f t="shared" si="0"/>
        <v>1954.3523999999998</v>
      </c>
      <c r="X19" s="52"/>
      <c r="Y19" s="52"/>
    </row>
    <row r="20" spans="1:42" s="304" customFormat="1" ht="39.75" customHeight="1" x14ac:dyDescent="0.25">
      <c r="A20" s="303" t="s">
        <v>16</v>
      </c>
      <c r="B20" s="299">
        <v>492.5</v>
      </c>
      <c r="C20" s="300">
        <v>8.1533999999999907</v>
      </c>
      <c r="D20" s="300">
        <v>7.9286999999999912</v>
      </c>
      <c r="E20" s="300">
        <v>0</v>
      </c>
      <c r="F20" s="300">
        <v>7.9072999999999922</v>
      </c>
      <c r="G20" s="300">
        <v>9.1270999999999898</v>
      </c>
      <c r="H20" s="299">
        <v>487.5</v>
      </c>
      <c r="I20" s="300">
        <v>8.7821999999999871</v>
      </c>
      <c r="J20" s="300">
        <v>9.2495999999999885</v>
      </c>
      <c r="K20" s="300">
        <v>0</v>
      </c>
      <c r="L20" s="300">
        <v>9.323399999999987</v>
      </c>
      <c r="M20" s="301">
        <v>10.565699999999985</v>
      </c>
      <c r="N20" s="23">
        <v>143.78270000000001</v>
      </c>
      <c r="O20" s="24">
        <v>26.292000000000002</v>
      </c>
      <c r="P20" s="24">
        <v>143.78270000000001</v>
      </c>
      <c r="Q20" s="25">
        <v>143.78270000000001</v>
      </c>
      <c r="R20" s="23">
        <v>139.7302</v>
      </c>
      <c r="S20" s="24">
        <v>26.646400000000003</v>
      </c>
      <c r="T20" s="24">
        <v>139.40600000000001</v>
      </c>
      <c r="U20" s="25">
        <v>139.89229999999998</v>
      </c>
      <c r="V20" s="302">
        <f t="shared" si="0"/>
        <v>1954.3523999999998</v>
      </c>
      <c r="X20" s="52"/>
      <c r="Y20" s="52"/>
    </row>
    <row r="21" spans="1:42" s="304" customFormat="1" ht="39.950000000000003" customHeight="1" x14ac:dyDescent="0.25">
      <c r="A21" s="298" t="s">
        <v>17</v>
      </c>
      <c r="B21" s="299">
        <v>492.5</v>
      </c>
      <c r="C21" s="300">
        <v>8.1533999999999907</v>
      </c>
      <c r="D21" s="300">
        <v>7.9286999999999912</v>
      </c>
      <c r="E21" s="300">
        <v>0</v>
      </c>
      <c r="F21" s="300">
        <v>7.9072999999999922</v>
      </c>
      <c r="G21" s="300">
        <v>9.1270999999999898</v>
      </c>
      <c r="H21" s="299">
        <v>487.5</v>
      </c>
      <c r="I21" s="300">
        <v>8.7821999999999871</v>
      </c>
      <c r="J21" s="300">
        <v>9.2495999999999885</v>
      </c>
      <c r="K21" s="300">
        <v>0</v>
      </c>
      <c r="L21" s="300">
        <v>9.323399999999987</v>
      </c>
      <c r="M21" s="301">
        <v>10.565699999999985</v>
      </c>
      <c r="N21" s="23">
        <v>143.78270000000001</v>
      </c>
      <c r="O21" s="24">
        <v>27.232800000000001</v>
      </c>
      <c r="P21" s="24">
        <v>143.78270000000001</v>
      </c>
      <c r="Q21" s="25">
        <v>143.78270000000001</v>
      </c>
      <c r="R21" s="23">
        <v>139.7302</v>
      </c>
      <c r="S21" s="24">
        <v>26.646400000000003</v>
      </c>
      <c r="T21" s="24">
        <v>139.40600000000001</v>
      </c>
      <c r="U21" s="25">
        <v>139.89229999999998</v>
      </c>
      <c r="V21" s="302">
        <f t="shared" si="0"/>
        <v>1955.2931999999998</v>
      </c>
      <c r="X21" s="52"/>
      <c r="Y21" s="52"/>
    </row>
    <row r="22" spans="1:42" s="304" customFormat="1" ht="39.950000000000003" customHeight="1" x14ac:dyDescent="0.25">
      <c r="A22" s="303" t="s">
        <v>18</v>
      </c>
      <c r="B22" s="299">
        <v>492.5</v>
      </c>
      <c r="C22" s="300">
        <v>8.1533999999999907</v>
      </c>
      <c r="D22" s="300">
        <v>7.9286999999999912</v>
      </c>
      <c r="E22" s="300">
        <v>0</v>
      </c>
      <c r="F22" s="300">
        <v>7.9072999999999922</v>
      </c>
      <c r="G22" s="300">
        <v>9.1270999999999898</v>
      </c>
      <c r="H22" s="299">
        <v>487.5</v>
      </c>
      <c r="I22" s="300">
        <v>8.7821999999999871</v>
      </c>
      <c r="J22" s="300">
        <v>9.2495999999999885</v>
      </c>
      <c r="K22" s="300">
        <v>0</v>
      </c>
      <c r="L22" s="300">
        <v>9.323399999999987</v>
      </c>
      <c r="M22" s="301">
        <v>10.565699999999985</v>
      </c>
      <c r="N22" s="23">
        <v>143.78270000000001</v>
      </c>
      <c r="O22" s="24">
        <v>27.232800000000001</v>
      </c>
      <c r="P22" s="24">
        <v>143.78270000000001</v>
      </c>
      <c r="Q22" s="25">
        <v>143.78270000000001</v>
      </c>
      <c r="R22" s="23">
        <v>139.7302</v>
      </c>
      <c r="S22" s="24">
        <v>26.646400000000003</v>
      </c>
      <c r="T22" s="24">
        <v>139.40600000000001</v>
      </c>
      <c r="U22" s="25">
        <v>139.89229999999998</v>
      </c>
      <c r="V22" s="302">
        <f t="shared" si="0"/>
        <v>1955.2931999999998</v>
      </c>
      <c r="X22" s="52"/>
      <c r="Y22" s="52"/>
    </row>
    <row r="23" spans="1:42" s="304" customFormat="1" ht="39.950000000000003" customHeight="1" x14ac:dyDescent="0.25">
      <c r="A23" s="298" t="s">
        <v>19</v>
      </c>
      <c r="B23" s="299">
        <v>492.5</v>
      </c>
      <c r="C23" s="300">
        <v>8.1533999999999907</v>
      </c>
      <c r="D23" s="300">
        <v>7.9286999999999912</v>
      </c>
      <c r="E23" s="300">
        <v>1.7226999999999981</v>
      </c>
      <c r="F23" s="300">
        <v>7.9072999999999922</v>
      </c>
      <c r="G23" s="300">
        <v>9.1270999999999898</v>
      </c>
      <c r="H23" s="299">
        <v>487.5</v>
      </c>
      <c r="I23" s="300">
        <v>8.7821999999999871</v>
      </c>
      <c r="J23" s="300">
        <v>9.2495999999999885</v>
      </c>
      <c r="K23" s="300">
        <v>2.1278999999999968</v>
      </c>
      <c r="L23" s="300">
        <v>9.323399999999987</v>
      </c>
      <c r="M23" s="301">
        <v>10.565699999999985</v>
      </c>
      <c r="N23" s="23">
        <v>143.78270000000001</v>
      </c>
      <c r="O23" s="24">
        <v>27.232800000000001</v>
      </c>
      <c r="P23" s="24">
        <v>143.78270000000001</v>
      </c>
      <c r="Q23" s="25">
        <v>143.78270000000001</v>
      </c>
      <c r="R23" s="23">
        <v>139.7302</v>
      </c>
      <c r="S23" s="24">
        <v>28.529599999999995</v>
      </c>
      <c r="T23" s="24">
        <v>139.40600000000001</v>
      </c>
      <c r="U23" s="25">
        <v>139.89229999999998</v>
      </c>
      <c r="V23" s="302">
        <f t="shared" si="0"/>
        <v>1961.0269999999998</v>
      </c>
      <c r="X23" s="52"/>
      <c r="Y23" s="52"/>
    </row>
    <row r="24" spans="1:42" s="304" customFormat="1" ht="39.950000000000003" customHeight="1" thickBot="1" x14ac:dyDescent="0.3">
      <c r="A24" s="303" t="s">
        <v>11</v>
      </c>
      <c r="B24" s="305">
        <f>SUM(B17:B23)</f>
        <v>3433</v>
      </c>
      <c r="C24" s="306">
        <f t="shared" ref="C24:U24" si="1">SUM(C17:C23)</f>
        <v>60.762399999999943</v>
      </c>
      <c r="D24" s="306">
        <f t="shared" si="1"/>
        <v>59.088699999999953</v>
      </c>
      <c r="E24" s="306">
        <f t="shared" si="1"/>
        <v>2.5146999999999999</v>
      </c>
      <c r="F24" s="306">
        <f t="shared" si="1"/>
        <v>58.898299999999949</v>
      </c>
      <c r="G24" s="306">
        <f t="shared" si="1"/>
        <v>68.015099999999947</v>
      </c>
      <c r="H24" s="305">
        <f t="shared" si="1"/>
        <v>3413</v>
      </c>
      <c r="I24" s="306">
        <f t="shared" si="1"/>
        <v>61.475399999999915</v>
      </c>
      <c r="J24" s="306">
        <f t="shared" si="1"/>
        <v>64.747199999999921</v>
      </c>
      <c r="K24" s="306">
        <f t="shared" si="1"/>
        <v>2.1278999999999968</v>
      </c>
      <c r="L24" s="306">
        <f t="shared" si="1"/>
        <v>65.2760999999999</v>
      </c>
      <c r="M24" s="307">
        <f t="shared" si="1"/>
        <v>73.972199999999901</v>
      </c>
      <c r="N24" s="391">
        <f t="shared" si="1"/>
        <v>1006.9651999999999</v>
      </c>
      <c r="O24" s="392">
        <f t="shared" si="1"/>
        <v>187.4924</v>
      </c>
      <c r="P24" s="392">
        <f t="shared" si="1"/>
        <v>1006.8030999999999</v>
      </c>
      <c r="Q24" s="393">
        <f t="shared" si="1"/>
        <v>1006.9651999999999</v>
      </c>
      <c r="R24" s="391">
        <f t="shared" si="1"/>
        <v>978.27349999999979</v>
      </c>
      <c r="S24" s="392">
        <f t="shared" si="1"/>
        <v>188.55940000000001</v>
      </c>
      <c r="T24" s="392">
        <f t="shared" si="1"/>
        <v>976.49039999999991</v>
      </c>
      <c r="U24" s="393">
        <f t="shared" si="1"/>
        <v>979.73239999999987</v>
      </c>
      <c r="V24" s="302">
        <f>SUM(B24:U24)</f>
        <v>13694.159599999999</v>
      </c>
      <c r="X24" s="52"/>
    </row>
    <row r="25" spans="1:42" s="304" customFormat="1" ht="41.45" customHeight="1" x14ac:dyDescent="0.25">
      <c r="A25" s="312" t="s">
        <v>20</v>
      </c>
      <c r="B25" s="313"/>
      <c r="C25" s="314">
        <v>162.1</v>
      </c>
      <c r="D25" s="314">
        <v>162.1</v>
      </c>
      <c r="E25" s="314">
        <v>162.1</v>
      </c>
      <c r="F25" s="314">
        <v>162.1</v>
      </c>
      <c r="G25" s="314">
        <v>162.1</v>
      </c>
      <c r="H25" s="313"/>
      <c r="I25" s="314">
        <v>162.1</v>
      </c>
      <c r="J25" s="314">
        <v>162.1</v>
      </c>
      <c r="K25" s="314">
        <v>162.1</v>
      </c>
      <c r="L25" s="314">
        <v>162.1</v>
      </c>
      <c r="M25" s="315">
        <v>162.1</v>
      </c>
      <c r="N25" s="387">
        <v>162.1</v>
      </c>
      <c r="O25" s="388">
        <v>162.1</v>
      </c>
      <c r="P25" s="388">
        <v>162.1</v>
      </c>
      <c r="Q25" s="389">
        <v>162.1</v>
      </c>
      <c r="R25" s="390">
        <v>162.1</v>
      </c>
      <c r="S25" s="388">
        <v>162.1</v>
      </c>
      <c r="T25" s="388">
        <v>162.1</v>
      </c>
      <c r="U25" s="389">
        <v>162.1</v>
      </c>
      <c r="V25" s="320">
        <f>+((V24/V26)/7)*1000</f>
        <v>161.65167032603819</v>
      </c>
    </row>
    <row r="26" spans="1:42" s="52" customFormat="1" ht="36.75" customHeight="1" x14ac:dyDescent="0.25">
      <c r="A26" s="321" t="s">
        <v>21</v>
      </c>
      <c r="B26" s="322"/>
      <c r="C26" s="323">
        <v>762</v>
      </c>
      <c r="D26" s="323">
        <v>741</v>
      </c>
      <c r="E26" s="323">
        <v>161</v>
      </c>
      <c r="F26" s="323">
        <v>739</v>
      </c>
      <c r="G26" s="323">
        <v>853</v>
      </c>
      <c r="H26" s="324"/>
      <c r="I26" s="323">
        <v>714</v>
      </c>
      <c r="J26" s="323">
        <v>752</v>
      </c>
      <c r="K26" s="323">
        <v>173</v>
      </c>
      <c r="L26" s="323">
        <v>758</v>
      </c>
      <c r="M26" s="325">
        <v>859</v>
      </c>
      <c r="N26" s="86">
        <v>887</v>
      </c>
      <c r="O26" s="35">
        <v>168</v>
      </c>
      <c r="P26" s="35">
        <v>887</v>
      </c>
      <c r="Q26" s="36">
        <v>887</v>
      </c>
      <c r="R26" s="34">
        <v>862</v>
      </c>
      <c r="S26" s="35">
        <v>176</v>
      </c>
      <c r="T26" s="35">
        <v>860</v>
      </c>
      <c r="U26" s="36">
        <v>863</v>
      </c>
      <c r="V26" s="326">
        <f>SUM(C26:U26)</f>
        <v>12102</v>
      </c>
    </row>
    <row r="27" spans="1:42" s="52" customFormat="1" ht="33" customHeight="1" x14ac:dyDescent="0.25">
      <c r="A27" s="327" t="s">
        <v>22</v>
      </c>
      <c r="B27" s="328"/>
      <c r="C27" s="300">
        <f>(C26*C25/1000)*6</f>
        <v>741.12120000000004</v>
      </c>
      <c r="D27" s="300">
        <f t="shared" ref="D27:G27" si="2">(D26*D25/1000)*6</f>
        <v>720.69659999999999</v>
      </c>
      <c r="E27" s="300">
        <f t="shared" si="2"/>
        <v>156.58859999999999</v>
      </c>
      <c r="F27" s="300">
        <f t="shared" si="2"/>
        <v>718.75139999999999</v>
      </c>
      <c r="G27" s="300">
        <f t="shared" si="2"/>
        <v>829.62779999999998</v>
      </c>
      <c r="H27" s="328"/>
      <c r="I27" s="300">
        <f>(I26*I25/1000)*6</f>
        <v>694.43639999999994</v>
      </c>
      <c r="J27" s="300">
        <f>(J26*J25/1000)*6</f>
        <v>731.39519999999993</v>
      </c>
      <c r="K27" s="300">
        <f>(K26*K25/1000)*6</f>
        <v>168.25979999999998</v>
      </c>
      <c r="L27" s="300">
        <f>(L26*L25/1000)*6</f>
        <v>737.23080000000004</v>
      </c>
      <c r="M27" s="301">
        <f>(M26*M25/1000)*6</f>
        <v>835.46339999999998</v>
      </c>
      <c r="N27" s="302">
        <f>((N26*N25)*7/1000)/7</f>
        <v>143.78270000000001</v>
      </c>
      <c r="O27" s="204">
        <f t="shared" ref="O27:U27" si="3">((O26*O25)*7/1000)/7</f>
        <v>27.232800000000001</v>
      </c>
      <c r="P27" s="204">
        <f t="shared" si="3"/>
        <v>143.78270000000001</v>
      </c>
      <c r="Q27" s="205">
        <f t="shared" si="3"/>
        <v>143.78270000000001</v>
      </c>
      <c r="R27" s="203">
        <f t="shared" si="3"/>
        <v>139.7302</v>
      </c>
      <c r="S27" s="204">
        <f t="shared" si="3"/>
        <v>28.529599999999995</v>
      </c>
      <c r="T27" s="204">
        <f t="shared" si="3"/>
        <v>139.40600000000001</v>
      </c>
      <c r="U27" s="205">
        <f t="shared" si="3"/>
        <v>139.89229999999998</v>
      </c>
      <c r="V27" s="88"/>
      <c r="W27" s="52">
        <f>((V24*1000)/V26)/7</f>
        <v>161.65167032603819</v>
      </c>
    </row>
    <row r="28" spans="1:42" s="52" customFormat="1" ht="33" customHeight="1" x14ac:dyDescent="0.25">
      <c r="A28" s="256" t="s">
        <v>23</v>
      </c>
      <c r="B28" s="329"/>
      <c r="C28" s="330">
        <f>+(C25-$C$32)*C26/1000</f>
        <v>8.1533999999999907</v>
      </c>
      <c r="D28" s="330">
        <f t="shared" ref="D28:G28" si="4">+(D25-$C$32)*D26/1000</f>
        <v>7.9286999999999912</v>
      </c>
      <c r="E28" s="330">
        <f t="shared" si="4"/>
        <v>1.7226999999999981</v>
      </c>
      <c r="F28" s="330">
        <f t="shared" si="4"/>
        <v>7.9072999999999922</v>
      </c>
      <c r="G28" s="330">
        <f t="shared" si="4"/>
        <v>9.1270999999999898</v>
      </c>
      <c r="H28" s="329"/>
      <c r="I28" s="330">
        <f>+(I25-$I$32)*I26/1000</f>
        <v>8.7821999999999871</v>
      </c>
      <c r="J28" s="330">
        <f t="shared" ref="J28:M28" si="5">+(J25-$I$32)*J26/1000</f>
        <v>9.2495999999999885</v>
      </c>
      <c r="K28" s="330">
        <f t="shared" si="5"/>
        <v>2.1278999999999968</v>
      </c>
      <c r="L28" s="330">
        <f t="shared" si="5"/>
        <v>9.323399999999987</v>
      </c>
      <c r="M28" s="331">
        <f t="shared" si="5"/>
        <v>10.565699999999985</v>
      </c>
      <c r="N28" s="259">
        <f t="shared" ref="N28:U28" si="6">((N26*N25)*7)/1000</f>
        <v>1006.4789</v>
      </c>
      <c r="O28" s="45">
        <f t="shared" si="6"/>
        <v>190.62960000000001</v>
      </c>
      <c r="P28" s="45">
        <f t="shared" si="6"/>
        <v>1006.4789</v>
      </c>
      <c r="Q28" s="46">
        <f t="shared" si="6"/>
        <v>1006.4789</v>
      </c>
      <c r="R28" s="44">
        <f t="shared" si="6"/>
        <v>978.11139999999989</v>
      </c>
      <c r="S28" s="45">
        <f t="shared" si="6"/>
        <v>199.70719999999997</v>
      </c>
      <c r="T28" s="45">
        <f t="shared" si="6"/>
        <v>975.84199999999998</v>
      </c>
      <c r="U28" s="46">
        <f t="shared" si="6"/>
        <v>979.24609999999984</v>
      </c>
      <c r="V28" s="344"/>
    </row>
    <row r="29" spans="1:42" s="304" customFormat="1" ht="33.75" customHeight="1" thickBot="1" x14ac:dyDescent="0.3">
      <c r="A29" s="256" t="s">
        <v>24</v>
      </c>
      <c r="B29" s="332"/>
      <c r="C29" s="333">
        <f t="shared" ref="C29:G29" si="7">+C26*(1.16666666666667)</f>
        <v>889.00000000000261</v>
      </c>
      <c r="D29" s="333">
        <f t="shared" si="7"/>
        <v>864.5000000000025</v>
      </c>
      <c r="E29" s="333">
        <f t="shared" si="7"/>
        <v>187.83333333333388</v>
      </c>
      <c r="F29" s="333">
        <f t="shared" si="7"/>
        <v>862.16666666666913</v>
      </c>
      <c r="G29" s="333">
        <f t="shared" si="7"/>
        <v>995.16666666666958</v>
      </c>
      <c r="H29" s="332"/>
      <c r="I29" s="333">
        <f>+I26*(1.16666666666667)</f>
        <v>833.00000000000239</v>
      </c>
      <c r="J29" s="333">
        <f>+J26*(1.16666666666667)</f>
        <v>877.33333333333587</v>
      </c>
      <c r="K29" s="333">
        <f>+K26*(1.16666666666667)</f>
        <v>201.83333333333391</v>
      </c>
      <c r="L29" s="333">
        <f>+L26*(1.16666666666667)</f>
        <v>884.33333333333587</v>
      </c>
      <c r="M29" s="334">
        <f>+M26*(1.16666666666667)</f>
        <v>1002.1666666666696</v>
      </c>
      <c r="N29" s="89">
        <f t="shared" ref="N29:U29" si="8">+(N24/N26)/7*1000</f>
        <v>162.17832179094862</v>
      </c>
      <c r="O29" s="49">
        <f t="shared" si="8"/>
        <v>159.43231292517007</v>
      </c>
      <c r="P29" s="49">
        <f t="shared" si="8"/>
        <v>162.15221452729907</v>
      </c>
      <c r="Q29" s="50">
        <f t="shared" si="8"/>
        <v>162.17832179094862</v>
      </c>
      <c r="R29" s="48">
        <f t="shared" si="8"/>
        <v>162.12686443486905</v>
      </c>
      <c r="S29" s="49">
        <f t="shared" si="8"/>
        <v>153.05146103896107</v>
      </c>
      <c r="T29" s="49">
        <f t="shared" si="8"/>
        <v>162.20770764119601</v>
      </c>
      <c r="U29" s="50">
        <f t="shared" si="8"/>
        <v>162.18049991723225</v>
      </c>
      <c r="V29" s="344"/>
    </row>
    <row r="30" spans="1:42" s="304" customFormat="1" ht="33.75" customHeight="1" x14ac:dyDescent="0.25">
      <c r="A30" s="52"/>
      <c r="B30" s="328"/>
      <c r="C30" s="335">
        <f>(C27/6)</f>
        <v>123.5202</v>
      </c>
      <c r="D30" s="335">
        <f t="shared" ref="D30:G30" si="9">+(D27/6)</f>
        <v>120.1161</v>
      </c>
      <c r="E30" s="335">
        <f t="shared" si="9"/>
        <v>26.098099999999999</v>
      </c>
      <c r="F30" s="335">
        <f t="shared" si="9"/>
        <v>119.7919</v>
      </c>
      <c r="G30" s="335">
        <f t="shared" si="9"/>
        <v>138.2713</v>
      </c>
      <c r="H30" s="328"/>
      <c r="I30" s="335">
        <f>+(I27/6)</f>
        <v>115.73939999999999</v>
      </c>
      <c r="J30" s="335">
        <f>+(J27/6)</f>
        <v>121.89919999999999</v>
      </c>
      <c r="K30" s="335">
        <f>+(K27/6)</f>
        <v>28.043299999999999</v>
      </c>
      <c r="L30" s="335">
        <f>+(L27/6)</f>
        <v>122.87180000000001</v>
      </c>
      <c r="M30" s="336">
        <f>+(M27/6)</f>
        <v>139.2439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04" customFormat="1" ht="33.75" customHeight="1" x14ac:dyDescent="0.25">
      <c r="A31" s="52"/>
      <c r="B31" s="328"/>
      <c r="C31" s="335">
        <f>+((C27-C24)/4)+C30</f>
        <v>293.60990000000004</v>
      </c>
      <c r="D31" s="335">
        <f t="shared" ref="D31:G31" si="10">+((D27-D24)/4)+D30</f>
        <v>285.51807500000001</v>
      </c>
      <c r="E31" s="335">
        <f t="shared" si="10"/>
        <v>64.616574999999997</v>
      </c>
      <c r="F31" s="335">
        <f t="shared" si="10"/>
        <v>284.75517500000001</v>
      </c>
      <c r="G31" s="335">
        <f t="shared" si="10"/>
        <v>328.67447500000003</v>
      </c>
      <c r="H31" s="328"/>
      <c r="I31" s="335">
        <f>+((I27-I24)/4)+I30</f>
        <v>273.97964999999999</v>
      </c>
      <c r="J31" s="335">
        <f>+((J27-J24)/4)+J30</f>
        <v>288.56119999999999</v>
      </c>
      <c r="K31" s="335">
        <f>+((K27-K24)/4)+K30</f>
        <v>69.576274999999995</v>
      </c>
      <c r="L31" s="335">
        <f>+((L27-L24)/4)+L30</f>
        <v>290.86047500000006</v>
      </c>
      <c r="M31" s="336">
        <f>+((M27-M24)/4)+M30</f>
        <v>329.61670000000004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04" customFormat="1" ht="33.75" customHeight="1" thickBot="1" x14ac:dyDescent="0.3">
      <c r="A32" s="52"/>
      <c r="B32" s="337"/>
      <c r="C32" s="338">
        <v>151.4</v>
      </c>
      <c r="D32" s="339">
        <f>+C32*E32/1000</f>
        <v>492.95840000000004</v>
      </c>
      <c r="E32" s="340">
        <f>+SUM(C26:G26)</f>
        <v>3256</v>
      </c>
      <c r="F32" s="341"/>
      <c r="G32" s="341"/>
      <c r="H32" s="337"/>
      <c r="I32" s="338">
        <v>149.80000000000001</v>
      </c>
      <c r="J32" s="339">
        <f>+I32*K32/1000</f>
        <v>487.74880000000007</v>
      </c>
      <c r="K32" s="340">
        <f>+SUM(I26:M26)</f>
        <v>3256</v>
      </c>
      <c r="L32" s="342"/>
      <c r="M32" s="34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04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s="419" customFormat="1" ht="33.75" customHeight="1" x14ac:dyDescent="0.25">
      <c r="A36" s="121" t="s">
        <v>25</v>
      </c>
      <c r="B36" s="589" t="s">
        <v>26</v>
      </c>
      <c r="C36" s="590"/>
      <c r="D36" s="590"/>
      <c r="E36" s="590"/>
      <c r="F36" s="590"/>
      <c r="G36" s="590"/>
      <c r="H36" s="587"/>
      <c r="I36" s="416"/>
      <c r="J36" s="417" t="s">
        <v>27</v>
      </c>
      <c r="K36" s="110"/>
      <c r="L36" s="589" t="s">
        <v>26</v>
      </c>
      <c r="M36" s="590"/>
      <c r="N36" s="590"/>
      <c r="O36" s="590"/>
      <c r="P36" s="590"/>
      <c r="Q36" s="590"/>
      <c r="R36" s="610"/>
      <c r="S36" s="52"/>
      <c r="T36" s="52"/>
      <c r="U36" s="52"/>
      <c r="V36" s="52"/>
      <c r="W36" s="418"/>
      <c r="X36" s="52"/>
      <c r="Y36" s="52"/>
      <c r="Z36" s="52"/>
      <c r="AA36" s="52"/>
      <c r="AB36" s="52"/>
    </row>
    <row r="37" spans="1:30" s="419" customFormat="1" ht="33.75" customHeight="1" x14ac:dyDescent="0.25">
      <c r="A37" s="92" t="s">
        <v>28</v>
      </c>
      <c r="B37" s="420"/>
      <c r="C37" s="399"/>
      <c r="D37" s="399"/>
      <c r="E37" s="399"/>
      <c r="F37" s="399"/>
      <c r="G37" s="399"/>
      <c r="H37" s="399"/>
      <c r="I37" s="296" t="s">
        <v>11</v>
      </c>
      <c r="K37" s="421"/>
      <c r="L37" s="420"/>
      <c r="M37" s="399"/>
      <c r="N37" s="399"/>
      <c r="O37" s="399"/>
      <c r="P37" s="399"/>
      <c r="Q37" s="399"/>
      <c r="R37" s="296" t="s">
        <v>11</v>
      </c>
      <c r="S37" s="422"/>
      <c r="T37" s="422"/>
      <c r="U37" s="423"/>
      <c r="V37" s="52"/>
      <c r="W37" s="52"/>
      <c r="X37" s="418"/>
      <c r="Y37" s="52"/>
      <c r="Z37" s="52"/>
      <c r="AA37" s="52"/>
      <c r="AB37" s="52"/>
    </row>
    <row r="38" spans="1:30" s="419" customFormat="1" ht="33.75" customHeight="1" x14ac:dyDescent="0.25">
      <c r="A38" s="92" t="s">
        <v>12</v>
      </c>
      <c r="B38" s="294">
        <v>1</v>
      </c>
      <c r="C38" s="295">
        <v>2</v>
      </c>
      <c r="D38" s="295">
        <v>3</v>
      </c>
      <c r="E38" s="295">
        <v>4</v>
      </c>
      <c r="F38" s="295">
        <v>5</v>
      </c>
      <c r="G38" s="295">
        <v>6</v>
      </c>
      <c r="H38" s="295">
        <v>7</v>
      </c>
      <c r="I38" s="296"/>
      <c r="K38" s="92" t="s">
        <v>12</v>
      </c>
      <c r="L38" s="420">
        <v>1</v>
      </c>
      <c r="M38" s="402">
        <v>2</v>
      </c>
      <c r="N38" s="402">
        <v>3</v>
      </c>
      <c r="O38" s="402">
        <v>4</v>
      </c>
      <c r="P38" s="402">
        <v>5</v>
      </c>
      <c r="Q38" s="402" t="s">
        <v>61</v>
      </c>
      <c r="R38" s="296"/>
      <c r="S38" s="422"/>
      <c r="T38" s="422"/>
      <c r="U38" s="423"/>
      <c r="V38" s="52"/>
      <c r="W38" s="424"/>
      <c r="X38" s="424"/>
      <c r="Y38" s="52"/>
      <c r="Z38" s="52"/>
      <c r="AA38" s="52"/>
      <c r="AB38" s="52"/>
    </row>
    <row r="39" spans="1:30" s="419" customFormat="1" ht="33.75" customHeight="1" x14ac:dyDescent="0.25">
      <c r="A39" s="404" t="s">
        <v>13</v>
      </c>
      <c r="B39" s="82">
        <v>122.90879999999997</v>
      </c>
      <c r="C39" s="82">
        <v>129.54300000000001</v>
      </c>
      <c r="D39" s="82">
        <v>23.700599999999998</v>
      </c>
      <c r="E39" s="82">
        <v>128.58600000000001</v>
      </c>
      <c r="F39" s="82">
        <v>126.8253</v>
      </c>
      <c r="G39" s="82"/>
      <c r="H39" s="82"/>
      <c r="I39" s="205">
        <f t="shared" ref="I39:I46" si="11">SUM(B39:H39)</f>
        <v>531.56370000000004</v>
      </c>
      <c r="J39" s="52"/>
      <c r="K39" s="404" t="s">
        <v>13</v>
      </c>
      <c r="L39" s="82">
        <v>10.3</v>
      </c>
      <c r="M39" s="82">
        <v>10.5</v>
      </c>
      <c r="N39" s="82">
        <v>1.9</v>
      </c>
      <c r="O39" s="82">
        <v>10.4</v>
      </c>
      <c r="P39" s="82">
        <v>10.1</v>
      </c>
      <c r="Q39" s="82"/>
      <c r="R39" s="205">
        <f t="shared" ref="R39:R46" si="12">SUM(L39:Q39)</f>
        <v>43.2</v>
      </c>
      <c r="S39" s="52"/>
      <c r="T39" s="76"/>
      <c r="U39" s="76"/>
      <c r="V39" s="52"/>
      <c r="W39" s="424"/>
      <c r="X39" s="424"/>
      <c r="Y39" s="52"/>
      <c r="Z39" s="52"/>
      <c r="AA39" s="52"/>
      <c r="AB39" s="52"/>
    </row>
    <row r="40" spans="1:30" s="419" customFormat="1" ht="33.75" customHeight="1" x14ac:dyDescent="0.25">
      <c r="A40" s="406" t="s">
        <v>14</v>
      </c>
      <c r="B40" s="82">
        <v>124.95800000000001</v>
      </c>
      <c r="C40" s="82">
        <v>128.94739999999999</v>
      </c>
      <c r="D40" s="82">
        <v>23.007599999999996</v>
      </c>
      <c r="E40" s="82">
        <v>127.40360000000001</v>
      </c>
      <c r="F40" s="82">
        <v>129.11600000000001</v>
      </c>
      <c r="G40" s="82"/>
      <c r="H40" s="82"/>
      <c r="I40" s="205">
        <f t="shared" si="11"/>
        <v>533.43259999999998</v>
      </c>
      <c r="J40" s="52"/>
      <c r="K40" s="406" t="s">
        <v>14</v>
      </c>
      <c r="L40" s="82">
        <v>10.3</v>
      </c>
      <c r="M40" s="82">
        <v>10.5</v>
      </c>
      <c r="N40" s="82">
        <v>1.9</v>
      </c>
      <c r="O40" s="82">
        <v>10.4</v>
      </c>
      <c r="P40" s="82">
        <v>10.1</v>
      </c>
      <c r="Q40" s="82"/>
      <c r="R40" s="205">
        <f t="shared" si="12"/>
        <v>43.2</v>
      </c>
      <c r="S40" s="52"/>
      <c r="T40" s="76"/>
      <c r="U40" s="423"/>
      <c r="V40" s="52"/>
      <c r="W40" s="424"/>
      <c r="X40" s="424"/>
      <c r="Y40" s="52"/>
      <c r="Z40" s="52"/>
      <c r="AA40" s="52"/>
      <c r="AB40" s="52"/>
    </row>
    <row r="41" spans="1:30" s="419" customFormat="1" ht="33.75" customHeight="1" x14ac:dyDescent="0.25">
      <c r="A41" s="404" t="s">
        <v>15</v>
      </c>
      <c r="B41" s="82">
        <v>128.48400000000001</v>
      </c>
      <c r="C41" s="82">
        <v>133.01760000000002</v>
      </c>
      <c r="D41" s="82">
        <v>23.555400000000002</v>
      </c>
      <c r="E41" s="82">
        <v>127.40360000000001</v>
      </c>
      <c r="F41" s="82">
        <v>129.11600000000001</v>
      </c>
      <c r="G41" s="24"/>
      <c r="H41" s="24"/>
      <c r="I41" s="205">
        <f t="shared" si="11"/>
        <v>541.5766000000001</v>
      </c>
      <c r="J41" s="52"/>
      <c r="K41" s="404" t="s">
        <v>15</v>
      </c>
      <c r="L41" s="82">
        <v>10.3</v>
      </c>
      <c r="M41" s="82">
        <v>10.5</v>
      </c>
      <c r="N41" s="82">
        <v>1.8</v>
      </c>
      <c r="O41" s="82">
        <v>10.5</v>
      </c>
      <c r="P41" s="82">
        <v>10.1</v>
      </c>
      <c r="Q41" s="24"/>
      <c r="R41" s="205">
        <f t="shared" si="12"/>
        <v>43.2</v>
      </c>
      <c r="S41" s="52"/>
      <c r="T41" s="76"/>
      <c r="U41" s="53"/>
      <c r="V41" s="52"/>
      <c r="W41" s="424"/>
      <c r="X41" s="424"/>
      <c r="Y41" s="52"/>
      <c r="Z41" s="52"/>
      <c r="AA41" s="52"/>
      <c r="AB41" s="52"/>
    </row>
    <row r="42" spans="1:30" s="419" customFormat="1" ht="33.75" customHeight="1" x14ac:dyDescent="0.25">
      <c r="A42" s="406" t="s">
        <v>16</v>
      </c>
      <c r="B42" s="82">
        <v>128.48400000000001</v>
      </c>
      <c r="C42" s="82">
        <v>133.01760000000002</v>
      </c>
      <c r="D42" s="82">
        <v>23.555400000000002</v>
      </c>
      <c r="E42" s="82">
        <v>127.40360000000001</v>
      </c>
      <c r="F42" s="82">
        <v>129.11600000000001</v>
      </c>
      <c r="G42" s="82"/>
      <c r="H42" s="82"/>
      <c r="I42" s="205">
        <f t="shared" si="11"/>
        <v>541.5766000000001</v>
      </c>
      <c r="J42" s="52"/>
      <c r="K42" s="406" t="s">
        <v>16</v>
      </c>
      <c r="L42" s="82">
        <v>10.3</v>
      </c>
      <c r="M42" s="82">
        <v>10.5</v>
      </c>
      <c r="N42" s="82">
        <v>1.8</v>
      </c>
      <c r="O42" s="82">
        <v>10.5</v>
      </c>
      <c r="P42" s="82">
        <v>10.1</v>
      </c>
      <c r="Q42" s="82"/>
      <c r="R42" s="205">
        <f t="shared" si="12"/>
        <v>43.2</v>
      </c>
      <c r="S42" s="52"/>
      <c r="T42" s="76"/>
      <c r="U42" s="53"/>
      <c r="V42" s="52"/>
      <c r="W42" s="424"/>
      <c r="X42" s="424"/>
      <c r="Y42" s="52"/>
      <c r="Z42" s="52"/>
      <c r="AA42" s="52"/>
      <c r="AB42" s="52"/>
    </row>
    <row r="43" spans="1:30" s="419" customFormat="1" ht="33.75" customHeight="1" x14ac:dyDescent="0.25">
      <c r="A43" s="404" t="s">
        <v>17</v>
      </c>
      <c r="B43" s="82">
        <v>132.35399999999998</v>
      </c>
      <c r="C43" s="82">
        <v>133.01760000000002</v>
      </c>
      <c r="D43" s="82">
        <v>23.555400000000002</v>
      </c>
      <c r="E43" s="82">
        <v>131.886</v>
      </c>
      <c r="F43" s="82">
        <v>129.11600000000001</v>
      </c>
      <c r="G43" s="82"/>
      <c r="H43" s="82"/>
      <c r="I43" s="205">
        <f t="shared" si="11"/>
        <v>549.92899999999997</v>
      </c>
      <c r="J43" s="52"/>
      <c r="K43" s="404" t="s">
        <v>17</v>
      </c>
      <c r="L43" s="82">
        <v>10.3</v>
      </c>
      <c r="M43" s="82">
        <v>10.5</v>
      </c>
      <c r="N43" s="82">
        <v>1.8</v>
      </c>
      <c r="O43" s="82">
        <v>10.5</v>
      </c>
      <c r="P43" s="82">
        <v>10.199999999999999</v>
      </c>
      <c r="Q43" s="82"/>
      <c r="R43" s="205">
        <f t="shared" si="12"/>
        <v>43.3</v>
      </c>
      <c r="S43" s="52"/>
      <c r="T43" s="76"/>
      <c r="U43" s="53"/>
      <c r="V43" s="52"/>
      <c r="W43" s="424"/>
      <c r="X43" s="424"/>
      <c r="Y43" s="52"/>
      <c r="Z43" s="52"/>
      <c r="AA43" s="52"/>
      <c r="AB43" s="52"/>
    </row>
    <row r="44" spans="1:30" s="419" customFormat="1" ht="33.75" customHeight="1" x14ac:dyDescent="0.25">
      <c r="A44" s="406" t="s">
        <v>18</v>
      </c>
      <c r="B44" s="82">
        <v>132.35399999999998</v>
      </c>
      <c r="C44" s="82">
        <v>133.01760000000002</v>
      </c>
      <c r="D44" s="82">
        <v>23.555400000000002</v>
      </c>
      <c r="E44" s="82">
        <v>131.886</v>
      </c>
      <c r="F44" s="82">
        <v>129.11600000000001</v>
      </c>
      <c r="G44" s="82"/>
      <c r="H44" s="82"/>
      <c r="I44" s="205">
        <f t="shared" si="11"/>
        <v>549.92899999999997</v>
      </c>
      <c r="J44" s="52"/>
      <c r="K44" s="406" t="s">
        <v>18</v>
      </c>
      <c r="L44" s="82">
        <v>10.4</v>
      </c>
      <c r="M44" s="82">
        <v>10.5</v>
      </c>
      <c r="N44" s="82">
        <v>1.8</v>
      </c>
      <c r="O44" s="82">
        <v>10.5</v>
      </c>
      <c r="P44" s="82">
        <v>10.199999999999999</v>
      </c>
      <c r="Q44" s="82"/>
      <c r="R44" s="205">
        <f t="shared" si="12"/>
        <v>43.400000000000006</v>
      </c>
      <c r="S44" s="52"/>
      <c r="T44" s="76"/>
      <c r="U44" s="53"/>
      <c r="V44" s="52"/>
      <c r="W44" s="424"/>
      <c r="X44" s="424"/>
      <c r="Y44" s="52"/>
      <c r="Z44" s="52"/>
      <c r="AA44" s="52"/>
      <c r="AB44" s="52"/>
    </row>
    <row r="45" spans="1:30" s="419" customFormat="1" ht="33.75" customHeight="1" x14ac:dyDescent="0.25">
      <c r="A45" s="404" t="s">
        <v>19</v>
      </c>
      <c r="B45" s="82">
        <v>132.35399999999998</v>
      </c>
      <c r="C45" s="82">
        <v>137.43419999999998</v>
      </c>
      <c r="D45" s="82">
        <v>24.169599999999999</v>
      </c>
      <c r="E45" s="82">
        <v>131.886</v>
      </c>
      <c r="F45" s="82">
        <v>134.10150000000002</v>
      </c>
      <c r="G45" s="82"/>
      <c r="H45" s="82"/>
      <c r="I45" s="205">
        <f t="shared" si="11"/>
        <v>559.94529999999997</v>
      </c>
      <c r="J45" s="52"/>
      <c r="K45" s="404" t="s">
        <v>19</v>
      </c>
      <c r="L45" s="82">
        <v>10.4</v>
      </c>
      <c r="M45" s="82">
        <v>10.5</v>
      </c>
      <c r="N45" s="82">
        <v>1.9</v>
      </c>
      <c r="O45" s="82">
        <v>10.5</v>
      </c>
      <c r="P45" s="82">
        <v>10.199999999999999</v>
      </c>
      <c r="Q45" s="82"/>
      <c r="R45" s="205">
        <f t="shared" si="12"/>
        <v>43.5</v>
      </c>
      <c r="S45" s="52"/>
      <c r="T45" s="76"/>
      <c r="U45" s="53"/>
      <c r="V45" s="52"/>
      <c r="W45" s="424"/>
      <c r="X45" s="424"/>
      <c r="Y45" s="52"/>
      <c r="Z45" s="52"/>
      <c r="AA45" s="52"/>
      <c r="AB45" s="52"/>
    </row>
    <row r="46" spans="1:30" s="419" customFormat="1" ht="33.75" customHeight="1" x14ac:dyDescent="0.25">
      <c r="A46" s="406" t="s">
        <v>11</v>
      </c>
      <c r="B46" s="308">
        <f t="shared" ref="B46:H46" si="13">SUM(B39:B45)</f>
        <v>901.89679999999998</v>
      </c>
      <c r="C46" s="309">
        <f t="shared" si="13"/>
        <v>927.99500000000012</v>
      </c>
      <c r="D46" s="309">
        <f t="shared" si="13"/>
        <v>165.0994</v>
      </c>
      <c r="E46" s="309">
        <f t="shared" si="13"/>
        <v>906.45479999999998</v>
      </c>
      <c r="F46" s="309">
        <f t="shared" si="13"/>
        <v>906.5068</v>
      </c>
      <c r="G46" s="309">
        <f t="shared" si="13"/>
        <v>0</v>
      </c>
      <c r="H46" s="309">
        <f t="shared" si="13"/>
        <v>0</v>
      </c>
      <c r="I46" s="205">
        <f t="shared" si="11"/>
        <v>3807.9528</v>
      </c>
      <c r="K46" s="406" t="s">
        <v>11</v>
      </c>
      <c r="L46" s="308">
        <f t="shared" ref="L46:Q46" si="14">SUM(L39:L45)</f>
        <v>72.3</v>
      </c>
      <c r="M46" s="309">
        <f t="shared" si="14"/>
        <v>73.5</v>
      </c>
      <c r="N46" s="309">
        <f t="shared" si="14"/>
        <v>12.9</v>
      </c>
      <c r="O46" s="309">
        <f t="shared" si="14"/>
        <v>73.3</v>
      </c>
      <c r="P46" s="309">
        <f t="shared" si="14"/>
        <v>71</v>
      </c>
      <c r="Q46" s="309">
        <f t="shared" si="14"/>
        <v>0</v>
      </c>
      <c r="R46" s="205">
        <f t="shared" si="12"/>
        <v>303</v>
      </c>
      <c r="S46" s="76"/>
      <c r="T46" s="76"/>
      <c r="U46" s="52"/>
      <c r="V46" s="52"/>
      <c r="W46" s="52"/>
      <c r="X46" s="52"/>
      <c r="Y46" s="52"/>
      <c r="Z46" s="52"/>
      <c r="AA46" s="52"/>
      <c r="AB46" s="52"/>
    </row>
    <row r="47" spans="1:30" s="419" customFormat="1" ht="33.75" customHeight="1" x14ac:dyDescent="0.25">
      <c r="A47" s="407" t="s">
        <v>20</v>
      </c>
      <c r="B47" s="316">
        <v>153.9</v>
      </c>
      <c r="C47" s="317">
        <v>158.69999999999999</v>
      </c>
      <c r="D47" s="317">
        <v>145.6</v>
      </c>
      <c r="E47" s="317">
        <v>153</v>
      </c>
      <c r="F47" s="317">
        <v>158.69999999999999</v>
      </c>
      <c r="G47" s="317"/>
      <c r="H47" s="317"/>
      <c r="I47" s="425">
        <f>+((I46/I48)/7)*1000</f>
        <v>151.151224546501</v>
      </c>
      <c r="K47" s="407" t="s">
        <v>20</v>
      </c>
      <c r="L47" s="316">
        <v>141.5</v>
      </c>
      <c r="M47" s="317">
        <v>140</v>
      </c>
      <c r="N47" s="317">
        <v>141.5</v>
      </c>
      <c r="O47" s="317">
        <v>139.5</v>
      </c>
      <c r="P47" s="317">
        <v>139</v>
      </c>
      <c r="Q47" s="317"/>
      <c r="R47" s="425">
        <f>+((R46/R48)/7)*1000</f>
        <v>140.08321775312066</v>
      </c>
      <c r="S47" s="426"/>
      <c r="T47" s="426"/>
    </row>
    <row r="48" spans="1:30" s="419" customFormat="1" ht="33.75" customHeight="1" x14ac:dyDescent="0.25">
      <c r="A48" s="409" t="s">
        <v>21</v>
      </c>
      <c r="B48" s="86">
        <v>860</v>
      </c>
      <c r="C48" s="35">
        <v>866</v>
      </c>
      <c r="D48" s="35">
        <v>166</v>
      </c>
      <c r="E48" s="35">
        <v>862</v>
      </c>
      <c r="F48" s="35">
        <v>845</v>
      </c>
      <c r="G48" s="35"/>
      <c r="H48" s="35"/>
      <c r="I48" s="427">
        <f>SUM(B48:H48)</f>
        <v>3599</v>
      </c>
      <c r="J48" s="52"/>
      <c r="K48" s="409" t="s">
        <v>21</v>
      </c>
      <c r="L48" s="428">
        <v>73</v>
      </c>
      <c r="M48" s="411">
        <v>75</v>
      </c>
      <c r="N48" s="411">
        <v>13</v>
      </c>
      <c r="O48" s="411">
        <v>75</v>
      </c>
      <c r="P48" s="411">
        <v>73</v>
      </c>
      <c r="Q48" s="411"/>
      <c r="R48" s="429">
        <f>SUM(L48:Q48)</f>
        <v>309</v>
      </c>
      <c r="S48" s="430"/>
      <c r="T48" s="430"/>
    </row>
    <row r="49" spans="1:31" s="419" customFormat="1" ht="33.75" customHeight="1" x14ac:dyDescent="0.25">
      <c r="A49" s="414" t="s">
        <v>22</v>
      </c>
      <c r="B49" s="302">
        <f t="shared" ref="B49:F49" si="15">((B48*B47)*7/1000)/7</f>
        <v>132.35399999999998</v>
      </c>
      <c r="C49" s="204">
        <f t="shared" si="15"/>
        <v>137.43419999999998</v>
      </c>
      <c r="D49" s="204">
        <f t="shared" si="15"/>
        <v>24.169599999999999</v>
      </c>
      <c r="E49" s="204">
        <f t="shared" si="15"/>
        <v>131.886</v>
      </c>
      <c r="F49" s="204">
        <f t="shared" si="15"/>
        <v>134.10150000000002</v>
      </c>
      <c r="G49" s="204">
        <f t="shared" ref="G49:H49" si="16">((G48*G47)*7/1000-G39-G40)/5</f>
        <v>0</v>
      </c>
      <c r="H49" s="204">
        <f t="shared" si="16"/>
        <v>0</v>
      </c>
      <c r="I49" s="431">
        <f>((I46*1000)/I48)/7</f>
        <v>151.151224546501</v>
      </c>
      <c r="K49" s="414" t="s">
        <v>22</v>
      </c>
      <c r="L49" s="302">
        <f>((L48*L47)*7/1000-L39)/6</f>
        <v>10.334416666666668</v>
      </c>
      <c r="M49" s="204">
        <f t="shared" ref="M49:Q49" si="17">((M48*M47)*7/1000-M39)/6</f>
        <v>10.5</v>
      </c>
      <c r="N49" s="204">
        <f t="shared" si="17"/>
        <v>1.8294166666666667</v>
      </c>
      <c r="O49" s="204">
        <f t="shared" si="17"/>
        <v>10.472916666666666</v>
      </c>
      <c r="P49" s="204">
        <f t="shared" si="17"/>
        <v>10.154833333333332</v>
      </c>
      <c r="Q49" s="204">
        <f t="shared" si="17"/>
        <v>0</v>
      </c>
      <c r="R49" s="432">
        <f>((R46*1000)/R48)/7</f>
        <v>140.08321775312066</v>
      </c>
      <c r="S49" s="430"/>
      <c r="T49" s="430"/>
    </row>
    <row r="50" spans="1:31" s="419" customFormat="1" ht="33.75" customHeight="1" x14ac:dyDescent="0.25">
      <c r="A50" s="99" t="s">
        <v>23</v>
      </c>
      <c r="B50" s="88">
        <f t="shared" ref="B50:H50" si="18">((B48*B47)*7)/1000</f>
        <v>926.47799999999995</v>
      </c>
      <c r="C50" s="43">
        <f t="shared" si="18"/>
        <v>962.03939999999989</v>
      </c>
      <c r="D50" s="43">
        <f t="shared" si="18"/>
        <v>169.18719999999999</v>
      </c>
      <c r="E50" s="43">
        <f t="shared" si="18"/>
        <v>923.202</v>
      </c>
      <c r="F50" s="43">
        <f t="shared" si="18"/>
        <v>938.71050000000002</v>
      </c>
      <c r="G50" s="43">
        <f t="shared" si="18"/>
        <v>0</v>
      </c>
      <c r="H50" s="43">
        <f t="shared" si="18"/>
        <v>0</v>
      </c>
      <c r="I50" s="90"/>
      <c r="K50" s="99" t="s">
        <v>23</v>
      </c>
      <c r="L50" s="88">
        <f t="shared" ref="L50:Q50" si="19">((L48*L47)*7)/1000</f>
        <v>72.3065</v>
      </c>
      <c r="M50" s="43">
        <f t="shared" si="19"/>
        <v>73.5</v>
      </c>
      <c r="N50" s="43">
        <f t="shared" si="19"/>
        <v>12.8765</v>
      </c>
      <c r="O50" s="43">
        <f t="shared" si="19"/>
        <v>73.237499999999997</v>
      </c>
      <c r="P50" s="43">
        <f t="shared" si="19"/>
        <v>71.028999999999996</v>
      </c>
      <c r="Q50" s="43">
        <f t="shared" si="19"/>
        <v>0</v>
      </c>
      <c r="R50" s="433"/>
    </row>
    <row r="51" spans="1:31" s="419" customFormat="1" ht="33.75" customHeight="1" thickBot="1" x14ac:dyDescent="0.3">
      <c r="A51" s="100" t="s">
        <v>24</v>
      </c>
      <c r="B51" s="89">
        <f t="shared" ref="B51:H51" si="20">+(B46/B48)/7*1000</f>
        <v>149.81674418604652</v>
      </c>
      <c r="C51" s="49">
        <f t="shared" si="20"/>
        <v>153.08396568789178</v>
      </c>
      <c r="D51" s="49">
        <f t="shared" si="20"/>
        <v>142.08209982788298</v>
      </c>
      <c r="E51" s="49">
        <f t="shared" si="20"/>
        <v>150.22452767649983</v>
      </c>
      <c r="F51" s="49">
        <f t="shared" si="20"/>
        <v>153.25558748943365</v>
      </c>
      <c r="G51" s="49" t="e">
        <f t="shared" si="20"/>
        <v>#DIV/0!</v>
      </c>
      <c r="H51" s="49" t="e">
        <f t="shared" si="20"/>
        <v>#DIV/0!</v>
      </c>
      <c r="I51" s="108"/>
      <c r="J51" s="52"/>
      <c r="K51" s="100" t="s">
        <v>24</v>
      </c>
      <c r="L51" s="89">
        <f t="shared" ref="L51:Q51" si="21">+(L46/L48)/7*1000</f>
        <v>141.48727984344421</v>
      </c>
      <c r="M51" s="49">
        <f t="shared" si="21"/>
        <v>139.99999999999997</v>
      </c>
      <c r="N51" s="49">
        <f t="shared" si="21"/>
        <v>141.75824175824175</v>
      </c>
      <c r="O51" s="49">
        <f t="shared" si="21"/>
        <v>139.61904761904762</v>
      </c>
      <c r="P51" s="49">
        <f t="shared" si="21"/>
        <v>138.94324853228963</v>
      </c>
      <c r="Q51" s="49" t="e">
        <f t="shared" si="21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91"/>
      <c r="K54" s="591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589" t="s">
        <v>8</v>
      </c>
      <c r="C55" s="590"/>
      <c r="D55" s="590"/>
      <c r="E55" s="590"/>
      <c r="F55" s="590"/>
      <c r="G55" s="587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2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2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2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2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2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2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2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3">SUM(B58:B64)</f>
        <v>158.00000000000003</v>
      </c>
      <c r="C65" s="28">
        <f t="shared" si="23"/>
        <v>279.2</v>
      </c>
      <c r="D65" s="28">
        <f t="shared" si="23"/>
        <v>277</v>
      </c>
      <c r="E65" s="28">
        <f t="shared" si="23"/>
        <v>395.9</v>
      </c>
      <c r="F65" s="28">
        <f t="shared" si="23"/>
        <v>0</v>
      </c>
      <c r="G65" s="28">
        <f t="shared" si="23"/>
        <v>0</v>
      </c>
      <c r="H65" s="104">
        <f t="shared" si="22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4">((B67*B66)*7/1000-B58-B59)/5</f>
        <v>22.8871</v>
      </c>
      <c r="C68" s="39">
        <f t="shared" si="24"/>
        <v>40.400400000000005</v>
      </c>
      <c r="D68" s="39">
        <f t="shared" si="24"/>
        <v>40.129200000000004</v>
      </c>
      <c r="E68" s="39">
        <f t="shared" si="24"/>
        <v>57.355999999999995</v>
      </c>
      <c r="F68" s="39">
        <f t="shared" si="24"/>
        <v>0</v>
      </c>
      <c r="G68" s="39">
        <f t="shared" si="24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5">((B67*B66)*7)/1000</f>
        <v>158.03550000000001</v>
      </c>
      <c r="C69" s="43">
        <f t="shared" si="25"/>
        <v>279.202</v>
      </c>
      <c r="D69" s="43">
        <f t="shared" si="25"/>
        <v>277.04599999999999</v>
      </c>
      <c r="E69" s="43">
        <f t="shared" si="25"/>
        <v>395.78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6">+(B65/B67)/7*1000</f>
        <v>130.47068538398022</v>
      </c>
      <c r="C70" s="49">
        <f t="shared" si="26"/>
        <v>129.49907235621521</v>
      </c>
      <c r="D70" s="49">
        <f t="shared" si="26"/>
        <v>128.47866419294991</v>
      </c>
      <c r="E70" s="49">
        <f t="shared" si="26"/>
        <v>128.53896103896105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437"/>
      <c r="D73" s="437"/>
      <c r="E73" s="437"/>
      <c r="F73" s="118"/>
      <c r="G73" s="198"/>
      <c r="H73" s="437"/>
      <c r="I73" s="437"/>
      <c r="J73" s="437"/>
      <c r="K73" s="118"/>
      <c r="L73" s="198"/>
      <c r="M73" s="437"/>
      <c r="N73" s="437"/>
      <c r="O73" s="118"/>
      <c r="P73" s="198"/>
      <c r="Q73" s="437"/>
      <c r="R73" s="437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398"/>
      <c r="C74" s="399"/>
      <c r="D74" s="399"/>
      <c r="E74" s="399"/>
      <c r="F74" s="400"/>
      <c r="G74" s="401"/>
      <c r="H74" s="399"/>
      <c r="I74" s="399"/>
      <c r="J74" s="399"/>
      <c r="K74" s="400"/>
      <c r="L74" s="401"/>
      <c r="M74" s="399"/>
      <c r="N74" s="399"/>
      <c r="O74" s="400"/>
      <c r="P74" s="401"/>
      <c r="Q74" s="399"/>
      <c r="R74" s="399"/>
      <c r="S74" s="400"/>
      <c r="T74" s="92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398">
        <v>1</v>
      </c>
      <c r="C75" s="402">
        <v>2</v>
      </c>
      <c r="D75" s="402" t="s">
        <v>73</v>
      </c>
      <c r="E75" s="402">
        <v>4</v>
      </c>
      <c r="F75" s="403">
        <v>5</v>
      </c>
      <c r="G75" s="398">
        <v>6</v>
      </c>
      <c r="H75" s="402">
        <v>7</v>
      </c>
      <c r="I75" s="402" t="s">
        <v>74</v>
      </c>
      <c r="J75" s="402">
        <v>9</v>
      </c>
      <c r="K75" s="403">
        <v>10</v>
      </c>
      <c r="L75" s="398">
        <v>11</v>
      </c>
      <c r="M75" s="402" t="s">
        <v>75</v>
      </c>
      <c r="N75" s="402">
        <v>13</v>
      </c>
      <c r="O75" s="403">
        <v>14</v>
      </c>
      <c r="P75" s="398">
        <v>15</v>
      </c>
      <c r="Q75" s="402" t="s">
        <v>76</v>
      </c>
      <c r="R75" s="402">
        <v>17</v>
      </c>
      <c r="S75" s="403">
        <v>18</v>
      </c>
      <c r="T75" s="92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404" t="s">
        <v>13</v>
      </c>
      <c r="B76" s="203">
        <v>9.5</v>
      </c>
      <c r="C76" s="204">
        <v>8.9</v>
      </c>
      <c r="D76" s="204">
        <v>2.2000000000000002</v>
      </c>
      <c r="E76" s="204">
        <v>9.1</v>
      </c>
      <c r="F76" s="205">
        <v>10.4</v>
      </c>
      <c r="G76" s="203">
        <v>9</v>
      </c>
      <c r="H76" s="204">
        <v>9.4</v>
      </c>
      <c r="I76" s="204">
        <v>2.2000000000000002</v>
      </c>
      <c r="J76" s="204">
        <v>9.4</v>
      </c>
      <c r="K76" s="205">
        <v>10.6</v>
      </c>
      <c r="L76" s="203">
        <v>11.1</v>
      </c>
      <c r="M76" s="204">
        <v>2.2000000000000002</v>
      </c>
      <c r="N76" s="204">
        <v>10.9</v>
      </c>
      <c r="O76" s="205">
        <v>10.9</v>
      </c>
      <c r="P76" s="203">
        <v>10.8</v>
      </c>
      <c r="Q76" s="204">
        <v>2.2000000000000002</v>
      </c>
      <c r="R76" s="204">
        <v>10.7</v>
      </c>
      <c r="S76" s="205">
        <v>10.7</v>
      </c>
      <c r="T76" s="405">
        <f t="shared" ref="T76:T83" si="27">SUM(B76:S76)</f>
        <v>150.19999999999996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406" t="s">
        <v>14</v>
      </c>
      <c r="B77" s="203">
        <v>9.5</v>
      </c>
      <c r="C77" s="204">
        <v>8.9</v>
      </c>
      <c r="D77" s="204">
        <v>2.2000000000000002</v>
      </c>
      <c r="E77" s="204">
        <v>9.1</v>
      </c>
      <c r="F77" s="205">
        <v>10.4</v>
      </c>
      <c r="G77" s="203">
        <v>9</v>
      </c>
      <c r="H77" s="204">
        <v>9.4</v>
      </c>
      <c r="I77" s="204">
        <v>2.2000000000000002</v>
      </c>
      <c r="J77" s="204">
        <v>9.4</v>
      </c>
      <c r="K77" s="205">
        <v>10.6</v>
      </c>
      <c r="L77" s="203">
        <v>11.1</v>
      </c>
      <c r="M77" s="204">
        <v>2.2000000000000002</v>
      </c>
      <c r="N77" s="204">
        <v>10.9</v>
      </c>
      <c r="O77" s="205">
        <v>10.9</v>
      </c>
      <c r="P77" s="203">
        <v>10.8</v>
      </c>
      <c r="Q77" s="204">
        <v>2.2000000000000002</v>
      </c>
      <c r="R77" s="204">
        <v>10.7</v>
      </c>
      <c r="S77" s="205">
        <v>10.7</v>
      </c>
      <c r="T77" s="405">
        <f t="shared" si="27"/>
        <v>150.19999999999996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404" t="s">
        <v>15</v>
      </c>
      <c r="B78" s="203">
        <v>9.5</v>
      </c>
      <c r="C78" s="204">
        <v>9</v>
      </c>
      <c r="D78" s="204">
        <v>2</v>
      </c>
      <c r="E78" s="204">
        <v>9.1999999999999993</v>
      </c>
      <c r="F78" s="205">
        <v>10.4</v>
      </c>
      <c r="G78" s="203">
        <v>8.9</v>
      </c>
      <c r="H78" s="204">
        <v>9.4</v>
      </c>
      <c r="I78" s="204">
        <v>2.2000000000000002</v>
      </c>
      <c r="J78" s="204">
        <v>9.4</v>
      </c>
      <c r="K78" s="205">
        <v>10.5</v>
      </c>
      <c r="L78" s="203">
        <v>11.2</v>
      </c>
      <c r="M78" s="204">
        <v>2</v>
      </c>
      <c r="N78" s="204">
        <v>10.9</v>
      </c>
      <c r="O78" s="205">
        <v>10.6</v>
      </c>
      <c r="P78" s="203">
        <v>10.9</v>
      </c>
      <c r="Q78" s="204">
        <v>2.2000000000000002</v>
      </c>
      <c r="R78" s="204">
        <v>10.7</v>
      </c>
      <c r="S78" s="205">
        <v>10.7</v>
      </c>
      <c r="T78" s="405">
        <f t="shared" si="27"/>
        <v>149.69999999999999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406" t="s">
        <v>16</v>
      </c>
      <c r="B79" s="203">
        <v>9.6</v>
      </c>
      <c r="C79" s="204">
        <v>9</v>
      </c>
      <c r="D79" s="204">
        <v>2</v>
      </c>
      <c r="E79" s="204">
        <v>9.1999999999999993</v>
      </c>
      <c r="F79" s="205">
        <v>10.4</v>
      </c>
      <c r="G79" s="203">
        <v>8.9</v>
      </c>
      <c r="H79" s="204">
        <v>9.5</v>
      </c>
      <c r="I79" s="204">
        <v>2.2000000000000002</v>
      </c>
      <c r="J79" s="204">
        <v>9.4</v>
      </c>
      <c r="K79" s="205">
        <v>10.6</v>
      </c>
      <c r="L79" s="203">
        <v>11.2</v>
      </c>
      <c r="M79" s="204">
        <v>2</v>
      </c>
      <c r="N79" s="204">
        <v>10.9</v>
      </c>
      <c r="O79" s="205">
        <v>10.6</v>
      </c>
      <c r="P79" s="203">
        <v>10.9</v>
      </c>
      <c r="Q79" s="204">
        <v>2.2000000000000002</v>
      </c>
      <c r="R79" s="204">
        <v>10.7</v>
      </c>
      <c r="S79" s="205">
        <v>10.7</v>
      </c>
      <c r="T79" s="405">
        <f t="shared" si="27"/>
        <v>149.99999999999997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404" t="s">
        <v>17</v>
      </c>
      <c r="B80" s="203">
        <v>9.6</v>
      </c>
      <c r="C80" s="204">
        <v>9</v>
      </c>
      <c r="D80" s="204">
        <v>2</v>
      </c>
      <c r="E80" s="204">
        <v>9.1999999999999993</v>
      </c>
      <c r="F80" s="205">
        <v>10.4</v>
      </c>
      <c r="G80" s="203">
        <v>9</v>
      </c>
      <c r="H80" s="204">
        <v>9.5</v>
      </c>
      <c r="I80" s="204">
        <v>2.2000000000000002</v>
      </c>
      <c r="J80" s="204">
        <v>9.4</v>
      </c>
      <c r="K80" s="205">
        <v>10.6</v>
      </c>
      <c r="L80" s="203">
        <v>11.2</v>
      </c>
      <c r="M80" s="204">
        <v>2</v>
      </c>
      <c r="N80" s="204">
        <v>11</v>
      </c>
      <c r="O80" s="205">
        <v>10.6</v>
      </c>
      <c r="P80" s="203">
        <v>10.9</v>
      </c>
      <c r="Q80" s="204">
        <v>2.2000000000000002</v>
      </c>
      <c r="R80" s="204">
        <v>10.7</v>
      </c>
      <c r="S80" s="205">
        <v>10.7</v>
      </c>
      <c r="T80" s="405">
        <f t="shared" si="27"/>
        <v>150.19999999999999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406" t="s">
        <v>18</v>
      </c>
      <c r="B81" s="203">
        <v>9.6</v>
      </c>
      <c r="C81" s="204">
        <v>9</v>
      </c>
      <c r="D81" s="204">
        <v>2</v>
      </c>
      <c r="E81" s="204">
        <v>9.1999999999999993</v>
      </c>
      <c r="F81" s="205">
        <v>10.4</v>
      </c>
      <c r="G81" s="203">
        <v>9</v>
      </c>
      <c r="H81" s="204">
        <v>9.5</v>
      </c>
      <c r="I81" s="204">
        <v>2.2000000000000002</v>
      </c>
      <c r="J81" s="204">
        <v>9.5</v>
      </c>
      <c r="K81" s="205">
        <v>10.6</v>
      </c>
      <c r="L81" s="203">
        <v>11.2</v>
      </c>
      <c r="M81" s="204">
        <v>2</v>
      </c>
      <c r="N81" s="204">
        <v>11</v>
      </c>
      <c r="O81" s="205">
        <v>10.6</v>
      </c>
      <c r="P81" s="203">
        <v>10.9</v>
      </c>
      <c r="Q81" s="204">
        <v>2.2000000000000002</v>
      </c>
      <c r="R81" s="204">
        <v>10.8</v>
      </c>
      <c r="S81" s="205">
        <v>10.8</v>
      </c>
      <c r="T81" s="405">
        <f t="shared" si="27"/>
        <v>150.50000000000003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404" t="s">
        <v>19</v>
      </c>
      <c r="B82" s="203">
        <v>9.6</v>
      </c>
      <c r="C82" s="204">
        <v>9</v>
      </c>
      <c r="D82" s="204">
        <v>2</v>
      </c>
      <c r="E82" s="204">
        <v>9.1999999999999993</v>
      </c>
      <c r="F82" s="205">
        <v>10.4</v>
      </c>
      <c r="G82" s="203">
        <v>9</v>
      </c>
      <c r="H82" s="204">
        <v>9.5</v>
      </c>
      <c r="I82" s="204">
        <v>2.2000000000000002</v>
      </c>
      <c r="J82" s="204">
        <v>9.5</v>
      </c>
      <c r="K82" s="205">
        <v>10.6</v>
      </c>
      <c r="L82" s="203">
        <v>11.2</v>
      </c>
      <c r="M82" s="204">
        <v>2</v>
      </c>
      <c r="N82" s="204">
        <v>11</v>
      </c>
      <c r="O82" s="205">
        <v>10.6</v>
      </c>
      <c r="P82" s="203">
        <v>10.9</v>
      </c>
      <c r="Q82" s="204">
        <v>2.2000000000000002</v>
      </c>
      <c r="R82" s="204">
        <v>10.8</v>
      </c>
      <c r="S82" s="205">
        <v>10.8</v>
      </c>
      <c r="T82" s="405">
        <f t="shared" si="27"/>
        <v>150.50000000000003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406" t="s">
        <v>11</v>
      </c>
      <c r="B83" s="311">
        <f>SUM(B76:B82)</f>
        <v>66.900000000000006</v>
      </c>
      <c r="C83" s="309">
        <f>SUM(C76:C82)</f>
        <v>62.8</v>
      </c>
      <c r="D83" s="309">
        <f>SUM(D76:D82)</f>
        <v>14.4</v>
      </c>
      <c r="E83" s="309">
        <f>SUM(E76:E82)</f>
        <v>64.2</v>
      </c>
      <c r="F83" s="310">
        <f>SUM(F76:F82)</f>
        <v>72.8</v>
      </c>
      <c r="G83" s="311">
        <f t="shared" ref="G83:S83" si="28">SUM(G76:G82)</f>
        <v>62.8</v>
      </c>
      <c r="H83" s="309">
        <f t="shared" si="28"/>
        <v>66.2</v>
      </c>
      <c r="I83" s="309">
        <f t="shared" si="28"/>
        <v>15.399999999999999</v>
      </c>
      <c r="J83" s="309">
        <f t="shared" si="28"/>
        <v>66</v>
      </c>
      <c r="K83" s="310">
        <f t="shared" si="28"/>
        <v>74.099999999999994</v>
      </c>
      <c r="L83" s="311">
        <f t="shared" si="28"/>
        <v>78.2</v>
      </c>
      <c r="M83" s="309">
        <f t="shared" si="28"/>
        <v>14.4</v>
      </c>
      <c r="N83" s="309">
        <f t="shared" si="28"/>
        <v>76.599999999999994</v>
      </c>
      <c r="O83" s="310">
        <f t="shared" si="28"/>
        <v>74.8</v>
      </c>
      <c r="P83" s="311">
        <f t="shared" si="28"/>
        <v>76.100000000000009</v>
      </c>
      <c r="Q83" s="309">
        <f t="shared" si="28"/>
        <v>15.399999999999999</v>
      </c>
      <c r="R83" s="309">
        <f t="shared" si="28"/>
        <v>75.099999999999994</v>
      </c>
      <c r="S83" s="310">
        <f t="shared" si="28"/>
        <v>75.099999999999994</v>
      </c>
      <c r="T83" s="405">
        <f t="shared" si="27"/>
        <v>1051.3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407" t="s">
        <v>20</v>
      </c>
      <c r="B84" s="319">
        <v>147</v>
      </c>
      <c r="C84" s="317">
        <v>147</v>
      </c>
      <c r="D84" s="317">
        <v>147</v>
      </c>
      <c r="E84" s="317">
        <v>145.5</v>
      </c>
      <c r="F84" s="318">
        <v>144.5</v>
      </c>
      <c r="G84" s="319">
        <v>147</v>
      </c>
      <c r="H84" s="317">
        <v>145.5</v>
      </c>
      <c r="I84" s="317">
        <v>147</v>
      </c>
      <c r="J84" s="317">
        <v>145</v>
      </c>
      <c r="K84" s="318">
        <v>145</v>
      </c>
      <c r="L84" s="319">
        <v>147</v>
      </c>
      <c r="M84" s="317">
        <v>147</v>
      </c>
      <c r="N84" s="317">
        <v>144</v>
      </c>
      <c r="O84" s="318">
        <v>144.5</v>
      </c>
      <c r="P84" s="319">
        <v>147</v>
      </c>
      <c r="Q84" s="317">
        <v>147</v>
      </c>
      <c r="R84" s="317">
        <v>145</v>
      </c>
      <c r="S84" s="318">
        <v>145</v>
      </c>
      <c r="T84" s="408">
        <f>+((T83/T85)/7)*1000</f>
        <v>145.66994596092559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409" t="s">
        <v>21</v>
      </c>
      <c r="B85" s="410">
        <v>65</v>
      </c>
      <c r="C85" s="411">
        <v>61</v>
      </c>
      <c r="D85" s="411">
        <v>14</v>
      </c>
      <c r="E85" s="411">
        <v>63</v>
      </c>
      <c r="F85" s="412">
        <v>72</v>
      </c>
      <c r="G85" s="410">
        <v>61</v>
      </c>
      <c r="H85" s="411">
        <v>65</v>
      </c>
      <c r="I85" s="411">
        <v>15</v>
      </c>
      <c r="J85" s="411">
        <v>65</v>
      </c>
      <c r="K85" s="412">
        <v>73</v>
      </c>
      <c r="L85" s="410">
        <v>76</v>
      </c>
      <c r="M85" s="411">
        <v>14</v>
      </c>
      <c r="N85" s="411">
        <v>76</v>
      </c>
      <c r="O85" s="412">
        <v>74</v>
      </c>
      <c r="P85" s="410">
        <v>74</v>
      </c>
      <c r="Q85" s="411">
        <v>15</v>
      </c>
      <c r="R85" s="411">
        <v>74</v>
      </c>
      <c r="S85" s="412">
        <v>74</v>
      </c>
      <c r="T85" s="413">
        <f>SUM(B85:S85)</f>
        <v>1031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414" t="s">
        <v>22</v>
      </c>
      <c r="B86" s="203">
        <f>(((B85*B84)*7)/1000-B76-B77)/5</f>
        <v>9.5770000000000017</v>
      </c>
      <c r="C86" s="204">
        <f t="shared" ref="C86:S86" si="29">(((C85*C84)*7)/1000-C76-C77)/5</f>
        <v>8.9938000000000002</v>
      </c>
      <c r="D86" s="204">
        <f t="shared" si="29"/>
        <v>2.0011999999999999</v>
      </c>
      <c r="E86" s="204">
        <f t="shared" si="29"/>
        <v>9.1930999999999976</v>
      </c>
      <c r="F86" s="205">
        <f t="shared" si="29"/>
        <v>10.405600000000002</v>
      </c>
      <c r="G86" s="203">
        <f t="shared" si="29"/>
        <v>8.9537999999999993</v>
      </c>
      <c r="H86" s="204">
        <f t="shared" si="29"/>
        <v>9.480500000000001</v>
      </c>
      <c r="I86" s="204">
        <f t="shared" si="29"/>
        <v>2.2069999999999999</v>
      </c>
      <c r="J86" s="204">
        <f t="shared" si="29"/>
        <v>9.4349999999999987</v>
      </c>
      <c r="K86" s="205">
        <f t="shared" si="29"/>
        <v>10.578999999999999</v>
      </c>
      <c r="L86" s="203">
        <f t="shared" si="29"/>
        <v>11.200799999999999</v>
      </c>
      <c r="M86" s="204">
        <f t="shared" si="29"/>
        <v>2.0011999999999999</v>
      </c>
      <c r="N86" s="204">
        <f t="shared" si="29"/>
        <v>10.961600000000001</v>
      </c>
      <c r="O86" s="205">
        <f t="shared" si="29"/>
        <v>10.610200000000001</v>
      </c>
      <c r="P86" s="203">
        <f t="shared" si="29"/>
        <v>10.909200000000002</v>
      </c>
      <c r="Q86" s="204">
        <f t="shared" si="29"/>
        <v>2.2069999999999999</v>
      </c>
      <c r="R86" s="204">
        <f t="shared" si="29"/>
        <v>10.741999999999999</v>
      </c>
      <c r="S86" s="205">
        <f t="shared" si="29"/>
        <v>10.741999999999999</v>
      </c>
      <c r="T86" s="413">
        <f>((T83*1000)/T85)/7</f>
        <v>145.66994596092559</v>
      </c>
      <c r="AD86" s="3"/>
    </row>
    <row r="87" spans="1:41" ht="33.75" customHeight="1" x14ac:dyDescent="0.25">
      <c r="A87" s="99" t="s">
        <v>23</v>
      </c>
      <c r="B87" s="42">
        <f>((B85*B84)*7)/1000</f>
        <v>66.885000000000005</v>
      </c>
      <c r="C87" s="43">
        <f>((C85*C84)*7)/1000</f>
        <v>62.768999999999998</v>
      </c>
      <c r="D87" s="43">
        <f>((D85*D84)*7)/1000</f>
        <v>14.406000000000001</v>
      </c>
      <c r="E87" s="43">
        <f>((E85*E84)*7)/1000</f>
        <v>64.165499999999994</v>
      </c>
      <c r="F87" s="90">
        <f>((F85*F84)*7)/1000</f>
        <v>72.828000000000003</v>
      </c>
      <c r="G87" s="42">
        <f t="shared" ref="G87:S87" si="30">((G85*G84)*7)/1000</f>
        <v>62.768999999999998</v>
      </c>
      <c r="H87" s="43">
        <f t="shared" si="30"/>
        <v>66.202500000000001</v>
      </c>
      <c r="I87" s="43">
        <f t="shared" si="30"/>
        <v>15.435</v>
      </c>
      <c r="J87" s="43">
        <f t="shared" si="30"/>
        <v>65.974999999999994</v>
      </c>
      <c r="K87" s="90">
        <f t="shared" si="30"/>
        <v>74.094999999999999</v>
      </c>
      <c r="L87" s="42">
        <f t="shared" si="30"/>
        <v>78.203999999999994</v>
      </c>
      <c r="M87" s="43">
        <f t="shared" si="30"/>
        <v>14.406000000000001</v>
      </c>
      <c r="N87" s="43">
        <f t="shared" si="30"/>
        <v>76.608000000000004</v>
      </c>
      <c r="O87" s="90">
        <f t="shared" si="30"/>
        <v>74.850999999999999</v>
      </c>
      <c r="P87" s="42">
        <f t="shared" si="30"/>
        <v>76.146000000000001</v>
      </c>
      <c r="Q87" s="43">
        <f t="shared" si="30"/>
        <v>15.435</v>
      </c>
      <c r="R87" s="43">
        <f t="shared" si="30"/>
        <v>75.11</v>
      </c>
      <c r="S87" s="90">
        <f t="shared" si="30"/>
        <v>75.11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147.03296703296706</v>
      </c>
      <c r="C88" s="49">
        <f>+(C83/C85)/7*1000</f>
        <v>147.07259953161591</v>
      </c>
      <c r="D88" s="49">
        <f>+(D83/D85)/7*1000</f>
        <v>146.9387755102041</v>
      </c>
      <c r="E88" s="49">
        <f>+(E83/E85)/7*1000</f>
        <v>145.57823129251705</v>
      </c>
      <c r="F88" s="50">
        <f>+(F83/F85)/7*1000</f>
        <v>144.44444444444443</v>
      </c>
      <c r="G88" s="48">
        <f t="shared" ref="G88:S88" si="31">+(G83/G85)/7*1000</f>
        <v>147.07259953161591</v>
      </c>
      <c r="H88" s="49">
        <f t="shared" si="31"/>
        <v>145.49450549450552</v>
      </c>
      <c r="I88" s="49">
        <f t="shared" si="31"/>
        <v>146.66666666666666</v>
      </c>
      <c r="J88" s="49">
        <f t="shared" si="31"/>
        <v>145.05494505494505</v>
      </c>
      <c r="K88" s="50">
        <f t="shared" si="31"/>
        <v>145.0097847358121</v>
      </c>
      <c r="L88" s="48">
        <f t="shared" si="31"/>
        <v>146.99248120300751</v>
      </c>
      <c r="M88" s="49">
        <f t="shared" si="31"/>
        <v>146.9387755102041</v>
      </c>
      <c r="N88" s="49">
        <f t="shared" si="31"/>
        <v>143.98496240601503</v>
      </c>
      <c r="O88" s="50">
        <f t="shared" si="31"/>
        <v>144.40154440154438</v>
      </c>
      <c r="P88" s="48">
        <f t="shared" si="31"/>
        <v>146.91119691119692</v>
      </c>
      <c r="Q88" s="49">
        <f t="shared" si="31"/>
        <v>146.66666666666666</v>
      </c>
      <c r="R88" s="49">
        <f t="shared" si="31"/>
        <v>144.98069498069495</v>
      </c>
      <c r="S88" s="50">
        <f t="shared" si="31"/>
        <v>144.98069498069495</v>
      </c>
      <c r="T88" s="415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R36"/>
    <mergeCell ref="J54:K54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topLeftCell="A34" zoomScale="29" zoomScaleNormal="30" workbookViewId="0">
      <selection activeCell="W41" sqref="W41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0" width="33.42578125" style="19" bestFit="1" customWidth="1"/>
    <col min="11" max="11" width="40.5703125" style="19" bestFit="1" customWidth="1"/>
    <col min="12" max="12" width="22.5703125" style="19" bestFit="1" customWidth="1"/>
    <col min="13" max="13" width="21.28515625" style="19" customWidth="1"/>
    <col min="14" max="14" width="24.28515625" style="19" bestFit="1" customWidth="1"/>
    <col min="15" max="15" width="21.28515625" style="19" bestFit="1" customWidth="1"/>
    <col min="16" max="16" width="24.28515625" style="19" bestFit="1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84" t="s">
        <v>0</v>
      </c>
      <c r="B3" s="584"/>
      <c r="C3" s="584"/>
      <c r="D3" s="438"/>
      <c r="E3" s="438"/>
      <c r="F3" s="438"/>
      <c r="G3" s="438"/>
      <c r="H3" s="438"/>
      <c r="I3" s="438"/>
      <c r="J3" s="438"/>
      <c r="K3" s="438"/>
      <c r="L3" s="438"/>
      <c r="M3" s="438"/>
      <c r="N3" s="438"/>
      <c r="O3" s="438"/>
      <c r="P3" s="438"/>
      <c r="Q3" s="438"/>
      <c r="R3" s="438"/>
      <c r="S3" s="438"/>
      <c r="T3" s="438"/>
      <c r="U3" s="438"/>
      <c r="V3" s="438"/>
      <c r="W3" s="438"/>
      <c r="X3" s="438"/>
      <c r="Y3" s="2"/>
      <c r="Z3" s="2"/>
      <c r="AA3" s="2"/>
      <c r="AB3" s="2"/>
      <c r="AC3" s="2"/>
      <c r="AD3" s="43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38" t="s">
        <v>1</v>
      </c>
      <c r="B9" s="438"/>
      <c r="C9" s="438"/>
      <c r="D9" s="1"/>
      <c r="E9" s="585" t="s">
        <v>2</v>
      </c>
      <c r="F9" s="585"/>
      <c r="G9" s="58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85"/>
      <c r="S9" s="58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38"/>
      <c r="B10" s="438"/>
      <c r="C10" s="43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38" t="s">
        <v>4</v>
      </c>
      <c r="B11" s="438"/>
      <c r="C11" s="438"/>
      <c r="D11" s="1"/>
      <c r="E11" s="439">
        <v>1</v>
      </c>
      <c r="F11" s="1"/>
      <c r="G11" s="1"/>
      <c r="H11" s="1"/>
      <c r="I11" s="1"/>
      <c r="J11" s="1"/>
      <c r="K11" s="586" t="s">
        <v>117</v>
      </c>
      <c r="L11" s="586"/>
      <c r="M11" s="440"/>
      <c r="N11" s="44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38"/>
      <c r="B12" s="438"/>
      <c r="C12" s="438"/>
      <c r="D12" s="1"/>
      <c r="E12" s="5"/>
      <c r="F12" s="1"/>
      <c r="G12" s="1"/>
      <c r="H12" s="1"/>
      <c r="I12" s="1"/>
      <c r="J12" s="1"/>
      <c r="K12" s="440"/>
      <c r="L12" s="440"/>
      <c r="M12" s="440"/>
      <c r="N12" s="44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38"/>
      <c r="B13" s="438"/>
      <c r="C13" s="438"/>
      <c r="D13" s="438"/>
      <c r="E13" s="438"/>
      <c r="F13" s="438"/>
      <c r="G13" s="438"/>
      <c r="H13" s="438"/>
      <c r="I13" s="438"/>
      <c r="J13" s="438"/>
      <c r="K13" s="438"/>
      <c r="L13" s="440"/>
      <c r="M13" s="440"/>
      <c r="N13" s="440"/>
      <c r="O13" s="440"/>
      <c r="P13" s="440"/>
      <c r="Q13" s="440"/>
      <c r="R13" s="440"/>
      <c r="S13" s="440"/>
      <c r="T13" s="440"/>
      <c r="U13" s="440"/>
      <c r="V13" s="440"/>
      <c r="W13" s="1"/>
      <c r="X13" s="1"/>
      <c r="Y13" s="1"/>
    </row>
    <row r="14" spans="1:30" s="3" customFormat="1" ht="27" thickBot="1" x14ac:dyDescent="0.3">
      <c r="A14" s="438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289" t="s">
        <v>7</v>
      </c>
      <c r="B15" s="613" t="s">
        <v>8</v>
      </c>
      <c r="C15" s="614"/>
      <c r="D15" s="614"/>
      <c r="E15" s="614"/>
      <c r="F15" s="614"/>
      <c r="G15" s="615"/>
      <c r="H15" s="616" t="s">
        <v>53</v>
      </c>
      <c r="I15" s="617"/>
      <c r="J15" s="617"/>
      <c r="K15" s="617"/>
      <c r="L15" s="617"/>
      <c r="M15" s="618"/>
      <c r="N15" s="619" t="s">
        <v>9</v>
      </c>
      <c r="O15" s="611"/>
      <c r="P15" s="611"/>
      <c r="Q15" s="612"/>
      <c r="R15" s="594" t="s">
        <v>30</v>
      </c>
      <c r="S15" s="595"/>
      <c r="T15" s="595"/>
      <c r="U15" s="596"/>
      <c r="V15" s="232"/>
    </row>
    <row r="16" spans="1:30" s="304" customFormat="1" ht="39.950000000000003" customHeight="1" x14ac:dyDescent="0.25">
      <c r="A16" s="290" t="s">
        <v>12</v>
      </c>
      <c r="B16" s="291" t="s">
        <v>79</v>
      </c>
      <c r="C16" s="292">
        <v>1</v>
      </c>
      <c r="D16" s="292">
        <v>2</v>
      </c>
      <c r="E16" s="292">
        <v>3</v>
      </c>
      <c r="F16" s="292">
        <v>4</v>
      </c>
      <c r="G16" s="292">
        <v>5</v>
      </c>
      <c r="H16" s="291" t="s">
        <v>79</v>
      </c>
      <c r="I16" s="292">
        <v>1</v>
      </c>
      <c r="J16" s="292">
        <v>2</v>
      </c>
      <c r="K16" s="292">
        <v>3</v>
      </c>
      <c r="L16" s="292">
        <v>4</v>
      </c>
      <c r="M16" s="293">
        <v>5</v>
      </c>
      <c r="N16" s="297">
        <v>11</v>
      </c>
      <c r="O16" s="295" t="s">
        <v>75</v>
      </c>
      <c r="P16" s="295">
        <v>13</v>
      </c>
      <c r="Q16" s="296">
        <v>14</v>
      </c>
      <c r="R16" s="297">
        <v>15</v>
      </c>
      <c r="S16" s="295" t="s">
        <v>76</v>
      </c>
      <c r="T16" s="295">
        <v>17</v>
      </c>
      <c r="U16" s="296">
        <v>18</v>
      </c>
      <c r="V16" s="294"/>
      <c r="X16" s="52"/>
      <c r="Y16" s="52"/>
    </row>
    <row r="17" spans="1:42" s="304" customFormat="1" ht="39.950000000000003" customHeight="1" x14ac:dyDescent="0.25">
      <c r="A17" s="298" t="s">
        <v>13</v>
      </c>
      <c r="B17" s="299">
        <v>492.5</v>
      </c>
      <c r="C17" s="300">
        <v>7.6759999999999957</v>
      </c>
      <c r="D17" s="300">
        <v>7.4537999999999958</v>
      </c>
      <c r="E17" s="300">
        <v>1.5856999999999992</v>
      </c>
      <c r="F17" s="300">
        <v>7.4032999999999953</v>
      </c>
      <c r="G17" s="300">
        <v>8.5950999999999951</v>
      </c>
      <c r="H17" s="299">
        <v>487.5</v>
      </c>
      <c r="I17" s="300">
        <v>8.6393999999999966</v>
      </c>
      <c r="J17" s="300">
        <v>9.0870999999999942</v>
      </c>
      <c r="K17" s="300">
        <v>2.0448999999999988</v>
      </c>
      <c r="L17" s="300">
        <v>9.1717999999999957</v>
      </c>
      <c r="M17" s="301">
        <v>10.393899999999997</v>
      </c>
      <c r="N17" s="23">
        <v>143.78270000000001</v>
      </c>
      <c r="O17" s="24">
        <v>27.232800000000001</v>
      </c>
      <c r="P17" s="24">
        <v>143.78270000000001</v>
      </c>
      <c r="Q17" s="25">
        <v>143.78270000000001</v>
      </c>
      <c r="R17" s="23">
        <v>139.7302</v>
      </c>
      <c r="S17" s="24">
        <v>28.529599999999995</v>
      </c>
      <c r="T17" s="24">
        <v>139.40600000000001</v>
      </c>
      <c r="U17" s="25">
        <v>139.89229999999998</v>
      </c>
      <c r="V17" s="302">
        <f>SUM(B17:U17)</f>
        <v>1958.19</v>
      </c>
      <c r="X17" s="52"/>
      <c r="Y17" s="52"/>
    </row>
    <row r="18" spans="1:42" s="304" customFormat="1" ht="39.950000000000003" customHeight="1" x14ac:dyDescent="0.25">
      <c r="A18" s="303" t="s">
        <v>14</v>
      </c>
      <c r="B18" s="299">
        <v>501</v>
      </c>
      <c r="C18" s="300">
        <v>5.3959999999999955</v>
      </c>
      <c r="D18" s="300">
        <v>5.2184999999999953</v>
      </c>
      <c r="E18" s="300">
        <v>1.107599999999999</v>
      </c>
      <c r="F18" s="300">
        <v>5.2042999999999955</v>
      </c>
      <c r="G18" s="300">
        <v>6.0420999999999951</v>
      </c>
      <c r="H18" s="299">
        <v>503</v>
      </c>
      <c r="I18" s="300">
        <v>5.0693999999999964</v>
      </c>
      <c r="J18" s="300">
        <v>5.3320999999999961</v>
      </c>
      <c r="K18" s="300">
        <v>1.1856999999999991</v>
      </c>
      <c r="L18" s="300">
        <v>5.3817999999999957</v>
      </c>
      <c r="M18" s="301">
        <v>6.0917999999999948</v>
      </c>
      <c r="N18" s="23">
        <v>143.78270000000001</v>
      </c>
      <c r="O18" s="24">
        <v>27.070699999999999</v>
      </c>
      <c r="P18" s="24">
        <v>142.81010000000001</v>
      </c>
      <c r="Q18" s="25">
        <v>143.78270000000001</v>
      </c>
      <c r="R18" s="23">
        <v>139.40600000000001</v>
      </c>
      <c r="S18" s="24">
        <v>28.529599999999995</v>
      </c>
      <c r="T18" s="24">
        <v>139.2439</v>
      </c>
      <c r="U18" s="25">
        <v>139.7302</v>
      </c>
      <c r="V18" s="302">
        <f t="shared" ref="V18:V23" si="0">SUM(B18:U18)</f>
        <v>1954.3851999999997</v>
      </c>
      <c r="X18" s="52"/>
      <c r="Y18" s="52"/>
    </row>
    <row r="19" spans="1:42" s="304" customFormat="1" ht="39.950000000000003" customHeight="1" x14ac:dyDescent="0.25">
      <c r="A19" s="298" t="s">
        <v>15</v>
      </c>
      <c r="B19" s="299">
        <v>501</v>
      </c>
      <c r="C19" s="300">
        <v>5.3959999999999955</v>
      </c>
      <c r="D19" s="300">
        <v>5.2184999999999953</v>
      </c>
      <c r="E19" s="300">
        <v>1.107599999999999</v>
      </c>
      <c r="F19" s="300">
        <v>5.2042999999999955</v>
      </c>
      <c r="G19" s="300">
        <v>6.0420999999999951</v>
      </c>
      <c r="H19" s="299">
        <v>503</v>
      </c>
      <c r="I19" s="300">
        <v>5.0693999999999964</v>
      </c>
      <c r="J19" s="300">
        <v>5.3320999999999961</v>
      </c>
      <c r="K19" s="300">
        <v>1.1856999999999991</v>
      </c>
      <c r="L19" s="300">
        <v>5.3817999999999957</v>
      </c>
      <c r="M19" s="301">
        <v>6.0917999999999948</v>
      </c>
      <c r="N19" s="23">
        <v>143.78270000000001</v>
      </c>
      <c r="O19" s="24">
        <v>27.070699999999999</v>
      </c>
      <c r="P19" s="24">
        <v>142.81010000000001</v>
      </c>
      <c r="Q19" s="25">
        <v>143.78270000000001</v>
      </c>
      <c r="R19" s="23">
        <v>139.40600000000001</v>
      </c>
      <c r="S19" s="24">
        <v>28.529599999999995</v>
      </c>
      <c r="T19" s="24">
        <v>139.2439</v>
      </c>
      <c r="U19" s="25">
        <v>139.7302</v>
      </c>
      <c r="V19" s="302">
        <f t="shared" si="0"/>
        <v>1954.3851999999997</v>
      </c>
      <c r="X19" s="52"/>
      <c r="Y19" s="52"/>
    </row>
    <row r="20" spans="1:42" s="304" customFormat="1" ht="39.75" customHeight="1" x14ac:dyDescent="0.25">
      <c r="A20" s="303" t="s">
        <v>16</v>
      </c>
      <c r="B20" s="299">
        <v>500</v>
      </c>
      <c r="C20" s="300">
        <v>5.2</v>
      </c>
      <c r="D20" s="300">
        <v>5</v>
      </c>
      <c r="E20" s="300">
        <v>1</v>
      </c>
      <c r="F20" s="300">
        <v>5</v>
      </c>
      <c r="G20" s="300">
        <v>5.8</v>
      </c>
      <c r="H20" s="299">
        <v>502</v>
      </c>
      <c r="I20" s="300">
        <v>4.9000000000000004</v>
      </c>
      <c r="J20" s="300">
        <v>5.0999999999999996</v>
      </c>
      <c r="K20" s="300">
        <v>1</v>
      </c>
      <c r="L20" s="300">
        <v>5.2</v>
      </c>
      <c r="M20" s="301">
        <v>5.9</v>
      </c>
      <c r="N20" s="23">
        <v>143.78270000000001</v>
      </c>
      <c r="O20" s="24">
        <v>27.070699999999999</v>
      </c>
      <c r="P20" s="24">
        <v>142.81010000000001</v>
      </c>
      <c r="Q20" s="25">
        <v>143.78270000000001</v>
      </c>
      <c r="R20" s="23">
        <v>139.40600000000001</v>
      </c>
      <c r="S20" s="24">
        <v>28.529599999999995</v>
      </c>
      <c r="T20" s="24">
        <v>139.2439</v>
      </c>
      <c r="U20" s="25">
        <v>139.7302</v>
      </c>
      <c r="V20" s="302">
        <f t="shared" si="0"/>
        <v>1950.4558999999999</v>
      </c>
      <c r="X20" s="52"/>
      <c r="Y20" s="52"/>
    </row>
    <row r="21" spans="1:42" s="304" customFormat="1" ht="39.950000000000003" customHeight="1" x14ac:dyDescent="0.25">
      <c r="A21" s="298" t="s">
        <v>17</v>
      </c>
      <c r="B21" s="299">
        <v>500</v>
      </c>
      <c r="C21" s="300">
        <v>5.2</v>
      </c>
      <c r="D21" s="300">
        <v>5</v>
      </c>
      <c r="E21" s="300">
        <v>1</v>
      </c>
      <c r="F21" s="300">
        <v>5</v>
      </c>
      <c r="G21" s="300">
        <v>5.8</v>
      </c>
      <c r="H21" s="299">
        <v>502</v>
      </c>
      <c r="I21" s="300">
        <v>4.9000000000000004</v>
      </c>
      <c r="J21" s="300">
        <v>5.0999999999999996</v>
      </c>
      <c r="K21" s="300">
        <v>1</v>
      </c>
      <c r="L21" s="300">
        <v>5.2</v>
      </c>
      <c r="M21" s="301">
        <v>5.9</v>
      </c>
      <c r="N21" s="23">
        <v>143.69999999999999</v>
      </c>
      <c r="O21" s="24">
        <v>27</v>
      </c>
      <c r="P21" s="24">
        <v>142.69999999999999</v>
      </c>
      <c r="Q21" s="25">
        <v>143.69999999999999</v>
      </c>
      <c r="R21" s="23">
        <v>139.30000000000001</v>
      </c>
      <c r="S21" s="24">
        <v>28.4</v>
      </c>
      <c r="T21" s="24">
        <v>139.1</v>
      </c>
      <c r="U21" s="25">
        <v>139.6</v>
      </c>
      <c r="V21" s="302">
        <f t="shared" si="0"/>
        <v>1949.6000000000001</v>
      </c>
      <c r="X21" s="52"/>
      <c r="Y21" s="52"/>
    </row>
    <row r="22" spans="1:42" s="304" customFormat="1" ht="39.950000000000003" customHeight="1" x14ac:dyDescent="0.25">
      <c r="A22" s="303" t="s">
        <v>18</v>
      </c>
      <c r="B22" s="299">
        <v>500</v>
      </c>
      <c r="C22" s="300">
        <v>5.2</v>
      </c>
      <c r="D22" s="300">
        <v>5</v>
      </c>
      <c r="E22" s="300">
        <v>1</v>
      </c>
      <c r="F22" s="300">
        <v>5</v>
      </c>
      <c r="G22" s="300">
        <v>5.8</v>
      </c>
      <c r="H22" s="299">
        <v>502</v>
      </c>
      <c r="I22" s="300">
        <v>4.9000000000000004</v>
      </c>
      <c r="J22" s="300">
        <v>5.0999999999999996</v>
      </c>
      <c r="K22" s="300">
        <v>1</v>
      </c>
      <c r="L22" s="300">
        <v>5.2</v>
      </c>
      <c r="M22" s="301">
        <v>5.9</v>
      </c>
      <c r="N22" s="23">
        <v>143.69999999999999</v>
      </c>
      <c r="O22" s="24">
        <v>27</v>
      </c>
      <c r="P22" s="24">
        <v>142.69999999999999</v>
      </c>
      <c r="Q22" s="25">
        <v>143.69999999999999</v>
      </c>
      <c r="R22" s="23">
        <v>139.30000000000001</v>
      </c>
      <c r="S22" s="24">
        <v>28.4</v>
      </c>
      <c r="T22" s="24">
        <v>139.1</v>
      </c>
      <c r="U22" s="25">
        <v>139.6</v>
      </c>
      <c r="V22" s="302">
        <f t="shared" si="0"/>
        <v>1949.6000000000001</v>
      </c>
      <c r="X22" s="52"/>
      <c r="Y22" s="52"/>
    </row>
    <row r="23" spans="1:42" s="304" customFormat="1" ht="39.950000000000003" customHeight="1" x14ac:dyDescent="0.25">
      <c r="A23" s="298" t="s">
        <v>19</v>
      </c>
      <c r="B23" s="299">
        <v>500</v>
      </c>
      <c r="C23" s="300">
        <v>5.2</v>
      </c>
      <c r="D23" s="300">
        <v>5</v>
      </c>
      <c r="E23" s="300">
        <v>1</v>
      </c>
      <c r="F23" s="300">
        <v>5</v>
      </c>
      <c r="G23" s="300">
        <v>5.8</v>
      </c>
      <c r="H23" s="299">
        <v>502</v>
      </c>
      <c r="I23" s="300">
        <v>4.9000000000000004</v>
      </c>
      <c r="J23" s="300">
        <v>5.0999999999999996</v>
      </c>
      <c r="K23" s="300">
        <v>1</v>
      </c>
      <c r="L23" s="300">
        <v>5.2</v>
      </c>
      <c r="M23" s="301">
        <v>5.9</v>
      </c>
      <c r="N23" s="23">
        <v>143.69999999999999</v>
      </c>
      <c r="O23" s="24">
        <v>27</v>
      </c>
      <c r="P23" s="24">
        <v>142.69999999999999</v>
      </c>
      <c r="Q23" s="25">
        <v>143.69999999999999</v>
      </c>
      <c r="R23" s="23">
        <v>139.30000000000001</v>
      </c>
      <c r="S23" s="24">
        <v>28.4</v>
      </c>
      <c r="T23" s="24">
        <v>139.1</v>
      </c>
      <c r="U23" s="25">
        <v>139.6</v>
      </c>
      <c r="V23" s="302">
        <f t="shared" si="0"/>
        <v>1949.6000000000001</v>
      </c>
      <c r="X23" s="52"/>
      <c r="Y23" s="52"/>
    </row>
    <row r="24" spans="1:42" s="304" customFormat="1" ht="39.950000000000003" customHeight="1" thickBot="1" x14ac:dyDescent="0.3">
      <c r="A24" s="303" t="s">
        <v>11</v>
      </c>
      <c r="B24" s="305">
        <f>SUM(B17:B23)</f>
        <v>3494.5</v>
      </c>
      <c r="C24" s="306">
        <f t="shared" ref="C24:U24" si="1">SUM(C17:C23)</f>
        <v>39.267999999999994</v>
      </c>
      <c r="D24" s="306">
        <f t="shared" si="1"/>
        <v>37.890799999999984</v>
      </c>
      <c r="E24" s="306">
        <f t="shared" si="1"/>
        <v>7.8008999999999968</v>
      </c>
      <c r="F24" s="306">
        <f t="shared" si="1"/>
        <v>37.811899999999987</v>
      </c>
      <c r="G24" s="306">
        <f t="shared" si="1"/>
        <v>43.879299999999979</v>
      </c>
      <c r="H24" s="305">
        <f t="shared" si="1"/>
        <v>3501.5</v>
      </c>
      <c r="I24" s="306">
        <f t="shared" si="1"/>
        <v>38.378199999999985</v>
      </c>
      <c r="J24" s="306">
        <f t="shared" si="1"/>
        <v>40.151299999999992</v>
      </c>
      <c r="K24" s="306">
        <f t="shared" si="1"/>
        <v>8.4162999999999961</v>
      </c>
      <c r="L24" s="306">
        <f t="shared" si="1"/>
        <v>40.735399999999991</v>
      </c>
      <c r="M24" s="307">
        <f t="shared" si="1"/>
        <v>46.177499999999981</v>
      </c>
      <c r="N24" s="391">
        <f t="shared" si="1"/>
        <v>1006.2308</v>
      </c>
      <c r="O24" s="392">
        <f t="shared" si="1"/>
        <v>189.44490000000002</v>
      </c>
      <c r="P24" s="392">
        <f t="shared" si="1"/>
        <v>1000.3130000000001</v>
      </c>
      <c r="Q24" s="393">
        <f t="shared" si="1"/>
        <v>1006.2308</v>
      </c>
      <c r="R24" s="391">
        <f t="shared" si="1"/>
        <v>975.84819999999991</v>
      </c>
      <c r="S24" s="392">
        <f t="shared" si="1"/>
        <v>199.3184</v>
      </c>
      <c r="T24" s="392">
        <f t="shared" si="1"/>
        <v>974.43770000000006</v>
      </c>
      <c r="U24" s="393">
        <f t="shared" si="1"/>
        <v>977.88289999999995</v>
      </c>
      <c r="V24" s="302">
        <f>SUM(B24:U24)</f>
        <v>13666.216300000002</v>
      </c>
      <c r="X24" s="52"/>
    </row>
    <row r="25" spans="1:42" s="304" customFormat="1" ht="41.45" customHeight="1" x14ac:dyDescent="0.25">
      <c r="A25" s="312" t="s">
        <v>20</v>
      </c>
      <c r="B25" s="313"/>
      <c r="C25" s="314">
        <v>162.1</v>
      </c>
      <c r="D25" s="314">
        <v>162.1</v>
      </c>
      <c r="E25" s="314">
        <v>162.1</v>
      </c>
      <c r="F25" s="314">
        <v>162.1</v>
      </c>
      <c r="G25" s="314">
        <v>162.1</v>
      </c>
      <c r="H25" s="313"/>
      <c r="I25" s="314">
        <v>162.1</v>
      </c>
      <c r="J25" s="314">
        <v>162.1</v>
      </c>
      <c r="K25" s="314">
        <v>162.1</v>
      </c>
      <c r="L25" s="314">
        <v>162.1</v>
      </c>
      <c r="M25" s="315">
        <v>162.1</v>
      </c>
      <c r="N25" s="387">
        <v>162.1</v>
      </c>
      <c r="O25" s="388">
        <v>162.1</v>
      </c>
      <c r="P25" s="388">
        <v>162.1</v>
      </c>
      <c r="Q25" s="389">
        <v>162.1</v>
      </c>
      <c r="R25" s="390">
        <v>162.1</v>
      </c>
      <c r="S25" s="388">
        <v>162.1</v>
      </c>
      <c r="T25" s="388">
        <v>162.1</v>
      </c>
      <c r="U25" s="389">
        <v>162.1</v>
      </c>
      <c r="V25" s="320">
        <f>+((V24/V26)/7)*1000</f>
        <v>161.85679110311014</v>
      </c>
    </row>
    <row r="26" spans="1:42" s="52" customFormat="1" ht="36.75" customHeight="1" x14ac:dyDescent="0.25">
      <c r="A26" s="321" t="s">
        <v>21</v>
      </c>
      <c r="B26" s="322"/>
      <c r="C26" s="323">
        <v>760</v>
      </c>
      <c r="D26" s="323">
        <v>735</v>
      </c>
      <c r="E26" s="323">
        <v>156</v>
      </c>
      <c r="F26" s="323">
        <v>733</v>
      </c>
      <c r="G26" s="323">
        <v>851</v>
      </c>
      <c r="H26" s="324"/>
      <c r="I26" s="323">
        <v>714</v>
      </c>
      <c r="J26" s="323">
        <v>751</v>
      </c>
      <c r="K26" s="323">
        <v>167</v>
      </c>
      <c r="L26" s="323">
        <v>758</v>
      </c>
      <c r="M26" s="325">
        <v>858</v>
      </c>
      <c r="N26" s="86">
        <v>887</v>
      </c>
      <c r="O26" s="35">
        <v>167</v>
      </c>
      <c r="P26" s="35">
        <v>881</v>
      </c>
      <c r="Q26" s="36">
        <v>887</v>
      </c>
      <c r="R26" s="34">
        <v>860</v>
      </c>
      <c r="S26" s="35">
        <v>176</v>
      </c>
      <c r="T26" s="35">
        <v>859</v>
      </c>
      <c r="U26" s="36">
        <v>862</v>
      </c>
      <c r="V26" s="326">
        <f>SUM(C26:U26)</f>
        <v>12062</v>
      </c>
    </row>
    <row r="27" spans="1:42" s="52" customFormat="1" ht="33" customHeight="1" x14ac:dyDescent="0.25">
      <c r="A27" s="327" t="s">
        <v>22</v>
      </c>
      <c r="B27" s="328"/>
      <c r="C27" s="300">
        <f>(C26*C25/1000)*6</f>
        <v>739.17599999999993</v>
      </c>
      <c r="D27" s="300">
        <f t="shared" ref="D27:G27" si="2">(D26*D25/1000)*6</f>
        <v>714.86099999999999</v>
      </c>
      <c r="E27" s="300">
        <f t="shared" si="2"/>
        <v>151.72559999999999</v>
      </c>
      <c r="F27" s="300">
        <f t="shared" si="2"/>
        <v>712.91579999999999</v>
      </c>
      <c r="G27" s="300">
        <f t="shared" si="2"/>
        <v>827.68260000000009</v>
      </c>
      <c r="H27" s="328"/>
      <c r="I27" s="300">
        <f>(I26*I25/1000)*6</f>
        <v>694.43639999999994</v>
      </c>
      <c r="J27" s="300">
        <f>(J26*J25/1000)*6</f>
        <v>730.42259999999999</v>
      </c>
      <c r="K27" s="300">
        <f>(K26*K25/1000)*6</f>
        <v>162.42420000000001</v>
      </c>
      <c r="L27" s="300">
        <f>(L26*L25/1000)*6</f>
        <v>737.23080000000004</v>
      </c>
      <c r="M27" s="301">
        <f>(M26*M25/1000)*6</f>
        <v>834.49079999999992</v>
      </c>
      <c r="N27" s="302">
        <f>((N26*N25)*7/1000)/7</f>
        <v>143.78270000000001</v>
      </c>
      <c r="O27" s="204">
        <f t="shared" ref="O27:U27" si="3">((O26*O25)*7/1000)/7</f>
        <v>27.070699999999999</v>
      </c>
      <c r="P27" s="204">
        <f t="shared" si="3"/>
        <v>142.81010000000001</v>
      </c>
      <c r="Q27" s="205">
        <f t="shared" si="3"/>
        <v>143.78270000000001</v>
      </c>
      <c r="R27" s="203">
        <f t="shared" si="3"/>
        <v>139.40600000000001</v>
      </c>
      <c r="S27" s="204">
        <f t="shared" si="3"/>
        <v>28.529599999999995</v>
      </c>
      <c r="T27" s="204">
        <f t="shared" si="3"/>
        <v>139.2439</v>
      </c>
      <c r="U27" s="205">
        <f t="shared" si="3"/>
        <v>139.7302</v>
      </c>
      <c r="V27" s="88"/>
      <c r="W27" s="52">
        <f>((V24*1000)/V26)/7</f>
        <v>161.85679110311017</v>
      </c>
    </row>
    <row r="28" spans="1:42" s="52" customFormat="1" ht="33" customHeight="1" x14ac:dyDescent="0.25">
      <c r="A28" s="256" t="s">
        <v>23</v>
      </c>
      <c r="B28" s="329"/>
      <c r="C28" s="330">
        <f>+(C25-$C$32)*C26/1000</f>
        <v>5.3959999999999955</v>
      </c>
      <c r="D28" s="330">
        <f t="shared" ref="D28:G28" si="4">+(D25-$C$32)*D26/1000</f>
        <v>5.2184999999999953</v>
      </c>
      <c r="E28" s="330">
        <f t="shared" si="4"/>
        <v>1.107599999999999</v>
      </c>
      <c r="F28" s="330">
        <f t="shared" si="4"/>
        <v>5.2042999999999955</v>
      </c>
      <c r="G28" s="330">
        <f t="shared" si="4"/>
        <v>6.0420999999999951</v>
      </c>
      <c r="H28" s="329"/>
      <c r="I28" s="330">
        <f>+(I25-$I$32)*I26/1000</f>
        <v>5.0693999999999964</v>
      </c>
      <c r="J28" s="330">
        <f t="shared" ref="J28:M28" si="5">+(J25-$I$32)*J26/1000</f>
        <v>5.3320999999999961</v>
      </c>
      <c r="K28" s="330">
        <f t="shared" si="5"/>
        <v>1.1856999999999991</v>
      </c>
      <c r="L28" s="330">
        <f t="shared" si="5"/>
        <v>5.3817999999999957</v>
      </c>
      <c r="M28" s="331">
        <f t="shared" si="5"/>
        <v>6.0917999999999948</v>
      </c>
      <c r="N28" s="259">
        <f t="shared" ref="N28:U28" si="6">((N26*N25)*7)/1000</f>
        <v>1006.4789</v>
      </c>
      <c r="O28" s="45">
        <f t="shared" si="6"/>
        <v>189.4949</v>
      </c>
      <c r="P28" s="45">
        <f t="shared" si="6"/>
        <v>999.67070000000012</v>
      </c>
      <c r="Q28" s="46">
        <f t="shared" si="6"/>
        <v>1006.4789</v>
      </c>
      <c r="R28" s="44">
        <f t="shared" si="6"/>
        <v>975.84199999999998</v>
      </c>
      <c r="S28" s="45">
        <f t="shared" si="6"/>
        <v>199.70719999999997</v>
      </c>
      <c r="T28" s="45">
        <f t="shared" si="6"/>
        <v>974.70729999999992</v>
      </c>
      <c r="U28" s="46">
        <f t="shared" si="6"/>
        <v>978.11139999999989</v>
      </c>
      <c r="V28" s="344"/>
    </row>
    <row r="29" spans="1:42" s="304" customFormat="1" ht="33.75" customHeight="1" thickBot="1" x14ac:dyDescent="0.3">
      <c r="A29" s="256" t="s">
        <v>24</v>
      </c>
      <c r="B29" s="332"/>
      <c r="C29" s="333">
        <f t="shared" ref="C29:G29" si="7">+C26*(1.16666666666667)</f>
        <v>886.66666666666924</v>
      </c>
      <c r="D29" s="333">
        <f t="shared" si="7"/>
        <v>857.5000000000025</v>
      </c>
      <c r="E29" s="333">
        <f t="shared" si="7"/>
        <v>182.00000000000054</v>
      </c>
      <c r="F29" s="333">
        <f t="shared" si="7"/>
        <v>855.16666666666913</v>
      </c>
      <c r="G29" s="333">
        <f t="shared" si="7"/>
        <v>992.83333333333621</v>
      </c>
      <c r="H29" s="332"/>
      <c r="I29" s="333">
        <f>+I26*(1.16666666666667)</f>
        <v>833.00000000000239</v>
      </c>
      <c r="J29" s="333">
        <f>+J26*(1.16666666666667)</f>
        <v>876.16666666666924</v>
      </c>
      <c r="K29" s="333">
        <f>+K26*(1.16666666666667)</f>
        <v>194.83333333333391</v>
      </c>
      <c r="L29" s="333">
        <f>+L26*(1.16666666666667)</f>
        <v>884.33333333333587</v>
      </c>
      <c r="M29" s="334">
        <f>+M26*(1.16666666666667)</f>
        <v>1001.000000000003</v>
      </c>
      <c r="N29" s="89">
        <f t="shared" ref="N29:U29" si="8">+(N24/N26)/7*1000</f>
        <v>162.06004187469802</v>
      </c>
      <c r="O29" s="49">
        <f t="shared" si="8"/>
        <v>162.05722840034218</v>
      </c>
      <c r="P29" s="49">
        <f t="shared" si="8"/>
        <v>162.20415112696611</v>
      </c>
      <c r="Q29" s="50">
        <f t="shared" si="8"/>
        <v>162.06004187469802</v>
      </c>
      <c r="R29" s="48">
        <f t="shared" si="8"/>
        <v>162.10102990033221</v>
      </c>
      <c r="S29" s="49">
        <f t="shared" si="8"/>
        <v>161.78441558441557</v>
      </c>
      <c r="T29" s="49">
        <f t="shared" si="8"/>
        <v>162.05516381174127</v>
      </c>
      <c r="U29" s="50">
        <f t="shared" si="8"/>
        <v>162.06213125621477</v>
      </c>
      <c r="V29" s="344"/>
    </row>
    <row r="30" spans="1:42" s="304" customFormat="1" ht="33.75" customHeight="1" x14ac:dyDescent="0.25">
      <c r="A30" s="52"/>
      <c r="B30" s="328"/>
      <c r="C30" s="335">
        <f>(C27/6)</f>
        <v>123.19599999999998</v>
      </c>
      <c r="D30" s="335">
        <f t="shared" ref="D30:G30" si="9">+(D27/6)</f>
        <v>119.1435</v>
      </c>
      <c r="E30" s="335">
        <f t="shared" si="9"/>
        <v>25.287599999999998</v>
      </c>
      <c r="F30" s="335">
        <f t="shared" si="9"/>
        <v>118.8193</v>
      </c>
      <c r="G30" s="335">
        <f t="shared" si="9"/>
        <v>137.94710000000001</v>
      </c>
      <c r="H30" s="328"/>
      <c r="I30" s="335">
        <f>+(I27/6)</f>
        <v>115.73939999999999</v>
      </c>
      <c r="J30" s="335">
        <f>+(J27/6)</f>
        <v>121.7371</v>
      </c>
      <c r="K30" s="335">
        <f>+(K27/6)</f>
        <v>27.070700000000002</v>
      </c>
      <c r="L30" s="335">
        <f>+(L27/6)</f>
        <v>122.87180000000001</v>
      </c>
      <c r="M30" s="336">
        <f>+(M27/6)</f>
        <v>139.08179999999999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04" customFormat="1" ht="33.75" customHeight="1" x14ac:dyDescent="0.25">
      <c r="A31" s="52"/>
      <c r="B31" s="328"/>
      <c r="C31" s="335">
        <f>+((C27-C24)/4)+C30</f>
        <v>298.17299999999994</v>
      </c>
      <c r="D31" s="335">
        <f t="shared" ref="D31:G31" si="10">+((D27-D24)/4)+D30</f>
        <v>288.38605000000001</v>
      </c>
      <c r="E31" s="335">
        <f t="shared" si="10"/>
        <v>61.268774999999998</v>
      </c>
      <c r="F31" s="335">
        <f t="shared" si="10"/>
        <v>287.59527500000002</v>
      </c>
      <c r="G31" s="335">
        <f t="shared" si="10"/>
        <v>333.89792500000004</v>
      </c>
      <c r="H31" s="328"/>
      <c r="I31" s="335">
        <f>+((I27-I24)/4)+I30</f>
        <v>279.75394999999997</v>
      </c>
      <c r="J31" s="335">
        <f>+((J27-J24)/4)+J30</f>
        <v>294.30492500000003</v>
      </c>
      <c r="K31" s="335">
        <f>+((K27-K24)/4)+K30</f>
        <v>65.572675000000004</v>
      </c>
      <c r="L31" s="335">
        <f>+((L27-L24)/4)+L30</f>
        <v>296.99565000000001</v>
      </c>
      <c r="M31" s="336">
        <f>+((M27-M24)/4)+M30</f>
        <v>336.16012499999999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04" customFormat="1" ht="33.75" customHeight="1" thickBot="1" x14ac:dyDescent="0.3">
      <c r="A32" s="52"/>
      <c r="B32" s="337"/>
      <c r="C32" s="338">
        <v>155</v>
      </c>
      <c r="D32" s="339">
        <f>+C32*E32/1000</f>
        <v>501.42500000000001</v>
      </c>
      <c r="E32" s="340">
        <f>+SUM(C26:G26)</f>
        <v>3235</v>
      </c>
      <c r="F32" s="341"/>
      <c r="G32" s="341"/>
      <c r="H32" s="337"/>
      <c r="I32" s="338">
        <v>155</v>
      </c>
      <c r="J32" s="339">
        <f>+I32*K32/1000</f>
        <v>503.44</v>
      </c>
      <c r="K32" s="340">
        <f>+SUM(I26:M26)</f>
        <v>3248</v>
      </c>
      <c r="L32" s="342"/>
      <c r="M32" s="34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04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s="419" customFormat="1" ht="33.75" customHeight="1" x14ac:dyDescent="0.25">
      <c r="A36" s="121" t="s">
        <v>25</v>
      </c>
      <c r="B36" s="589" t="s">
        <v>26</v>
      </c>
      <c r="C36" s="590"/>
      <c r="D36" s="590"/>
      <c r="E36" s="590"/>
      <c r="F36" s="590"/>
      <c r="G36" s="590"/>
      <c r="H36" s="587"/>
      <c r="I36" s="416"/>
      <c r="J36" s="417" t="s">
        <v>27</v>
      </c>
      <c r="K36" s="110"/>
      <c r="L36" s="589" t="s">
        <v>26</v>
      </c>
      <c r="M36" s="590"/>
      <c r="N36" s="590"/>
      <c r="O36" s="590"/>
      <c r="P36" s="590"/>
      <c r="Q36" s="590"/>
      <c r="R36" s="610"/>
      <c r="S36" s="52"/>
      <c r="T36" s="52"/>
      <c r="U36" s="52"/>
      <c r="V36" s="52"/>
      <c r="W36" s="418"/>
      <c r="X36" s="52"/>
      <c r="Y36" s="52"/>
      <c r="Z36" s="52"/>
      <c r="AA36" s="52"/>
      <c r="AB36" s="52"/>
    </row>
    <row r="37" spans="1:30" s="419" customFormat="1" ht="33.75" customHeight="1" x14ac:dyDescent="0.25">
      <c r="A37" s="92" t="s">
        <v>28</v>
      </c>
      <c r="B37" s="420"/>
      <c r="C37" s="399"/>
      <c r="D37" s="399"/>
      <c r="E37" s="399"/>
      <c r="F37" s="399"/>
      <c r="G37" s="399"/>
      <c r="H37" s="399"/>
      <c r="I37" s="296" t="s">
        <v>11</v>
      </c>
      <c r="K37" s="421"/>
      <c r="L37" s="420"/>
      <c r="M37" s="399"/>
      <c r="N37" s="399"/>
      <c r="O37" s="399"/>
      <c r="P37" s="399"/>
      <c r="Q37" s="399"/>
      <c r="R37" s="296" t="s">
        <v>11</v>
      </c>
      <c r="S37" s="422"/>
      <c r="T37" s="422"/>
      <c r="U37" s="423"/>
      <c r="V37" s="52"/>
      <c r="W37" s="52"/>
      <c r="X37" s="418"/>
      <c r="Y37" s="52"/>
      <c r="Z37" s="52"/>
      <c r="AA37" s="52"/>
      <c r="AB37" s="52"/>
    </row>
    <row r="38" spans="1:30" s="419" customFormat="1" ht="33.75" customHeight="1" x14ac:dyDescent="0.25">
      <c r="A38" s="92" t="s">
        <v>12</v>
      </c>
      <c r="B38" s="294">
        <v>1</v>
      </c>
      <c r="C38" s="295">
        <v>2</v>
      </c>
      <c r="D38" s="295">
        <v>3</v>
      </c>
      <c r="E38" s="295">
        <v>4</v>
      </c>
      <c r="F38" s="295">
        <v>5</v>
      </c>
      <c r="G38" s="295">
        <v>6</v>
      </c>
      <c r="H38" s="295">
        <v>7</v>
      </c>
      <c r="I38" s="296"/>
      <c r="K38" s="92" t="s">
        <v>12</v>
      </c>
      <c r="L38" s="420">
        <v>1</v>
      </c>
      <c r="M38" s="402">
        <v>2</v>
      </c>
      <c r="N38" s="402">
        <v>3</v>
      </c>
      <c r="O38" s="402">
        <v>4</v>
      </c>
      <c r="P38" s="402">
        <v>5</v>
      </c>
      <c r="Q38" s="402" t="s">
        <v>61</v>
      </c>
      <c r="R38" s="296"/>
      <c r="S38" s="422"/>
      <c r="T38" s="422"/>
      <c r="U38" s="423"/>
      <c r="V38" s="52"/>
      <c r="W38" s="424"/>
      <c r="X38" s="424"/>
      <c r="Y38" s="52"/>
      <c r="Z38" s="52"/>
      <c r="AA38" s="52"/>
      <c r="AB38" s="52"/>
    </row>
    <row r="39" spans="1:30" s="419" customFormat="1" ht="33.75" customHeight="1" x14ac:dyDescent="0.25">
      <c r="A39" s="404" t="s">
        <v>13</v>
      </c>
      <c r="B39" s="82">
        <v>132.35399999999998</v>
      </c>
      <c r="C39" s="82">
        <v>137.43419999999998</v>
      </c>
      <c r="D39" s="82">
        <v>24.169599999999999</v>
      </c>
      <c r="E39" s="82">
        <v>131.886</v>
      </c>
      <c r="F39" s="82">
        <v>134.10150000000002</v>
      </c>
      <c r="G39" s="82"/>
      <c r="H39" s="82"/>
      <c r="I39" s="205">
        <f t="shared" ref="I39:I46" si="11">SUM(B39:H39)</f>
        <v>559.94529999999997</v>
      </c>
      <c r="J39" s="52"/>
      <c r="K39" s="404" t="s">
        <v>13</v>
      </c>
      <c r="L39" s="82">
        <v>10.4</v>
      </c>
      <c r="M39" s="82">
        <v>10.5</v>
      </c>
      <c r="N39" s="82">
        <v>1.9</v>
      </c>
      <c r="O39" s="82">
        <v>10.5</v>
      </c>
      <c r="P39" s="82">
        <v>10.199999999999999</v>
      </c>
      <c r="Q39" s="82"/>
      <c r="R39" s="205">
        <f t="shared" ref="R39:R46" si="12">SUM(L39:Q39)</f>
        <v>43.5</v>
      </c>
      <c r="S39" s="52"/>
      <c r="T39" s="76"/>
      <c r="U39" s="76"/>
      <c r="V39" s="52"/>
      <c r="W39" s="424"/>
      <c r="X39" s="424"/>
      <c r="Y39" s="52"/>
      <c r="Z39" s="52"/>
      <c r="AA39" s="52"/>
      <c r="AB39" s="52"/>
    </row>
    <row r="40" spans="1:30" s="419" customFormat="1" ht="33.75" customHeight="1" x14ac:dyDescent="0.25">
      <c r="A40" s="406" t="s">
        <v>14</v>
      </c>
      <c r="B40" s="82">
        <v>130.96890000000002</v>
      </c>
      <c r="C40" s="82">
        <v>135.6885</v>
      </c>
      <c r="D40" s="82">
        <v>22.276800000000001</v>
      </c>
      <c r="E40" s="82">
        <v>130.815</v>
      </c>
      <c r="F40" s="82">
        <v>132.99059999999997</v>
      </c>
      <c r="G40" s="82"/>
      <c r="H40" s="82"/>
      <c r="I40" s="205">
        <f t="shared" si="11"/>
        <v>552.73980000000006</v>
      </c>
      <c r="J40" s="52"/>
      <c r="K40" s="406" t="s">
        <v>14</v>
      </c>
      <c r="L40" s="82">
        <v>10.4</v>
      </c>
      <c r="M40" s="82">
        <v>10.5</v>
      </c>
      <c r="N40" s="82">
        <v>1.9</v>
      </c>
      <c r="O40" s="82">
        <v>10.5</v>
      </c>
      <c r="P40" s="82">
        <v>10.199999999999999</v>
      </c>
      <c r="Q40" s="82"/>
      <c r="R40" s="205">
        <f t="shared" si="12"/>
        <v>43.5</v>
      </c>
      <c r="S40" s="52"/>
      <c r="T40" s="76"/>
      <c r="U40" s="423"/>
      <c r="V40" s="52"/>
      <c r="W40" s="424"/>
      <c r="X40" s="424"/>
      <c r="Y40" s="52"/>
      <c r="Z40" s="52"/>
      <c r="AA40" s="52"/>
      <c r="AB40" s="52"/>
    </row>
    <row r="41" spans="1:30" s="419" customFormat="1" ht="33.75" customHeight="1" x14ac:dyDescent="0.25">
      <c r="A41" s="404" t="s">
        <v>15</v>
      </c>
      <c r="B41" s="82">
        <v>135.05369999999999</v>
      </c>
      <c r="C41" s="82">
        <v>135.6885</v>
      </c>
      <c r="D41" s="82">
        <v>22.8888</v>
      </c>
      <c r="E41" s="82">
        <v>135.6885</v>
      </c>
      <c r="F41" s="82">
        <v>132.99059999999997</v>
      </c>
      <c r="G41" s="24"/>
      <c r="H41" s="24"/>
      <c r="I41" s="205">
        <f t="shared" si="11"/>
        <v>562.31010000000003</v>
      </c>
      <c r="J41" s="52"/>
      <c r="K41" s="404" t="s">
        <v>15</v>
      </c>
      <c r="L41" s="82">
        <v>10.3</v>
      </c>
      <c r="M41" s="82">
        <v>10.5</v>
      </c>
      <c r="N41" s="82">
        <v>1.6</v>
      </c>
      <c r="O41" s="82">
        <v>10.4</v>
      </c>
      <c r="P41" s="82">
        <v>10.1</v>
      </c>
      <c r="Q41" s="24"/>
      <c r="R41" s="205">
        <f t="shared" si="12"/>
        <v>42.900000000000006</v>
      </c>
      <c r="S41" s="52"/>
      <c r="T41" s="76"/>
      <c r="U41" s="53"/>
      <c r="V41" s="52"/>
      <c r="W41" s="424"/>
      <c r="X41" s="424"/>
      <c r="Y41" s="52"/>
      <c r="Z41" s="52"/>
      <c r="AA41" s="52"/>
      <c r="AB41" s="52"/>
    </row>
    <row r="42" spans="1:30" s="419" customFormat="1" ht="33.75" customHeight="1" x14ac:dyDescent="0.25">
      <c r="A42" s="406" t="s">
        <v>16</v>
      </c>
      <c r="B42" s="82">
        <v>135.05369999999999</v>
      </c>
      <c r="C42" s="82">
        <v>135.6885</v>
      </c>
      <c r="D42" s="82">
        <v>23.6</v>
      </c>
      <c r="E42" s="82">
        <v>135.6885</v>
      </c>
      <c r="F42" s="82">
        <v>132.99059999999997</v>
      </c>
      <c r="G42" s="82"/>
      <c r="H42" s="82"/>
      <c r="I42" s="205">
        <f t="shared" si="11"/>
        <v>563.0213</v>
      </c>
      <c r="J42" s="52"/>
      <c r="K42" s="406" t="s">
        <v>16</v>
      </c>
      <c r="L42" s="82">
        <v>10.3</v>
      </c>
      <c r="M42" s="82">
        <v>10.5</v>
      </c>
      <c r="N42" s="82">
        <v>1.6</v>
      </c>
      <c r="O42" s="82">
        <v>10.4</v>
      </c>
      <c r="P42" s="82">
        <v>10.1</v>
      </c>
      <c r="Q42" s="82"/>
      <c r="R42" s="205">
        <f t="shared" si="12"/>
        <v>42.900000000000006</v>
      </c>
      <c r="S42" s="52"/>
      <c r="T42" s="76"/>
      <c r="U42" s="53"/>
      <c r="V42" s="52"/>
      <c r="W42" s="424"/>
      <c r="X42" s="424"/>
      <c r="Y42" s="52"/>
      <c r="Z42" s="52"/>
      <c r="AA42" s="52"/>
      <c r="AB42" s="52"/>
    </row>
    <row r="43" spans="1:30" s="419" customFormat="1" ht="33.75" customHeight="1" x14ac:dyDescent="0.25">
      <c r="A43" s="404" t="s">
        <v>17</v>
      </c>
      <c r="B43" s="82">
        <v>135.05369999999999</v>
      </c>
      <c r="C43" s="82">
        <v>135.6885</v>
      </c>
      <c r="D43" s="82">
        <v>23.6</v>
      </c>
      <c r="E43" s="82">
        <v>135.6885</v>
      </c>
      <c r="F43" s="82">
        <v>132.99059999999997</v>
      </c>
      <c r="G43" s="82"/>
      <c r="H43" s="82"/>
      <c r="I43" s="205">
        <f t="shared" si="11"/>
        <v>563.0213</v>
      </c>
      <c r="J43" s="52"/>
      <c r="K43" s="404" t="s">
        <v>17</v>
      </c>
      <c r="L43" s="82">
        <v>10.3</v>
      </c>
      <c r="M43" s="82">
        <v>10.5</v>
      </c>
      <c r="N43" s="82">
        <v>1.6</v>
      </c>
      <c r="O43" s="82">
        <v>10.4</v>
      </c>
      <c r="P43" s="82">
        <v>10.1</v>
      </c>
      <c r="Q43" s="82"/>
      <c r="R43" s="205">
        <f t="shared" si="12"/>
        <v>42.900000000000006</v>
      </c>
      <c r="S43" s="52"/>
      <c r="T43" s="76"/>
      <c r="U43" s="53"/>
      <c r="V43" s="52"/>
      <c r="W43" s="424"/>
      <c r="X43" s="424"/>
      <c r="Y43" s="52"/>
      <c r="Z43" s="52"/>
      <c r="AA43" s="52"/>
      <c r="AB43" s="52"/>
    </row>
    <row r="44" spans="1:30" s="419" customFormat="1" ht="33.75" customHeight="1" x14ac:dyDescent="0.25">
      <c r="A44" s="406" t="s">
        <v>18</v>
      </c>
      <c r="B44" s="82">
        <v>135.05369999999999</v>
      </c>
      <c r="C44" s="82">
        <v>135.6885</v>
      </c>
      <c r="D44" s="82">
        <v>23.6</v>
      </c>
      <c r="E44" s="82">
        <v>135.6885</v>
      </c>
      <c r="F44" s="82">
        <v>132.99059999999997</v>
      </c>
      <c r="G44" s="82"/>
      <c r="H44" s="82"/>
      <c r="I44" s="205">
        <f t="shared" si="11"/>
        <v>563.0213</v>
      </c>
      <c r="J44" s="52"/>
      <c r="K44" s="406" t="s">
        <v>18</v>
      </c>
      <c r="L44" s="82">
        <v>10.3</v>
      </c>
      <c r="M44" s="82">
        <v>10.5</v>
      </c>
      <c r="N44" s="82">
        <v>1.6</v>
      </c>
      <c r="O44" s="82">
        <v>10.5</v>
      </c>
      <c r="P44" s="82">
        <v>10.199999999999999</v>
      </c>
      <c r="Q44" s="82"/>
      <c r="R44" s="205">
        <f t="shared" si="12"/>
        <v>43.100000000000009</v>
      </c>
      <c r="S44" s="52"/>
      <c r="T44" s="76"/>
      <c r="U44" s="53"/>
      <c r="V44" s="52"/>
      <c r="W44" s="424"/>
      <c r="X44" s="424"/>
      <c r="Y44" s="52"/>
      <c r="Z44" s="52"/>
      <c r="AA44" s="52"/>
      <c r="AB44" s="52"/>
    </row>
    <row r="45" spans="1:30" s="419" customFormat="1" ht="33.75" customHeight="1" x14ac:dyDescent="0.25">
      <c r="A45" s="404" t="s">
        <v>19</v>
      </c>
      <c r="B45" s="82">
        <v>135.05369999999999</v>
      </c>
      <c r="C45" s="82">
        <v>135.6885</v>
      </c>
      <c r="D45" s="82">
        <v>23.6</v>
      </c>
      <c r="E45" s="82">
        <v>135.6885</v>
      </c>
      <c r="F45" s="82">
        <v>132.99059999999997</v>
      </c>
      <c r="G45" s="82"/>
      <c r="H45" s="82"/>
      <c r="I45" s="205">
        <f t="shared" si="11"/>
        <v>563.0213</v>
      </c>
      <c r="J45" s="52"/>
      <c r="K45" s="404" t="s">
        <v>19</v>
      </c>
      <c r="L45" s="82">
        <v>10.3</v>
      </c>
      <c r="M45" s="82">
        <v>10.5</v>
      </c>
      <c r="N45" s="82">
        <v>1.7</v>
      </c>
      <c r="O45" s="82">
        <v>10.5</v>
      </c>
      <c r="P45" s="82">
        <v>10.199999999999999</v>
      </c>
      <c r="Q45" s="82"/>
      <c r="R45" s="205">
        <f t="shared" si="12"/>
        <v>43.2</v>
      </c>
      <c r="S45" s="52"/>
      <c r="T45" s="76"/>
      <c r="U45" s="53"/>
      <c r="V45" s="52"/>
      <c r="W45" s="424"/>
      <c r="X45" s="424"/>
      <c r="Y45" s="52"/>
      <c r="Z45" s="52"/>
      <c r="AA45" s="52"/>
      <c r="AB45" s="52"/>
    </row>
    <row r="46" spans="1:30" s="419" customFormat="1" ht="33.75" customHeight="1" x14ac:dyDescent="0.25">
      <c r="A46" s="406" t="s">
        <v>11</v>
      </c>
      <c r="B46" s="308">
        <f t="shared" ref="B46:H46" si="13">SUM(B39:B45)</f>
        <v>938.59139999999979</v>
      </c>
      <c r="C46" s="309">
        <f t="shared" si="13"/>
        <v>951.56519999999989</v>
      </c>
      <c r="D46" s="309">
        <f t="shared" si="13"/>
        <v>163.73519999999999</v>
      </c>
      <c r="E46" s="309">
        <f t="shared" si="13"/>
        <v>941.1434999999999</v>
      </c>
      <c r="F46" s="309">
        <f t="shared" si="13"/>
        <v>932.04509999999982</v>
      </c>
      <c r="G46" s="309">
        <f t="shared" si="13"/>
        <v>0</v>
      </c>
      <c r="H46" s="309">
        <f t="shared" si="13"/>
        <v>0</v>
      </c>
      <c r="I46" s="205">
        <f t="shared" si="11"/>
        <v>3927.0803999999994</v>
      </c>
      <c r="K46" s="406" t="s">
        <v>11</v>
      </c>
      <c r="L46" s="308">
        <f t="shared" ref="L46:Q46" si="14">SUM(L39:L45)</f>
        <v>72.3</v>
      </c>
      <c r="M46" s="309">
        <f t="shared" si="14"/>
        <v>73.5</v>
      </c>
      <c r="N46" s="309">
        <f t="shared" si="14"/>
        <v>11.899999999999999</v>
      </c>
      <c r="O46" s="309">
        <f t="shared" si="14"/>
        <v>73.199999999999989</v>
      </c>
      <c r="P46" s="309">
        <f t="shared" si="14"/>
        <v>71.100000000000009</v>
      </c>
      <c r="Q46" s="309">
        <f t="shared" si="14"/>
        <v>0</v>
      </c>
      <c r="R46" s="205">
        <f t="shared" si="12"/>
        <v>302</v>
      </c>
      <c r="S46" s="76"/>
      <c r="T46" s="76"/>
      <c r="U46" s="52"/>
      <c r="V46" s="52"/>
      <c r="W46" s="52"/>
      <c r="X46" s="52"/>
      <c r="Y46" s="52"/>
      <c r="Z46" s="52"/>
      <c r="AA46" s="52"/>
      <c r="AB46" s="52"/>
    </row>
    <row r="47" spans="1:30" s="419" customFormat="1" ht="33.75" customHeight="1" x14ac:dyDescent="0.25">
      <c r="A47" s="407" t="s">
        <v>20</v>
      </c>
      <c r="B47" s="316">
        <v>158.69999999999999</v>
      </c>
      <c r="C47" s="317">
        <v>158.69999999999999</v>
      </c>
      <c r="D47" s="317">
        <v>154</v>
      </c>
      <c r="E47" s="317">
        <v>158.69999999999999</v>
      </c>
      <c r="F47" s="317">
        <v>158.69999999999999</v>
      </c>
      <c r="G47" s="317"/>
      <c r="H47" s="317"/>
      <c r="I47" s="425">
        <f>+((I46/I48)/7)*1000</f>
        <v>157.94242277992274</v>
      </c>
      <c r="K47" s="407" t="s">
        <v>20</v>
      </c>
      <c r="L47" s="316">
        <v>141.5</v>
      </c>
      <c r="M47" s="317">
        <v>140</v>
      </c>
      <c r="N47" s="317">
        <v>141.5</v>
      </c>
      <c r="O47" s="317">
        <v>139.5</v>
      </c>
      <c r="P47" s="317">
        <v>139</v>
      </c>
      <c r="Q47" s="317"/>
      <c r="R47" s="425">
        <f>+((R46/R48)/7)*1000</f>
        <v>140.07421150278293</v>
      </c>
      <c r="S47" s="426"/>
      <c r="T47" s="426"/>
    </row>
    <row r="48" spans="1:30" s="419" customFormat="1" ht="33.75" customHeight="1" x14ac:dyDescent="0.25">
      <c r="A48" s="409" t="s">
        <v>21</v>
      </c>
      <c r="B48" s="86">
        <v>851</v>
      </c>
      <c r="C48" s="35">
        <v>855</v>
      </c>
      <c r="D48" s="35">
        <v>153</v>
      </c>
      <c r="E48" s="35">
        <v>855</v>
      </c>
      <c r="F48" s="35">
        <v>838</v>
      </c>
      <c r="G48" s="35"/>
      <c r="H48" s="35"/>
      <c r="I48" s="427">
        <f>SUM(B48:H48)</f>
        <v>3552</v>
      </c>
      <c r="J48" s="52"/>
      <c r="K48" s="409" t="s">
        <v>21</v>
      </c>
      <c r="L48" s="428">
        <v>73</v>
      </c>
      <c r="M48" s="411">
        <v>75</v>
      </c>
      <c r="N48" s="411">
        <v>12</v>
      </c>
      <c r="O48" s="411">
        <v>75</v>
      </c>
      <c r="P48" s="411">
        <v>73</v>
      </c>
      <c r="Q48" s="411"/>
      <c r="R48" s="429">
        <f>SUM(L48:Q48)</f>
        <v>308</v>
      </c>
      <c r="S48" s="430"/>
      <c r="T48" s="430"/>
    </row>
    <row r="49" spans="1:31" s="419" customFormat="1" ht="33.75" customHeight="1" x14ac:dyDescent="0.25">
      <c r="A49" s="414" t="s">
        <v>22</v>
      </c>
      <c r="B49" s="302">
        <f t="shared" ref="B49:F49" si="15">((B48*B47)*7/1000)/7</f>
        <v>135.05369999999999</v>
      </c>
      <c r="C49" s="204">
        <f t="shared" si="15"/>
        <v>135.6885</v>
      </c>
      <c r="D49" s="204">
        <f t="shared" si="15"/>
        <v>23.562000000000001</v>
      </c>
      <c r="E49" s="204">
        <f t="shared" si="15"/>
        <v>135.6885</v>
      </c>
      <c r="F49" s="204">
        <f t="shared" si="15"/>
        <v>132.99059999999997</v>
      </c>
      <c r="G49" s="204">
        <f t="shared" ref="G49:H49" si="16">((G48*G47)*7/1000-G39-G40)/5</f>
        <v>0</v>
      </c>
      <c r="H49" s="204">
        <f t="shared" si="16"/>
        <v>0</v>
      </c>
      <c r="I49" s="431">
        <f>((I46*1000)/I48)/7</f>
        <v>157.94242277992277</v>
      </c>
      <c r="K49" s="414" t="s">
        <v>22</v>
      </c>
      <c r="L49" s="302">
        <f>((L48*L47)*7/1000-L39-L40)/5</f>
        <v>10.301300000000001</v>
      </c>
      <c r="M49" s="204">
        <f t="shared" ref="M49:Q49" si="17">((M48*M47)*7/1000-M39-M40)/5</f>
        <v>10.5</v>
      </c>
      <c r="N49" s="204">
        <f t="shared" si="17"/>
        <v>1.6171999999999997</v>
      </c>
      <c r="O49" s="204">
        <f t="shared" si="17"/>
        <v>10.4475</v>
      </c>
      <c r="P49" s="204">
        <f t="shared" si="17"/>
        <v>10.125799999999998</v>
      </c>
      <c r="Q49" s="204">
        <f t="shared" si="17"/>
        <v>0</v>
      </c>
      <c r="R49" s="432">
        <f>((R46*1000)/R48)/7</f>
        <v>140.07421150278293</v>
      </c>
      <c r="S49" s="430"/>
      <c r="T49" s="430"/>
    </row>
    <row r="50" spans="1:31" s="419" customFormat="1" ht="33.75" customHeight="1" x14ac:dyDescent="0.25">
      <c r="A50" s="99" t="s">
        <v>23</v>
      </c>
      <c r="B50" s="88">
        <f t="shared" ref="B50:H50" si="18">((B48*B47)*7)/1000</f>
        <v>945.37589999999989</v>
      </c>
      <c r="C50" s="43">
        <f t="shared" si="18"/>
        <v>949.81949999999995</v>
      </c>
      <c r="D50" s="43">
        <f t="shared" si="18"/>
        <v>164.934</v>
      </c>
      <c r="E50" s="43">
        <f t="shared" si="18"/>
        <v>949.81949999999995</v>
      </c>
      <c r="F50" s="43">
        <f t="shared" si="18"/>
        <v>930.93419999999981</v>
      </c>
      <c r="G50" s="43">
        <f t="shared" si="18"/>
        <v>0</v>
      </c>
      <c r="H50" s="43">
        <f t="shared" si="18"/>
        <v>0</v>
      </c>
      <c r="I50" s="90"/>
      <c r="K50" s="99" t="s">
        <v>23</v>
      </c>
      <c r="L50" s="88">
        <f t="shared" ref="L50:Q50" si="19">((L48*L47)*7)/1000</f>
        <v>72.3065</v>
      </c>
      <c r="M50" s="43">
        <f t="shared" si="19"/>
        <v>73.5</v>
      </c>
      <c r="N50" s="43">
        <f t="shared" si="19"/>
        <v>11.885999999999999</v>
      </c>
      <c r="O50" s="43">
        <f t="shared" si="19"/>
        <v>73.237499999999997</v>
      </c>
      <c r="P50" s="43">
        <f t="shared" si="19"/>
        <v>71.028999999999996</v>
      </c>
      <c r="Q50" s="43">
        <f t="shared" si="19"/>
        <v>0</v>
      </c>
      <c r="R50" s="433"/>
    </row>
    <row r="51" spans="1:31" s="419" customFormat="1" ht="33.75" customHeight="1" thickBot="1" x14ac:dyDescent="0.3">
      <c r="A51" s="100" t="s">
        <v>24</v>
      </c>
      <c r="B51" s="89">
        <f t="shared" ref="B51:H51" si="20">+(B46/B48)/7*1000</f>
        <v>157.56108779587038</v>
      </c>
      <c r="C51" s="49">
        <f t="shared" si="20"/>
        <v>158.99167919799498</v>
      </c>
      <c r="D51" s="49">
        <f t="shared" si="20"/>
        <v>152.88067226890755</v>
      </c>
      <c r="E51" s="49">
        <f t="shared" si="20"/>
        <v>157.25037593984962</v>
      </c>
      <c r="F51" s="49">
        <f t="shared" si="20"/>
        <v>158.88937947494028</v>
      </c>
      <c r="G51" s="49" t="e">
        <f t="shared" si="20"/>
        <v>#DIV/0!</v>
      </c>
      <c r="H51" s="49" t="e">
        <f t="shared" si="20"/>
        <v>#DIV/0!</v>
      </c>
      <c r="I51" s="108"/>
      <c r="J51" s="52"/>
      <c r="K51" s="100" t="s">
        <v>24</v>
      </c>
      <c r="L51" s="89">
        <f t="shared" ref="L51:Q51" si="21">+(L46/L48)/7*1000</f>
        <v>141.48727984344421</v>
      </c>
      <c r="M51" s="49">
        <f t="shared" si="21"/>
        <v>139.99999999999997</v>
      </c>
      <c r="N51" s="49">
        <f t="shared" si="21"/>
        <v>141.66666666666666</v>
      </c>
      <c r="O51" s="49">
        <f t="shared" si="21"/>
        <v>139.42857142857139</v>
      </c>
      <c r="P51" s="49">
        <f t="shared" si="21"/>
        <v>139.13894324853231</v>
      </c>
      <c r="Q51" s="49" t="e">
        <f t="shared" si="21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91"/>
      <c r="K54" s="591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589" t="s">
        <v>8</v>
      </c>
      <c r="C55" s="590"/>
      <c r="D55" s="590"/>
      <c r="E55" s="590"/>
      <c r="F55" s="590"/>
      <c r="G55" s="587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2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2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2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2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2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2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2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3">SUM(B58:B64)</f>
        <v>158.00000000000003</v>
      </c>
      <c r="C65" s="28">
        <f t="shared" si="23"/>
        <v>279.2</v>
      </c>
      <c r="D65" s="28">
        <f t="shared" si="23"/>
        <v>277</v>
      </c>
      <c r="E65" s="28">
        <f t="shared" si="23"/>
        <v>395.9</v>
      </c>
      <c r="F65" s="28">
        <f t="shared" si="23"/>
        <v>0</v>
      </c>
      <c r="G65" s="28">
        <f t="shared" si="23"/>
        <v>0</v>
      </c>
      <c r="H65" s="104">
        <f t="shared" si="22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4">((B67*B66)*7/1000-B58-B59)/5</f>
        <v>22.8871</v>
      </c>
      <c r="C68" s="39">
        <f t="shared" si="24"/>
        <v>40.400400000000005</v>
      </c>
      <c r="D68" s="39">
        <f t="shared" si="24"/>
        <v>40.129200000000004</v>
      </c>
      <c r="E68" s="39">
        <f t="shared" si="24"/>
        <v>57.355999999999995</v>
      </c>
      <c r="F68" s="39">
        <f t="shared" si="24"/>
        <v>0</v>
      </c>
      <c r="G68" s="39">
        <f t="shared" si="24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5">((B67*B66)*7)/1000</f>
        <v>158.03550000000001</v>
      </c>
      <c r="C69" s="43">
        <f t="shared" si="25"/>
        <v>279.202</v>
      </c>
      <c r="D69" s="43">
        <f t="shared" si="25"/>
        <v>277.04599999999999</v>
      </c>
      <c r="E69" s="43">
        <f t="shared" si="25"/>
        <v>395.78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6">+(B65/B67)/7*1000</f>
        <v>130.47068538398022</v>
      </c>
      <c r="C70" s="49">
        <f t="shared" si="26"/>
        <v>129.49907235621521</v>
      </c>
      <c r="D70" s="49">
        <f t="shared" si="26"/>
        <v>128.47866419294991</v>
      </c>
      <c r="E70" s="49">
        <f t="shared" si="26"/>
        <v>128.53896103896105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441"/>
      <c r="D73" s="441"/>
      <c r="E73" s="441"/>
      <c r="F73" s="118"/>
      <c r="G73" s="198"/>
      <c r="H73" s="441"/>
      <c r="I73" s="441"/>
      <c r="J73" s="441"/>
      <c r="K73" s="118"/>
      <c r="L73" s="198"/>
      <c r="M73" s="441"/>
      <c r="N73" s="441"/>
      <c r="O73" s="118"/>
      <c r="P73" s="198"/>
      <c r="Q73" s="441"/>
      <c r="R73" s="441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398"/>
      <c r="C74" s="399"/>
      <c r="D74" s="399"/>
      <c r="E74" s="399"/>
      <c r="F74" s="400"/>
      <c r="G74" s="401"/>
      <c r="H74" s="399"/>
      <c r="I74" s="399"/>
      <c r="J74" s="399"/>
      <c r="K74" s="400"/>
      <c r="L74" s="401"/>
      <c r="M74" s="399"/>
      <c r="N74" s="399"/>
      <c r="O74" s="400"/>
      <c r="P74" s="401"/>
      <c r="Q74" s="399"/>
      <c r="R74" s="399"/>
      <c r="S74" s="400"/>
      <c r="T74" s="92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398">
        <v>1</v>
      </c>
      <c r="C75" s="402">
        <v>2</v>
      </c>
      <c r="D75" s="402" t="s">
        <v>73</v>
      </c>
      <c r="E75" s="402">
        <v>4</v>
      </c>
      <c r="F75" s="403">
        <v>5</v>
      </c>
      <c r="G75" s="398">
        <v>6</v>
      </c>
      <c r="H75" s="402">
        <v>7</v>
      </c>
      <c r="I75" s="402" t="s">
        <v>74</v>
      </c>
      <c r="J75" s="402">
        <v>9</v>
      </c>
      <c r="K75" s="403">
        <v>10</v>
      </c>
      <c r="L75" s="398">
        <v>11</v>
      </c>
      <c r="M75" s="402" t="s">
        <v>75</v>
      </c>
      <c r="N75" s="402">
        <v>13</v>
      </c>
      <c r="O75" s="403">
        <v>14</v>
      </c>
      <c r="P75" s="398">
        <v>15</v>
      </c>
      <c r="Q75" s="402" t="s">
        <v>76</v>
      </c>
      <c r="R75" s="402">
        <v>17</v>
      </c>
      <c r="S75" s="403">
        <v>18</v>
      </c>
      <c r="T75" s="92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404" t="s">
        <v>13</v>
      </c>
      <c r="B76" s="203">
        <v>9.6</v>
      </c>
      <c r="C76" s="204">
        <v>9</v>
      </c>
      <c r="D76" s="204">
        <v>2</v>
      </c>
      <c r="E76" s="204">
        <v>9.1999999999999993</v>
      </c>
      <c r="F76" s="205">
        <v>10.4</v>
      </c>
      <c r="G76" s="203">
        <v>9</v>
      </c>
      <c r="H76" s="204">
        <v>9.5</v>
      </c>
      <c r="I76" s="204">
        <v>2.2000000000000002</v>
      </c>
      <c r="J76" s="204">
        <v>9.5</v>
      </c>
      <c r="K76" s="205">
        <v>10.6</v>
      </c>
      <c r="L76" s="203">
        <v>11.2</v>
      </c>
      <c r="M76" s="204">
        <v>2</v>
      </c>
      <c r="N76" s="204">
        <v>11</v>
      </c>
      <c r="O76" s="205">
        <v>10.6</v>
      </c>
      <c r="P76" s="203">
        <v>10.9</v>
      </c>
      <c r="Q76" s="204">
        <v>2.2000000000000002</v>
      </c>
      <c r="R76" s="204">
        <v>10.8</v>
      </c>
      <c r="S76" s="205">
        <v>10.8</v>
      </c>
      <c r="T76" s="405">
        <f t="shared" ref="T76:T83" si="27">SUM(B76:S76)</f>
        <v>150.50000000000003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406" t="s">
        <v>14</v>
      </c>
      <c r="B77" s="203">
        <v>9.6</v>
      </c>
      <c r="C77" s="204">
        <v>9</v>
      </c>
      <c r="D77" s="204">
        <v>2</v>
      </c>
      <c r="E77" s="204">
        <v>9.1999999999999993</v>
      </c>
      <c r="F77" s="205">
        <v>10.4</v>
      </c>
      <c r="G77" s="203">
        <v>9</v>
      </c>
      <c r="H77" s="204">
        <v>9.5</v>
      </c>
      <c r="I77" s="204">
        <v>2.2000000000000002</v>
      </c>
      <c r="J77" s="204">
        <v>9.5</v>
      </c>
      <c r="K77" s="205">
        <v>10.6</v>
      </c>
      <c r="L77" s="203">
        <v>11.2</v>
      </c>
      <c r="M77" s="204">
        <v>2</v>
      </c>
      <c r="N77" s="204">
        <v>11</v>
      </c>
      <c r="O77" s="205">
        <v>10.6</v>
      </c>
      <c r="P77" s="203">
        <v>10.9</v>
      </c>
      <c r="Q77" s="204">
        <v>2.2000000000000002</v>
      </c>
      <c r="R77" s="204">
        <v>10.8</v>
      </c>
      <c r="S77" s="205">
        <v>10.8</v>
      </c>
      <c r="T77" s="405">
        <f t="shared" si="27"/>
        <v>150.50000000000003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404" t="s">
        <v>15</v>
      </c>
      <c r="B78" s="203">
        <v>9.5</v>
      </c>
      <c r="C78" s="204">
        <v>8.9</v>
      </c>
      <c r="D78" s="204">
        <v>1.8</v>
      </c>
      <c r="E78" s="204">
        <v>9.1</v>
      </c>
      <c r="F78" s="205">
        <v>10.4</v>
      </c>
      <c r="G78" s="203">
        <v>8.9</v>
      </c>
      <c r="H78" s="204">
        <v>9.4</v>
      </c>
      <c r="I78" s="204">
        <v>2.2000000000000002</v>
      </c>
      <c r="J78" s="204">
        <v>9.4</v>
      </c>
      <c r="K78" s="205">
        <v>10.5</v>
      </c>
      <c r="L78" s="203">
        <v>11.1</v>
      </c>
      <c r="M78" s="204">
        <v>2</v>
      </c>
      <c r="N78" s="204">
        <v>10.9</v>
      </c>
      <c r="O78" s="205">
        <v>10.7</v>
      </c>
      <c r="P78" s="203">
        <v>10.8</v>
      </c>
      <c r="Q78" s="204">
        <v>2</v>
      </c>
      <c r="R78" s="204">
        <v>10.7</v>
      </c>
      <c r="S78" s="205">
        <v>10.7</v>
      </c>
      <c r="T78" s="405">
        <f t="shared" si="27"/>
        <v>148.99999999999997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406" t="s">
        <v>16</v>
      </c>
      <c r="B79" s="203">
        <v>9.5</v>
      </c>
      <c r="C79" s="204">
        <v>8.9</v>
      </c>
      <c r="D79" s="204">
        <v>1.9</v>
      </c>
      <c r="E79" s="204">
        <v>9.1</v>
      </c>
      <c r="F79" s="205">
        <v>10.4</v>
      </c>
      <c r="G79" s="203">
        <v>8.9</v>
      </c>
      <c r="H79" s="204">
        <v>9.4</v>
      </c>
      <c r="I79" s="204">
        <v>2.2000000000000002</v>
      </c>
      <c r="J79" s="204">
        <v>9.4</v>
      </c>
      <c r="K79" s="205">
        <v>10.6</v>
      </c>
      <c r="L79" s="203">
        <v>11.1</v>
      </c>
      <c r="M79" s="204">
        <v>2.1</v>
      </c>
      <c r="N79" s="204">
        <v>10.9</v>
      </c>
      <c r="O79" s="205">
        <v>10.7</v>
      </c>
      <c r="P79" s="203">
        <v>10.9</v>
      </c>
      <c r="Q79" s="204">
        <v>2</v>
      </c>
      <c r="R79" s="204">
        <v>10.7</v>
      </c>
      <c r="S79" s="205">
        <v>10.7</v>
      </c>
      <c r="T79" s="405">
        <f t="shared" si="27"/>
        <v>149.39999999999998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404" t="s">
        <v>17</v>
      </c>
      <c r="B80" s="203">
        <v>9.5</v>
      </c>
      <c r="C80" s="204">
        <v>9</v>
      </c>
      <c r="D80" s="204">
        <v>1.9</v>
      </c>
      <c r="E80" s="204">
        <v>9.1999999999999993</v>
      </c>
      <c r="F80" s="205">
        <v>10.4</v>
      </c>
      <c r="G80" s="203">
        <v>9</v>
      </c>
      <c r="H80" s="204">
        <v>9.4</v>
      </c>
      <c r="I80" s="204">
        <v>2.2000000000000002</v>
      </c>
      <c r="J80" s="204">
        <v>9.4</v>
      </c>
      <c r="K80" s="205">
        <v>10.6</v>
      </c>
      <c r="L80" s="203">
        <v>11.2</v>
      </c>
      <c r="M80" s="204">
        <v>2.1</v>
      </c>
      <c r="N80" s="204">
        <v>10.9</v>
      </c>
      <c r="O80" s="205">
        <v>10.7</v>
      </c>
      <c r="P80" s="203">
        <v>10.9</v>
      </c>
      <c r="Q80" s="204">
        <v>2</v>
      </c>
      <c r="R80" s="204">
        <v>10.7</v>
      </c>
      <c r="S80" s="205">
        <v>10.7</v>
      </c>
      <c r="T80" s="405">
        <f t="shared" si="27"/>
        <v>149.79999999999998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406" t="s">
        <v>18</v>
      </c>
      <c r="B81" s="203">
        <v>9.6</v>
      </c>
      <c r="C81" s="204">
        <v>9</v>
      </c>
      <c r="D81" s="204">
        <v>1.9</v>
      </c>
      <c r="E81" s="204">
        <v>9.1999999999999993</v>
      </c>
      <c r="F81" s="205">
        <v>10.4</v>
      </c>
      <c r="G81" s="203">
        <v>9</v>
      </c>
      <c r="H81" s="204">
        <v>9.5</v>
      </c>
      <c r="I81" s="204">
        <v>2.2000000000000002</v>
      </c>
      <c r="J81" s="204">
        <v>9.4</v>
      </c>
      <c r="K81" s="205">
        <v>10.6</v>
      </c>
      <c r="L81" s="203">
        <v>11.2</v>
      </c>
      <c r="M81" s="204">
        <v>2.1</v>
      </c>
      <c r="N81" s="204">
        <v>10.9</v>
      </c>
      <c r="O81" s="205">
        <v>10.7</v>
      </c>
      <c r="P81" s="203">
        <v>10.9</v>
      </c>
      <c r="Q81" s="204">
        <v>2</v>
      </c>
      <c r="R81" s="204">
        <v>10.7</v>
      </c>
      <c r="S81" s="205">
        <v>10.7</v>
      </c>
      <c r="T81" s="405">
        <f t="shared" si="27"/>
        <v>150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404" t="s">
        <v>19</v>
      </c>
      <c r="B82" s="203">
        <v>9.6</v>
      </c>
      <c r="C82" s="204">
        <v>9</v>
      </c>
      <c r="D82" s="204">
        <v>1.9</v>
      </c>
      <c r="E82" s="204">
        <v>9.1999999999999993</v>
      </c>
      <c r="F82" s="205">
        <v>10.4</v>
      </c>
      <c r="G82" s="203">
        <v>9</v>
      </c>
      <c r="H82" s="204">
        <v>9.5</v>
      </c>
      <c r="I82" s="204">
        <v>2.2000000000000002</v>
      </c>
      <c r="J82" s="204">
        <v>9.4</v>
      </c>
      <c r="K82" s="205">
        <v>10.6</v>
      </c>
      <c r="L82" s="203">
        <v>11.2</v>
      </c>
      <c r="M82" s="204">
        <v>2.1</v>
      </c>
      <c r="N82" s="204">
        <v>11</v>
      </c>
      <c r="O82" s="205">
        <v>10.8</v>
      </c>
      <c r="P82" s="203">
        <v>10.9</v>
      </c>
      <c r="Q82" s="204">
        <v>2</v>
      </c>
      <c r="R82" s="204">
        <v>10.7</v>
      </c>
      <c r="S82" s="205">
        <v>10.7</v>
      </c>
      <c r="T82" s="405">
        <f t="shared" si="27"/>
        <v>150.19999999999999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406" t="s">
        <v>11</v>
      </c>
      <c r="B83" s="311">
        <f>SUM(B76:B82)</f>
        <v>66.900000000000006</v>
      </c>
      <c r="C83" s="309">
        <f>SUM(C76:C82)</f>
        <v>62.8</v>
      </c>
      <c r="D83" s="309">
        <f>SUM(D76:D82)</f>
        <v>13.4</v>
      </c>
      <c r="E83" s="309">
        <f>SUM(E76:E82)</f>
        <v>64.2</v>
      </c>
      <c r="F83" s="310">
        <f>SUM(F76:F82)</f>
        <v>72.8</v>
      </c>
      <c r="G83" s="311">
        <f t="shared" ref="G83:S83" si="28">SUM(G76:G82)</f>
        <v>62.8</v>
      </c>
      <c r="H83" s="309">
        <f t="shared" si="28"/>
        <v>66.199999999999989</v>
      </c>
      <c r="I83" s="309">
        <f t="shared" si="28"/>
        <v>15.399999999999999</v>
      </c>
      <c r="J83" s="309">
        <f t="shared" si="28"/>
        <v>66</v>
      </c>
      <c r="K83" s="310">
        <f t="shared" si="28"/>
        <v>74.099999999999994</v>
      </c>
      <c r="L83" s="311">
        <f t="shared" si="28"/>
        <v>78.2</v>
      </c>
      <c r="M83" s="309">
        <f t="shared" si="28"/>
        <v>14.399999999999999</v>
      </c>
      <c r="N83" s="309">
        <f t="shared" si="28"/>
        <v>76.599999999999994</v>
      </c>
      <c r="O83" s="310">
        <f t="shared" si="28"/>
        <v>74.8</v>
      </c>
      <c r="P83" s="311">
        <f t="shared" si="28"/>
        <v>76.2</v>
      </c>
      <c r="Q83" s="309">
        <f t="shared" si="28"/>
        <v>14.4</v>
      </c>
      <c r="R83" s="309">
        <f t="shared" si="28"/>
        <v>75.100000000000009</v>
      </c>
      <c r="S83" s="310">
        <f t="shared" si="28"/>
        <v>75.100000000000009</v>
      </c>
      <c r="T83" s="405">
        <f t="shared" si="27"/>
        <v>1049.4000000000001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407" t="s">
        <v>20</v>
      </c>
      <c r="B84" s="319">
        <v>147</v>
      </c>
      <c r="C84" s="317">
        <v>147</v>
      </c>
      <c r="D84" s="317">
        <v>147</v>
      </c>
      <c r="E84" s="317">
        <v>145.5</v>
      </c>
      <c r="F84" s="318">
        <v>144.5</v>
      </c>
      <c r="G84" s="319">
        <v>147</v>
      </c>
      <c r="H84" s="317">
        <v>145.5</v>
      </c>
      <c r="I84" s="317">
        <v>147</v>
      </c>
      <c r="J84" s="317">
        <v>145</v>
      </c>
      <c r="K84" s="318">
        <v>145</v>
      </c>
      <c r="L84" s="319">
        <v>147</v>
      </c>
      <c r="M84" s="317">
        <v>147</v>
      </c>
      <c r="N84" s="317">
        <v>144</v>
      </c>
      <c r="O84" s="318">
        <v>144.5</v>
      </c>
      <c r="P84" s="319">
        <v>147</v>
      </c>
      <c r="Q84" s="317">
        <v>147</v>
      </c>
      <c r="R84" s="317">
        <v>145</v>
      </c>
      <c r="S84" s="318">
        <v>145</v>
      </c>
      <c r="T84" s="408">
        <f>+((T83/T85)/7)*1000</f>
        <v>145.6892961266139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409" t="s">
        <v>21</v>
      </c>
      <c r="B85" s="410">
        <v>65</v>
      </c>
      <c r="C85" s="411">
        <v>61</v>
      </c>
      <c r="D85" s="411">
        <v>13</v>
      </c>
      <c r="E85" s="411">
        <v>63</v>
      </c>
      <c r="F85" s="412">
        <v>72</v>
      </c>
      <c r="G85" s="410">
        <v>61</v>
      </c>
      <c r="H85" s="411">
        <v>65</v>
      </c>
      <c r="I85" s="411">
        <v>15</v>
      </c>
      <c r="J85" s="411">
        <v>65</v>
      </c>
      <c r="K85" s="412">
        <v>73</v>
      </c>
      <c r="L85" s="410">
        <v>76</v>
      </c>
      <c r="M85" s="411">
        <v>14</v>
      </c>
      <c r="N85" s="411">
        <v>76</v>
      </c>
      <c r="O85" s="412">
        <v>74</v>
      </c>
      <c r="P85" s="410">
        <v>74</v>
      </c>
      <c r="Q85" s="411">
        <v>14</v>
      </c>
      <c r="R85" s="411">
        <v>74</v>
      </c>
      <c r="S85" s="412">
        <v>74</v>
      </c>
      <c r="T85" s="413">
        <f>SUM(B85:S85)</f>
        <v>1029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414" t="s">
        <v>22</v>
      </c>
      <c r="B86" s="203">
        <f t="shared" ref="B86:S86" si="29">((B85*B84)*7/1000-B76-B77)/5</f>
        <v>9.5370000000000008</v>
      </c>
      <c r="C86" s="204">
        <f t="shared" si="29"/>
        <v>8.9537999999999993</v>
      </c>
      <c r="D86" s="204">
        <f t="shared" si="29"/>
        <v>1.8754000000000002</v>
      </c>
      <c r="E86" s="204">
        <f t="shared" si="29"/>
        <v>9.1530999999999985</v>
      </c>
      <c r="F86" s="205">
        <f t="shared" si="29"/>
        <v>10.405600000000002</v>
      </c>
      <c r="G86" s="203">
        <f t="shared" si="29"/>
        <v>8.9537999999999993</v>
      </c>
      <c r="H86" s="204">
        <f t="shared" si="29"/>
        <v>9.4405000000000001</v>
      </c>
      <c r="I86" s="204">
        <f t="shared" si="29"/>
        <v>2.2069999999999999</v>
      </c>
      <c r="J86" s="204">
        <f t="shared" si="29"/>
        <v>9.3949999999999996</v>
      </c>
      <c r="K86" s="205">
        <f t="shared" si="29"/>
        <v>10.578999999999999</v>
      </c>
      <c r="L86" s="203">
        <f t="shared" si="29"/>
        <v>11.160799999999998</v>
      </c>
      <c r="M86" s="204">
        <f t="shared" si="29"/>
        <v>2.0811999999999999</v>
      </c>
      <c r="N86" s="204">
        <f t="shared" si="29"/>
        <v>10.921600000000002</v>
      </c>
      <c r="O86" s="205">
        <f t="shared" si="29"/>
        <v>10.7302</v>
      </c>
      <c r="P86" s="203">
        <f t="shared" si="29"/>
        <v>10.869199999999999</v>
      </c>
      <c r="Q86" s="204">
        <f t="shared" si="29"/>
        <v>2.0011999999999999</v>
      </c>
      <c r="R86" s="204">
        <f t="shared" si="29"/>
        <v>10.702000000000002</v>
      </c>
      <c r="S86" s="205">
        <f t="shared" si="29"/>
        <v>10.702000000000002</v>
      </c>
      <c r="T86" s="413">
        <f>((T83*1000)/T85)/7</f>
        <v>145.6892961266139</v>
      </c>
      <c r="AD86" s="3"/>
    </row>
    <row r="87" spans="1:41" ht="33.75" customHeight="1" x14ac:dyDescent="0.25">
      <c r="A87" s="99" t="s">
        <v>23</v>
      </c>
      <c r="B87" s="42">
        <f>((B85*B84)*7)/1000</f>
        <v>66.885000000000005</v>
      </c>
      <c r="C87" s="43">
        <f>((C85*C84)*7)/1000</f>
        <v>62.768999999999998</v>
      </c>
      <c r="D87" s="43">
        <f>((D85*D84)*7)/1000</f>
        <v>13.377000000000001</v>
      </c>
      <c r="E87" s="43">
        <f>((E85*E84)*7)/1000</f>
        <v>64.165499999999994</v>
      </c>
      <c r="F87" s="90">
        <f>((F85*F84)*7)/1000</f>
        <v>72.828000000000003</v>
      </c>
      <c r="G87" s="42">
        <f t="shared" ref="G87:S87" si="30">((G85*G84)*7)/1000</f>
        <v>62.768999999999998</v>
      </c>
      <c r="H87" s="43">
        <f t="shared" si="30"/>
        <v>66.202500000000001</v>
      </c>
      <c r="I87" s="43">
        <f t="shared" si="30"/>
        <v>15.435</v>
      </c>
      <c r="J87" s="43">
        <f t="shared" si="30"/>
        <v>65.974999999999994</v>
      </c>
      <c r="K87" s="90">
        <f t="shared" si="30"/>
        <v>74.094999999999999</v>
      </c>
      <c r="L87" s="42">
        <f t="shared" si="30"/>
        <v>78.203999999999994</v>
      </c>
      <c r="M87" s="43">
        <f t="shared" si="30"/>
        <v>14.406000000000001</v>
      </c>
      <c r="N87" s="43">
        <f t="shared" si="30"/>
        <v>76.608000000000004</v>
      </c>
      <c r="O87" s="90">
        <f t="shared" si="30"/>
        <v>74.850999999999999</v>
      </c>
      <c r="P87" s="42">
        <f t="shared" si="30"/>
        <v>76.146000000000001</v>
      </c>
      <c r="Q87" s="43">
        <f t="shared" si="30"/>
        <v>14.406000000000001</v>
      </c>
      <c r="R87" s="43">
        <f t="shared" si="30"/>
        <v>75.11</v>
      </c>
      <c r="S87" s="90">
        <f t="shared" si="30"/>
        <v>75.11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147.03296703296706</v>
      </c>
      <c r="C88" s="49">
        <f>+(C83/C85)/7*1000</f>
        <v>147.07259953161591</v>
      </c>
      <c r="D88" s="49">
        <f>+(D83/D85)/7*1000</f>
        <v>147.25274725274727</v>
      </c>
      <c r="E88" s="49">
        <f>+(E83/E85)/7*1000</f>
        <v>145.57823129251705</v>
      </c>
      <c r="F88" s="50">
        <f>+(F83/F85)/7*1000</f>
        <v>144.44444444444443</v>
      </c>
      <c r="G88" s="48">
        <f t="shared" ref="G88:S88" si="31">+(G83/G85)/7*1000</f>
        <v>147.07259953161591</v>
      </c>
      <c r="H88" s="49">
        <f t="shared" si="31"/>
        <v>145.49450549450546</v>
      </c>
      <c r="I88" s="49">
        <f t="shared" si="31"/>
        <v>146.66666666666666</v>
      </c>
      <c r="J88" s="49">
        <f t="shared" si="31"/>
        <v>145.05494505494505</v>
      </c>
      <c r="K88" s="50">
        <f t="shared" si="31"/>
        <v>145.0097847358121</v>
      </c>
      <c r="L88" s="48">
        <f t="shared" si="31"/>
        <v>146.99248120300751</v>
      </c>
      <c r="M88" s="49">
        <f t="shared" si="31"/>
        <v>146.93877551020407</v>
      </c>
      <c r="N88" s="49">
        <f t="shared" si="31"/>
        <v>143.98496240601503</v>
      </c>
      <c r="O88" s="50">
        <f t="shared" si="31"/>
        <v>144.40154440154438</v>
      </c>
      <c r="P88" s="48">
        <f t="shared" si="31"/>
        <v>147.10424710424712</v>
      </c>
      <c r="Q88" s="49">
        <f t="shared" si="31"/>
        <v>146.9387755102041</v>
      </c>
      <c r="R88" s="49">
        <f t="shared" si="31"/>
        <v>144.98069498069501</v>
      </c>
      <c r="S88" s="50">
        <f t="shared" si="31"/>
        <v>144.98069498069501</v>
      </c>
      <c r="T88" s="415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R36"/>
    <mergeCell ref="J54:K54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topLeftCell="A16" zoomScale="29" zoomScaleNormal="30" workbookViewId="0">
      <selection activeCell="B39" sqref="B39:F45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0" width="33.42578125" style="19" bestFit="1" customWidth="1"/>
    <col min="11" max="11" width="40.5703125" style="19" bestFit="1" customWidth="1"/>
    <col min="12" max="12" width="22.5703125" style="19" bestFit="1" customWidth="1"/>
    <col min="13" max="13" width="21.28515625" style="19" customWidth="1"/>
    <col min="14" max="14" width="24.28515625" style="19" bestFit="1" customWidth="1"/>
    <col min="15" max="15" width="21.28515625" style="19" bestFit="1" customWidth="1"/>
    <col min="16" max="16" width="24.28515625" style="19" bestFit="1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84" t="s">
        <v>0</v>
      </c>
      <c r="B3" s="584"/>
      <c r="C3" s="584"/>
      <c r="D3" s="442"/>
      <c r="E3" s="442"/>
      <c r="F3" s="442"/>
      <c r="G3" s="442"/>
      <c r="H3" s="442"/>
      <c r="I3" s="442"/>
      <c r="J3" s="442"/>
      <c r="K3" s="442"/>
      <c r="L3" s="442"/>
      <c r="M3" s="442"/>
      <c r="N3" s="442"/>
      <c r="O3" s="442"/>
      <c r="P3" s="442"/>
      <c r="Q3" s="442"/>
      <c r="R3" s="442"/>
      <c r="S3" s="442"/>
      <c r="T3" s="442"/>
      <c r="U3" s="442"/>
      <c r="V3" s="442"/>
      <c r="W3" s="442"/>
      <c r="X3" s="442"/>
      <c r="Y3" s="2"/>
      <c r="Z3" s="2"/>
      <c r="AA3" s="2"/>
      <c r="AB3" s="2"/>
      <c r="AC3" s="2"/>
      <c r="AD3" s="44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42" t="s">
        <v>1</v>
      </c>
      <c r="B9" s="442"/>
      <c r="C9" s="442"/>
      <c r="D9" s="1"/>
      <c r="E9" s="585" t="s">
        <v>2</v>
      </c>
      <c r="F9" s="585"/>
      <c r="G9" s="58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85"/>
      <c r="S9" s="58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42"/>
      <c r="B10" s="442"/>
      <c r="C10" s="44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42" t="s">
        <v>4</v>
      </c>
      <c r="B11" s="442"/>
      <c r="C11" s="442"/>
      <c r="D11" s="1"/>
      <c r="E11" s="443">
        <v>1</v>
      </c>
      <c r="F11" s="1"/>
      <c r="G11" s="1"/>
      <c r="H11" s="1"/>
      <c r="I11" s="1"/>
      <c r="J11" s="1"/>
      <c r="K11" s="586" t="s">
        <v>118</v>
      </c>
      <c r="L11" s="586"/>
      <c r="M11" s="444"/>
      <c r="N11" s="44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42"/>
      <c r="B12" s="442"/>
      <c r="C12" s="442"/>
      <c r="D12" s="1"/>
      <c r="E12" s="5"/>
      <c r="F12" s="1"/>
      <c r="G12" s="1"/>
      <c r="H12" s="1"/>
      <c r="I12" s="1"/>
      <c r="J12" s="1"/>
      <c r="K12" s="444"/>
      <c r="L12" s="444"/>
      <c r="M12" s="444"/>
      <c r="N12" s="44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42"/>
      <c r="B13" s="442"/>
      <c r="C13" s="442"/>
      <c r="D13" s="442"/>
      <c r="E13" s="442"/>
      <c r="F13" s="442"/>
      <c r="G13" s="442"/>
      <c r="H13" s="442"/>
      <c r="I13" s="442"/>
      <c r="J13" s="442"/>
      <c r="K13" s="442"/>
      <c r="L13" s="444"/>
      <c r="M13" s="444"/>
      <c r="N13" s="444"/>
      <c r="O13" s="444"/>
      <c r="P13" s="444"/>
      <c r="Q13" s="444"/>
      <c r="R13" s="444"/>
      <c r="S13" s="444"/>
      <c r="T13" s="444"/>
      <c r="U13" s="444"/>
      <c r="V13" s="444"/>
      <c r="W13" s="1"/>
      <c r="X13" s="1"/>
      <c r="Y13" s="1"/>
    </row>
    <row r="14" spans="1:30" s="3" customFormat="1" ht="27" thickBot="1" x14ac:dyDescent="0.3">
      <c r="A14" s="442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289" t="s">
        <v>7</v>
      </c>
      <c r="B15" s="613" t="s">
        <v>8</v>
      </c>
      <c r="C15" s="614"/>
      <c r="D15" s="614"/>
      <c r="E15" s="614"/>
      <c r="F15" s="614"/>
      <c r="G15" s="615"/>
      <c r="H15" s="616" t="s">
        <v>53</v>
      </c>
      <c r="I15" s="617"/>
      <c r="J15" s="617"/>
      <c r="K15" s="617"/>
      <c r="L15" s="617"/>
      <c r="M15" s="618"/>
      <c r="N15" s="619" t="s">
        <v>9</v>
      </c>
      <c r="O15" s="611"/>
      <c r="P15" s="611"/>
      <c r="Q15" s="612"/>
      <c r="R15" s="594" t="s">
        <v>30</v>
      </c>
      <c r="S15" s="595"/>
      <c r="T15" s="595"/>
      <c r="U15" s="596"/>
      <c r="V15" s="232"/>
    </row>
    <row r="16" spans="1:30" s="304" customFormat="1" ht="39.950000000000003" customHeight="1" x14ac:dyDescent="0.25">
      <c r="A16" s="290" t="s">
        <v>12</v>
      </c>
      <c r="B16" s="291" t="s">
        <v>79</v>
      </c>
      <c r="C16" s="292">
        <v>1</v>
      </c>
      <c r="D16" s="292">
        <v>2</v>
      </c>
      <c r="E16" s="292">
        <v>3</v>
      </c>
      <c r="F16" s="292">
        <v>4</v>
      </c>
      <c r="G16" s="292">
        <v>5</v>
      </c>
      <c r="H16" s="291" t="s">
        <v>79</v>
      </c>
      <c r="I16" s="292">
        <v>1</v>
      </c>
      <c r="J16" s="292">
        <v>2</v>
      </c>
      <c r="K16" s="292">
        <v>3</v>
      </c>
      <c r="L16" s="292">
        <v>4</v>
      </c>
      <c r="M16" s="293">
        <v>5</v>
      </c>
      <c r="N16" s="297">
        <v>11</v>
      </c>
      <c r="O16" s="295" t="s">
        <v>75</v>
      </c>
      <c r="P16" s="295">
        <v>13</v>
      </c>
      <c r="Q16" s="296">
        <v>14</v>
      </c>
      <c r="R16" s="297">
        <v>15</v>
      </c>
      <c r="S16" s="295" t="s">
        <v>76</v>
      </c>
      <c r="T16" s="295">
        <v>17</v>
      </c>
      <c r="U16" s="296">
        <v>18</v>
      </c>
      <c r="V16" s="294"/>
      <c r="X16" s="52"/>
      <c r="Y16" s="52"/>
    </row>
    <row r="17" spans="1:42" s="304" customFormat="1" ht="39.950000000000003" customHeight="1" x14ac:dyDescent="0.25">
      <c r="A17" s="298" t="s">
        <v>13</v>
      </c>
      <c r="B17" s="299">
        <v>500</v>
      </c>
      <c r="C17" s="300">
        <v>5.2</v>
      </c>
      <c r="D17" s="300">
        <v>5</v>
      </c>
      <c r="E17" s="300">
        <v>1</v>
      </c>
      <c r="F17" s="300">
        <v>5</v>
      </c>
      <c r="G17" s="300">
        <v>5.8</v>
      </c>
      <c r="H17" s="299">
        <v>502</v>
      </c>
      <c r="I17" s="300">
        <v>4.9000000000000004</v>
      </c>
      <c r="J17" s="300">
        <v>5.0999999999999996</v>
      </c>
      <c r="K17" s="300">
        <v>1</v>
      </c>
      <c r="L17" s="300">
        <v>5.2</v>
      </c>
      <c r="M17" s="301">
        <v>5.9</v>
      </c>
      <c r="N17" s="23">
        <v>143.69999999999999</v>
      </c>
      <c r="O17" s="24">
        <v>27</v>
      </c>
      <c r="P17" s="24">
        <v>142.69999999999999</v>
      </c>
      <c r="Q17" s="25">
        <v>143.69999999999999</v>
      </c>
      <c r="R17" s="23">
        <v>139.30000000000001</v>
      </c>
      <c r="S17" s="24">
        <v>28.4</v>
      </c>
      <c r="T17" s="24">
        <v>139.1</v>
      </c>
      <c r="U17" s="25">
        <v>139.6</v>
      </c>
      <c r="V17" s="302">
        <f>SUM(B17:U17)</f>
        <v>1949.6000000000001</v>
      </c>
      <c r="X17" s="52"/>
      <c r="Y17" s="52"/>
    </row>
    <row r="18" spans="1:42" s="304" customFormat="1" ht="39.950000000000003" customHeight="1" x14ac:dyDescent="0.25">
      <c r="A18" s="303" t="s">
        <v>14</v>
      </c>
      <c r="B18" s="299">
        <v>482</v>
      </c>
      <c r="C18" s="300">
        <v>9.1717999999999957</v>
      </c>
      <c r="D18" s="300">
        <v>8.8571999999999953</v>
      </c>
      <c r="E18" s="300">
        <v>1.8270999999999993</v>
      </c>
      <c r="F18" s="300">
        <v>8.8692999999999955</v>
      </c>
      <c r="G18" s="300">
        <v>10.248699999999996</v>
      </c>
      <c r="H18" s="299">
        <v>485</v>
      </c>
      <c r="I18" s="300">
        <v>8.603099999999996</v>
      </c>
      <c r="J18" s="300">
        <v>9.0870999999999942</v>
      </c>
      <c r="K18" s="300">
        <v>1.9843999999999993</v>
      </c>
      <c r="L18" s="300">
        <v>9.1596999999999955</v>
      </c>
      <c r="M18" s="301">
        <v>10.369699999999995</v>
      </c>
      <c r="N18" s="23">
        <v>143.62060000000002</v>
      </c>
      <c r="O18" s="24">
        <v>27.070699999999999</v>
      </c>
      <c r="P18" s="24">
        <v>142.81010000000001</v>
      </c>
      <c r="Q18" s="25">
        <v>143.78270000000001</v>
      </c>
      <c r="R18" s="23">
        <v>138.7576</v>
      </c>
      <c r="S18" s="24">
        <v>28.529599999999995</v>
      </c>
      <c r="T18" s="24">
        <v>138.91969999999998</v>
      </c>
      <c r="U18" s="25">
        <v>139.56810000000002</v>
      </c>
      <c r="V18" s="302">
        <f t="shared" ref="V18:V23" si="0">SUM(B18:U18)</f>
        <v>1948.2371999999996</v>
      </c>
      <c r="X18" s="52"/>
      <c r="Y18" s="52"/>
    </row>
    <row r="19" spans="1:42" s="304" customFormat="1" ht="39.950000000000003" customHeight="1" x14ac:dyDescent="0.25">
      <c r="A19" s="298" t="s">
        <v>15</v>
      </c>
      <c r="B19" s="299">
        <v>482</v>
      </c>
      <c r="C19" s="300">
        <v>9.1717999999999957</v>
      </c>
      <c r="D19" s="300">
        <v>8.8571999999999953</v>
      </c>
      <c r="E19" s="300">
        <v>1.8270999999999993</v>
      </c>
      <c r="F19" s="300">
        <v>8.8692999999999955</v>
      </c>
      <c r="G19" s="300">
        <v>10.248699999999996</v>
      </c>
      <c r="H19" s="299">
        <v>485</v>
      </c>
      <c r="I19" s="300">
        <v>8.603099999999996</v>
      </c>
      <c r="J19" s="300">
        <v>9.0870999999999942</v>
      </c>
      <c r="K19" s="300">
        <v>1.9843999999999993</v>
      </c>
      <c r="L19" s="300">
        <v>9.1596999999999955</v>
      </c>
      <c r="M19" s="301">
        <v>10.369699999999995</v>
      </c>
      <c r="N19" s="23">
        <v>143.62060000000002</v>
      </c>
      <c r="O19" s="24">
        <v>27.070699999999999</v>
      </c>
      <c r="P19" s="24">
        <v>142.81010000000001</v>
      </c>
      <c r="Q19" s="25">
        <v>143.78270000000001</v>
      </c>
      <c r="R19" s="23">
        <v>138.7576</v>
      </c>
      <c r="S19" s="24">
        <v>28.529599999999995</v>
      </c>
      <c r="T19" s="24">
        <v>138.91969999999998</v>
      </c>
      <c r="U19" s="25">
        <v>139.56810000000002</v>
      </c>
      <c r="V19" s="302">
        <f t="shared" si="0"/>
        <v>1948.2371999999996</v>
      </c>
      <c r="X19" s="52"/>
      <c r="Y19" s="52"/>
    </row>
    <row r="20" spans="1:42" s="304" customFormat="1" ht="39.75" customHeight="1" x14ac:dyDescent="0.25">
      <c r="A20" s="303" t="s">
        <v>16</v>
      </c>
      <c r="B20" s="299">
        <v>482</v>
      </c>
      <c r="C20" s="300">
        <v>9.1717999999999957</v>
      </c>
      <c r="D20" s="300">
        <v>8.8571999999999953</v>
      </c>
      <c r="E20" s="300">
        <v>1.8270999999999993</v>
      </c>
      <c r="F20" s="300">
        <v>8.8692999999999955</v>
      </c>
      <c r="G20" s="300">
        <v>10.248699999999996</v>
      </c>
      <c r="H20" s="299">
        <v>485</v>
      </c>
      <c r="I20" s="300">
        <v>8.603099999999996</v>
      </c>
      <c r="J20" s="300">
        <v>9.0870999999999942</v>
      </c>
      <c r="K20" s="300">
        <v>1.9843999999999993</v>
      </c>
      <c r="L20" s="300">
        <v>9.1596999999999955</v>
      </c>
      <c r="M20" s="301">
        <v>10.369699999999995</v>
      </c>
      <c r="N20" s="23">
        <v>143.62060000000002</v>
      </c>
      <c r="O20" s="24">
        <v>27.070699999999999</v>
      </c>
      <c r="P20" s="24">
        <v>142.81010000000001</v>
      </c>
      <c r="Q20" s="25">
        <v>143.78270000000001</v>
      </c>
      <c r="R20" s="23">
        <v>138.7576</v>
      </c>
      <c r="S20" s="24">
        <v>28.529599999999995</v>
      </c>
      <c r="T20" s="24">
        <v>138.91969999999998</v>
      </c>
      <c r="U20" s="25">
        <v>139.56810000000002</v>
      </c>
      <c r="V20" s="302">
        <f t="shared" si="0"/>
        <v>1948.2371999999996</v>
      </c>
      <c r="X20" s="52"/>
      <c r="Y20" s="52"/>
    </row>
    <row r="21" spans="1:42" s="304" customFormat="1" ht="39.950000000000003" customHeight="1" x14ac:dyDescent="0.25">
      <c r="A21" s="298" t="s">
        <v>17</v>
      </c>
      <c r="B21" s="299">
        <v>482</v>
      </c>
      <c r="C21" s="300">
        <v>9.1717999999999957</v>
      </c>
      <c r="D21" s="300">
        <v>8.8571999999999953</v>
      </c>
      <c r="E21" s="300">
        <v>1.8270999999999993</v>
      </c>
      <c r="F21" s="300">
        <v>8.8692999999999955</v>
      </c>
      <c r="G21" s="300">
        <v>10.248699999999996</v>
      </c>
      <c r="H21" s="299">
        <v>485</v>
      </c>
      <c r="I21" s="300">
        <v>8.603099999999996</v>
      </c>
      <c r="J21" s="300">
        <v>9.0870999999999942</v>
      </c>
      <c r="K21" s="300">
        <v>1.9843999999999993</v>
      </c>
      <c r="L21" s="300">
        <v>9.1596999999999955</v>
      </c>
      <c r="M21" s="301">
        <v>10.369699999999995</v>
      </c>
      <c r="N21" s="23">
        <v>143.62060000000002</v>
      </c>
      <c r="O21" s="24">
        <v>27.070699999999999</v>
      </c>
      <c r="P21" s="24">
        <v>142.81010000000001</v>
      </c>
      <c r="Q21" s="25">
        <v>143.78270000000001</v>
      </c>
      <c r="R21" s="23">
        <v>138.7576</v>
      </c>
      <c r="S21" s="24">
        <v>28.529599999999995</v>
      </c>
      <c r="T21" s="24">
        <v>138.91969999999998</v>
      </c>
      <c r="U21" s="25">
        <v>139.56810000000002</v>
      </c>
      <c r="V21" s="302">
        <f t="shared" si="0"/>
        <v>1948.2371999999996</v>
      </c>
      <c r="X21" s="52"/>
      <c r="Y21" s="52"/>
    </row>
    <row r="22" spans="1:42" s="304" customFormat="1" ht="39.950000000000003" customHeight="1" x14ac:dyDescent="0.25">
      <c r="A22" s="303" t="s">
        <v>18</v>
      </c>
      <c r="B22" s="299">
        <v>482</v>
      </c>
      <c r="C22" s="300">
        <v>9.1717999999999957</v>
      </c>
      <c r="D22" s="300">
        <v>8.8571999999999953</v>
      </c>
      <c r="E22" s="300">
        <v>1.8270999999999993</v>
      </c>
      <c r="F22" s="300">
        <v>8.8692999999999955</v>
      </c>
      <c r="G22" s="300">
        <v>10.248699999999996</v>
      </c>
      <c r="H22" s="299">
        <v>485</v>
      </c>
      <c r="I22" s="300">
        <v>8.603099999999996</v>
      </c>
      <c r="J22" s="300">
        <v>9.0870999999999942</v>
      </c>
      <c r="K22" s="300">
        <v>1.9843999999999993</v>
      </c>
      <c r="L22" s="300">
        <v>9.1596999999999955</v>
      </c>
      <c r="M22" s="301">
        <v>10.369699999999995</v>
      </c>
      <c r="N22" s="23">
        <v>143.62060000000002</v>
      </c>
      <c r="O22" s="24">
        <v>27.070699999999999</v>
      </c>
      <c r="P22" s="24">
        <v>142.81010000000001</v>
      </c>
      <c r="Q22" s="25">
        <v>143.78270000000001</v>
      </c>
      <c r="R22" s="23">
        <v>138.7576</v>
      </c>
      <c r="S22" s="24">
        <v>28.529599999999995</v>
      </c>
      <c r="T22" s="24">
        <v>138.91969999999998</v>
      </c>
      <c r="U22" s="25">
        <v>139.56810000000002</v>
      </c>
      <c r="V22" s="302">
        <f t="shared" si="0"/>
        <v>1948.2371999999996</v>
      </c>
      <c r="X22" s="52"/>
      <c r="Y22" s="52"/>
    </row>
    <row r="23" spans="1:42" s="304" customFormat="1" ht="39.950000000000003" customHeight="1" x14ac:dyDescent="0.25">
      <c r="A23" s="298" t="s">
        <v>19</v>
      </c>
      <c r="B23" s="299">
        <v>482</v>
      </c>
      <c r="C23" s="300">
        <v>9.1717999999999957</v>
      </c>
      <c r="D23" s="300">
        <v>8.8571999999999953</v>
      </c>
      <c r="E23" s="300">
        <v>1.8270999999999993</v>
      </c>
      <c r="F23" s="300">
        <v>8.8692999999999955</v>
      </c>
      <c r="G23" s="300">
        <v>10.248699999999996</v>
      </c>
      <c r="H23" s="299">
        <v>485</v>
      </c>
      <c r="I23" s="300">
        <v>8.603099999999996</v>
      </c>
      <c r="J23" s="300">
        <v>9.0870999999999942</v>
      </c>
      <c r="K23" s="300">
        <v>1.9843999999999993</v>
      </c>
      <c r="L23" s="300">
        <v>9.1596999999999955</v>
      </c>
      <c r="M23" s="301">
        <v>10.369699999999995</v>
      </c>
      <c r="N23" s="23">
        <v>143.62060000000002</v>
      </c>
      <c r="O23" s="24">
        <v>27.070699999999999</v>
      </c>
      <c r="P23" s="24">
        <v>142.81010000000001</v>
      </c>
      <c r="Q23" s="25">
        <v>143.78270000000001</v>
      </c>
      <c r="R23" s="23">
        <v>138.7576</v>
      </c>
      <c r="S23" s="24">
        <v>28.529599999999995</v>
      </c>
      <c r="T23" s="24">
        <v>138.91969999999998</v>
      </c>
      <c r="U23" s="25">
        <v>139.56810000000002</v>
      </c>
      <c r="V23" s="302">
        <f t="shared" si="0"/>
        <v>1948.2371999999996</v>
      </c>
      <c r="X23" s="52"/>
      <c r="Y23" s="52"/>
    </row>
    <row r="24" spans="1:42" s="304" customFormat="1" ht="39.950000000000003" customHeight="1" thickBot="1" x14ac:dyDescent="0.3">
      <c r="A24" s="303" t="s">
        <v>11</v>
      </c>
      <c r="B24" s="305">
        <f>SUM(B17:B23)</f>
        <v>3392</v>
      </c>
      <c r="C24" s="306">
        <f t="shared" ref="C24:U24" si="1">SUM(C17:C23)</f>
        <v>60.230799999999981</v>
      </c>
      <c r="D24" s="306">
        <f t="shared" si="1"/>
        <v>58.143199999999965</v>
      </c>
      <c r="E24" s="306">
        <f t="shared" si="1"/>
        <v>11.962599999999997</v>
      </c>
      <c r="F24" s="306">
        <f t="shared" si="1"/>
        <v>58.215799999999973</v>
      </c>
      <c r="G24" s="306">
        <f t="shared" si="1"/>
        <v>67.29219999999998</v>
      </c>
      <c r="H24" s="305">
        <f t="shared" si="1"/>
        <v>3412</v>
      </c>
      <c r="I24" s="306">
        <f t="shared" si="1"/>
        <v>56.518599999999985</v>
      </c>
      <c r="J24" s="306">
        <f t="shared" si="1"/>
        <v>59.622599999999956</v>
      </c>
      <c r="K24" s="306">
        <f t="shared" si="1"/>
        <v>12.906399999999994</v>
      </c>
      <c r="L24" s="306">
        <f t="shared" si="1"/>
        <v>60.158199999999965</v>
      </c>
      <c r="M24" s="307">
        <f t="shared" si="1"/>
        <v>68.118199999999973</v>
      </c>
      <c r="N24" s="391">
        <f t="shared" si="1"/>
        <v>1005.4236000000001</v>
      </c>
      <c r="O24" s="392">
        <f t="shared" si="1"/>
        <v>189.42419999999998</v>
      </c>
      <c r="P24" s="392">
        <f t="shared" si="1"/>
        <v>999.56060000000014</v>
      </c>
      <c r="Q24" s="393">
        <f t="shared" si="1"/>
        <v>1006.3961999999999</v>
      </c>
      <c r="R24" s="391">
        <f t="shared" si="1"/>
        <v>971.8456000000001</v>
      </c>
      <c r="S24" s="392">
        <f t="shared" si="1"/>
        <v>199.57759999999993</v>
      </c>
      <c r="T24" s="392">
        <f t="shared" si="1"/>
        <v>972.61819999999966</v>
      </c>
      <c r="U24" s="393">
        <f t="shared" si="1"/>
        <v>977.00859999999989</v>
      </c>
      <c r="V24" s="302">
        <f>SUM(B24:U24)</f>
        <v>13639.023199999998</v>
      </c>
      <c r="X24" s="52"/>
    </row>
    <row r="25" spans="1:42" s="304" customFormat="1" ht="41.45" customHeight="1" x14ac:dyDescent="0.25">
      <c r="A25" s="312" t="s">
        <v>20</v>
      </c>
      <c r="B25" s="313"/>
      <c r="C25" s="314">
        <v>162.1</v>
      </c>
      <c r="D25" s="314">
        <v>162.1</v>
      </c>
      <c r="E25" s="314">
        <v>162.1</v>
      </c>
      <c r="F25" s="314">
        <v>162.1</v>
      </c>
      <c r="G25" s="314">
        <v>162.1</v>
      </c>
      <c r="H25" s="313"/>
      <c r="I25" s="314">
        <v>162.1</v>
      </c>
      <c r="J25" s="314">
        <v>162.1</v>
      </c>
      <c r="K25" s="314">
        <v>162.1</v>
      </c>
      <c r="L25" s="314">
        <v>162.1</v>
      </c>
      <c r="M25" s="315">
        <v>162.1</v>
      </c>
      <c r="N25" s="387">
        <v>162.1</v>
      </c>
      <c r="O25" s="388">
        <v>162.1</v>
      </c>
      <c r="P25" s="388">
        <v>162.1</v>
      </c>
      <c r="Q25" s="389">
        <v>162.1</v>
      </c>
      <c r="R25" s="390">
        <v>162.1</v>
      </c>
      <c r="S25" s="388">
        <v>162.1</v>
      </c>
      <c r="T25" s="388">
        <v>162.1</v>
      </c>
      <c r="U25" s="389">
        <v>162.1</v>
      </c>
      <c r="V25" s="320">
        <f>+((V24/V26)/7)*1000</f>
        <v>161.9374905015197</v>
      </c>
    </row>
    <row r="26" spans="1:42" s="52" customFormat="1" ht="36.75" customHeight="1" x14ac:dyDescent="0.25">
      <c r="A26" s="321" t="s">
        <v>21</v>
      </c>
      <c r="B26" s="322"/>
      <c r="C26" s="323">
        <v>758</v>
      </c>
      <c r="D26" s="323">
        <v>732</v>
      </c>
      <c r="E26" s="323">
        <v>151</v>
      </c>
      <c r="F26" s="323">
        <v>733</v>
      </c>
      <c r="G26" s="323">
        <v>847</v>
      </c>
      <c r="H26" s="324"/>
      <c r="I26" s="323">
        <v>711</v>
      </c>
      <c r="J26" s="323">
        <v>751</v>
      </c>
      <c r="K26" s="323">
        <v>164</v>
      </c>
      <c r="L26" s="323">
        <v>757</v>
      </c>
      <c r="M26" s="325">
        <v>857</v>
      </c>
      <c r="N26" s="86">
        <v>886</v>
      </c>
      <c r="O26" s="35">
        <v>167</v>
      </c>
      <c r="P26" s="35">
        <v>881</v>
      </c>
      <c r="Q26" s="36">
        <v>887</v>
      </c>
      <c r="R26" s="34">
        <v>856</v>
      </c>
      <c r="S26" s="35">
        <v>176</v>
      </c>
      <c r="T26" s="35">
        <v>857</v>
      </c>
      <c r="U26" s="36">
        <v>861</v>
      </c>
      <c r="V26" s="326">
        <f>SUM(C26:U26)</f>
        <v>12032</v>
      </c>
    </row>
    <row r="27" spans="1:42" s="52" customFormat="1" ht="33" customHeight="1" x14ac:dyDescent="0.25">
      <c r="A27" s="327" t="s">
        <v>22</v>
      </c>
      <c r="B27" s="328"/>
      <c r="C27" s="300">
        <f>(C26*C25/1000)*6</f>
        <v>737.23080000000004</v>
      </c>
      <c r="D27" s="300">
        <f t="shared" ref="D27:G27" si="2">(D26*D25/1000)*6</f>
        <v>711.94320000000005</v>
      </c>
      <c r="E27" s="300">
        <f t="shared" si="2"/>
        <v>146.86259999999999</v>
      </c>
      <c r="F27" s="300">
        <f t="shared" si="2"/>
        <v>712.91579999999999</v>
      </c>
      <c r="G27" s="300">
        <f t="shared" si="2"/>
        <v>823.79219999999998</v>
      </c>
      <c r="H27" s="328"/>
      <c r="I27" s="300">
        <f>(I26*I25/1000)*6</f>
        <v>691.51859999999988</v>
      </c>
      <c r="J27" s="300">
        <f>(J26*J25/1000)*6</f>
        <v>730.42259999999999</v>
      </c>
      <c r="K27" s="300">
        <f>(K26*K25/1000)*6</f>
        <v>159.50639999999999</v>
      </c>
      <c r="L27" s="300">
        <f>(L26*L25/1000)*6</f>
        <v>736.25819999999999</v>
      </c>
      <c r="M27" s="301">
        <f>(M26*M25/1000)*6</f>
        <v>833.51819999999987</v>
      </c>
      <c r="N27" s="302">
        <f>((N26*N25)*7/1000)/7</f>
        <v>143.62060000000002</v>
      </c>
      <c r="O27" s="204">
        <f t="shared" ref="O27:U27" si="3">((O26*O25)*7/1000)/7</f>
        <v>27.070699999999999</v>
      </c>
      <c r="P27" s="204">
        <f t="shared" si="3"/>
        <v>142.81010000000001</v>
      </c>
      <c r="Q27" s="205">
        <f t="shared" si="3"/>
        <v>143.78270000000001</v>
      </c>
      <c r="R27" s="203">
        <f t="shared" si="3"/>
        <v>138.7576</v>
      </c>
      <c r="S27" s="204">
        <f t="shared" si="3"/>
        <v>28.529599999999995</v>
      </c>
      <c r="T27" s="204">
        <f t="shared" si="3"/>
        <v>138.91969999999998</v>
      </c>
      <c r="U27" s="205">
        <f t="shared" si="3"/>
        <v>139.56810000000002</v>
      </c>
      <c r="V27" s="88"/>
      <c r="W27" s="52">
        <f>((V24*1000)/V26)/7</f>
        <v>161.93749050151973</v>
      </c>
    </row>
    <row r="28" spans="1:42" s="52" customFormat="1" ht="33" customHeight="1" x14ac:dyDescent="0.25">
      <c r="A28" s="256" t="s">
        <v>23</v>
      </c>
      <c r="B28" s="329"/>
      <c r="C28" s="330">
        <f>+(C25-$C$32)*C26/1000</f>
        <v>9.1717999999999957</v>
      </c>
      <c r="D28" s="330">
        <f t="shared" ref="D28:G28" si="4">+(D25-$C$32)*D26/1000</f>
        <v>8.8571999999999953</v>
      </c>
      <c r="E28" s="330">
        <f t="shared" si="4"/>
        <v>1.8270999999999993</v>
      </c>
      <c r="F28" s="330">
        <f t="shared" si="4"/>
        <v>8.8692999999999955</v>
      </c>
      <c r="G28" s="330">
        <f t="shared" si="4"/>
        <v>10.248699999999996</v>
      </c>
      <c r="H28" s="329"/>
      <c r="I28" s="330">
        <f>+(I25-$I$32)*I26/1000</f>
        <v>8.603099999999996</v>
      </c>
      <c r="J28" s="330">
        <f t="shared" ref="J28:M28" si="5">+(J25-$I$32)*J26/1000</f>
        <v>9.0870999999999942</v>
      </c>
      <c r="K28" s="330">
        <f t="shared" si="5"/>
        <v>1.9843999999999993</v>
      </c>
      <c r="L28" s="330">
        <f t="shared" si="5"/>
        <v>9.1596999999999955</v>
      </c>
      <c r="M28" s="331">
        <f t="shared" si="5"/>
        <v>10.369699999999995</v>
      </c>
      <c r="N28" s="259">
        <f t="shared" ref="N28:U28" si="6">((N26*N25)*7)/1000</f>
        <v>1005.3442000000001</v>
      </c>
      <c r="O28" s="45">
        <f t="shared" si="6"/>
        <v>189.4949</v>
      </c>
      <c r="P28" s="45">
        <f t="shared" si="6"/>
        <v>999.67070000000012</v>
      </c>
      <c r="Q28" s="46">
        <f t="shared" si="6"/>
        <v>1006.4789</v>
      </c>
      <c r="R28" s="44">
        <f t="shared" si="6"/>
        <v>971.30320000000006</v>
      </c>
      <c r="S28" s="45">
        <f t="shared" si="6"/>
        <v>199.70719999999997</v>
      </c>
      <c r="T28" s="45">
        <f t="shared" si="6"/>
        <v>972.4378999999999</v>
      </c>
      <c r="U28" s="46">
        <f t="shared" si="6"/>
        <v>976.97670000000005</v>
      </c>
      <c r="V28" s="344"/>
    </row>
    <row r="29" spans="1:42" s="304" customFormat="1" ht="33.75" customHeight="1" thickBot="1" x14ac:dyDescent="0.3">
      <c r="A29" s="256" t="s">
        <v>24</v>
      </c>
      <c r="B29" s="332"/>
      <c r="C29" s="333">
        <f t="shared" ref="C29:G29" si="7">+C26*(1.16666666666667)</f>
        <v>884.33333333333587</v>
      </c>
      <c r="D29" s="333">
        <f t="shared" si="7"/>
        <v>854.0000000000025</v>
      </c>
      <c r="E29" s="333">
        <f t="shared" si="7"/>
        <v>176.16666666666717</v>
      </c>
      <c r="F29" s="333">
        <f t="shared" si="7"/>
        <v>855.16666666666913</v>
      </c>
      <c r="G29" s="333">
        <f t="shared" si="7"/>
        <v>988.16666666666958</v>
      </c>
      <c r="H29" s="332"/>
      <c r="I29" s="333">
        <f>+I26*(1.16666666666667)</f>
        <v>829.50000000000239</v>
      </c>
      <c r="J29" s="333">
        <f>+J26*(1.16666666666667)</f>
        <v>876.16666666666924</v>
      </c>
      <c r="K29" s="333">
        <f>+K26*(1.16666666666667)</f>
        <v>191.33333333333388</v>
      </c>
      <c r="L29" s="333">
        <f>+L26*(1.16666666666667)</f>
        <v>883.16666666666924</v>
      </c>
      <c r="M29" s="334">
        <f>+M26*(1.16666666666667)</f>
        <v>999.83333333333621</v>
      </c>
      <c r="N29" s="89">
        <f t="shared" ref="N29:U29" si="8">+(N24/N26)/7*1000</f>
        <v>162.11280232183168</v>
      </c>
      <c r="O29" s="49">
        <f t="shared" si="8"/>
        <v>162.03952095808381</v>
      </c>
      <c r="P29" s="49">
        <f t="shared" si="8"/>
        <v>162.0821469109778</v>
      </c>
      <c r="Q29" s="50">
        <f t="shared" si="8"/>
        <v>162.08668062489932</v>
      </c>
      <c r="R29" s="48">
        <f t="shared" si="8"/>
        <v>162.19052069425905</v>
      </c>
      <c r="S29" s="49">
        <f t="shared" si="8"/>
        <v>161.99480519480517</v>
      </c>
      <c r="T29" s="49">
        <f t="shared" si="8"/>
        <v>162.13005500916816</v>
      </c>
      <c r="U29" s="50">
        <f t="shared" si="8"/>
        <v>162.10529284884683</v>
      </c>
      <c r="V29" s="344"/>
    </row>
    <row r="30" spans="1:42" s="304" customFormat="1" ht="33.75" customHeight="1" x14ac:dyDescent="0.25">
      <c r="A30" s="52"/>
      <c r="B30" s="328"/>
      <c r="C30" s="335">
        <f>(C27/6)</f>
        <v>122.87180000000001</v>
      </c>
      <c r="D30" s="335">
        <f t="shared" ref="D30:G30" si="9">+(D27/6)</f>
        <v>118.6572</v>
      </c>
      <c r="E30" s="335">
        <f t="shared" si="9"/>
        <v>24.477099999999997</v>
      </c>
      <c r="F30" s="335">
        <f t="shared" si="9"/>
        <v>118.8193</v>
      </c>
      <c r="G30" s="335">
        <f t="shared" si="9"/>
        <v>137.2987</v>
      </c>
      <c r="H30" s="328"/>
      <c r="I30" s="335">
        <f>+(I27/6)</f>
        <v>115.25309999999998</v>
      </c>
      <c r="J30" s="335">
        <f>+(J27/6)</f>
        <v>121.7371</v>
      </c>
      <c r="K30" s="335">
        <f>+(K27/6)</f>
        <v>26.584399999999999</v>
      </c>
      <c r="L30" s="335">
        <f>+(L27/6)</f>
        <v>122.7097</v>
      </c>
      <c r="M30" s="336">
        <f>+(M27/6)</f>
        <v>138.91969999999998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04" customFormat="1" ht="33.75" customHeight="1" x14ac:dyDescent="0.25">
      <c r="A31" s="52"/>
      <c r="B31" s="328"/>
      <c r="C31" s="335">
        <f>+((C27-C24)/4)+C30</f>
        <v>292.12180000000001</v>
      </c>
      <c r="D31" s="335">
        <f t="shared" ref="D31:G31" si="10">+((D27-D24)/4)+D30</f>
        <v>282.10720000000003</v>
      </c>
      <c r="E31" s="335">
        <f t="shared" si="10"/>
        <v>58.202099999999987</v>
      </c>
      <c r="F31" s="335">
        <f t="shared" si="10"/>
        <v>282.49430000000001</v>
      </c>
      <c r="G31" s="335">
        <f t="shared" si="10"/>
        <v>326.4237</v>
      </c>
      <c r="H31" s="328"/>
      <c r="I31" s="335">
        <f>+((I27-I24)/4)+I30</f>
        <v>274.00309999999996</v>
      </c>
      <c r="J31" s="335">
        <f>+((J27-J24)/4)+J30</f>
        <v>289.43709999999999</v>
      </c>
      <c r="K31" s="335">
        <f>+((K27-K24)/4)+K30</f>
        <v>63.234399999999994</v>
      </c>
      <c r="L31" s="335">
        <f>+((L27-L24)/4)+L30</f>
        <v>291.73469999999998</v>
      </c>
      <c r="M31" s="336">
        <f>+((M27-M24)/4)+M30</f>
        <v>330.26969999999994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04" customFormat="1" ht="33.75" customHeight="1" thickBot="1" x14ac:dyDescent="0.3">
      <c r="A32" s="52"/>
      <c r="B32" s="337"/>
      <c r="C32" s="338">
        <v>150</v>
      </c>
      <c r="D32" s="339">
        <f>+C32*E32/1000</f>
        <v>483.15</v>
      </c>
      <c r="E32" s="340">
        <f>+SUM(C26:G26)</f>
        <v>3221</v>
      </c>
      <c r="F32" s="341"/>
      <c r="G32" s="341"/>
      <c r="H32" s="337"/>
      <c r="I32" s="338">
        <v>150</v>
      </c>
      <c r="J32" s="339">
        <f>+I32*K32/1000</f>
        <v>486</v>
      </c>
      <c r="K32" s="340">
        <f>+SUM(I26:M26)</f>
        <v>3240</v>
      </c>
      <c r="L32" s="342"/>
      <c r="M32" s="34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04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s="419" customFormat="1" ht="33.75" customHeight="1" x14ac:dyDescent="0.25">
      <c r="A36" s="121" t="s">
        <v>25</v>
      </c>
      <c r="B36" s="589" t="s">
        <v>26</v>
      </c>
      <c r="C36" s="590"/>
      <c r="D36" s="590"/>
      <c r="E36" s="590"/>
      <c r="F36" s="590"/>
      <c r="G36" s="590"/>
      <c r="H36" s="587"/>
      <c r="I36" s="416"/>
      <c r="J36" s="417" t="s">
        <v>27</v>
      </c>
      <c r="K36" s="110"/>
      <c r="L36" s="589" t="s">
        <v>26</v>
      </c>
      <c r="M36" s="590"/>
      <c r="N36" s="590"/>
      <c r="O36" s="590"/>
      <c r="P36" s="590"/>
      <c r="Q36" s="590"/>
      <c r="R36" s="610"/>
      <c r="S36" s="52"/>
      <c r="T36" s="52"/>
      <c r="U36" s="52"/>
      <c r="V36" s="52"/>
      <c r="W36" s="418"/>
      <c r="X36" s="52"/>
      <c r="Y36" s="52"/>
      <c r="Z36" s="52"/>
      <c r="AA36" s="52"/>
      <c r="AB36" s="52"/>
    </row>
    <row r="37" spans="1:30" s="419" customFormat="1" ht="33.75" customHeight="1" x14ac:dyDescent="0.25">
      <c r="A37" s="92" t="s">
        <v>28</v>
      </c>
      <c r="B37" s="420"/>
      <c r="C37" s="399"/>
      <c r="D37" s="399"/>
      <c r="E37" s="399"/>
      <c r="F37" s="399"/>
      <c r="G37" s="399"/>
      <c r="H37" s="399"/>
      <c r="I37" s="296" t="s">
        <v>11</v>
      </c>
      <c r="K37" s="421"/>
      <c r="L37" s="420"/>
      <c r="M37" s="399"/>
      <c r="N37" s="399"/>
      <c r="O37" s="399"/>
      <c r="P37" s="399"/>
      <c r="Q37" s="399"/>
      <c r="R37" s="296" t="s">
        <v>11</v>
      </c>
      <c r="S37" s="422"/>
      <c r="T37" s="422"/>
      <c r="U37" s="423"/>
      <c r="V37" s="52"/>
      <c r="W37" s="52"/>
      <c r="X37" s="418"/>
      <c r="Y37" s="52"/>
      <c r="Z37" s="52"/>
      <c r="AA37" s="52"/>
      <c r="AB37" s="52"/>
    </row>
    <row r="38" spans="1:30" s="419" customFormat="1" ht="33.75" customHeight="1" x14ac:dyDescent="0.25">
      <c r="A38" s="92" t="s">
        <v>12</v>
      </c>
      <c r="B38" s="294">
        <v>1</v>
      </c>
      <c r="C38" s="295">
        <v>2</v>
      </c>
      <c r="D38" s="295">
        <v>3</v>
      </c>
      <c r="E38" s="295">
        <v>4</v>
      </c>
      <c r="F38" s="295">
        <v>5</v>
      </c>
      <c r="G38" s="295">
        <v>6</v>
      </c>
      <c r="H38" s="295">
        <v>7</v>
      </c>
      <c r="I38" s="296"/>
      <c r="K38" s="92" t="s">
        <v>12</v>
      </c>
      <c r="L38" s="420">
        <v>1</v>
      </c>
      <c r="M38" s="402">
        <v>2</v>
      </c>
      <c r="N38" s="402">
        <v>3</v>
      </c>
      <c r="O38" s="402">
        <v>4</v>
      </c>
      <c r="P38" s="402">
        <v>5</v>
      </c>
      <c r="Q38" s="402" t="s">
        <v>61</v>
      </c>
      <c r="R38" s="296"/>
      <c r="S38" s="422"/>
      <c r="T38" s="422"/>
      <c r="U38" s="423"/>
      <c r="V38" s="52"/>
      <c r="W38" s="424"/>
      <c r="X38" s="424"/>
      <c r="Y38" s="52"/>
      <c r="Z38" s="52"/>
      <c r="AA38" s="52"/>
      <c r="AB38" s="52"/>
    </row>
    <row r="39" spans="1:30" s="419" customFormat="1" ht="33.75" customHeight="1" x14ac:dyDescent="0.25">
      <c r="A39" s="404" t="s">
        <v>13</v>
      </c>
      <c r="B39" s="82">
        <v>135.05369999999999</v>
      </c>
      <c r="C39" s="82">
        <v>135.6885</v>
      </c>
      <c r="D39" s="82">
        <v>23.6</v>
      </c>
      <c r="E39" s="82">
        <v>135.6885</v>
      </c>
      <c r="F39" s="82">
        <v>132.99059999999997</v>
      </c>
      <c r="G39" s="82"/>
      <c r="H39" s="82"/>
      <c r="I39" s="205">
        <f t="shared" ref="I39:I46" si="11">SUM(B39:H39)</f>
        <v>563.0213</v>
      </c>
      <c r="J39" s="52"/>
      <c r="K39" s="404" t="s">
        <v>13</v>
      </c>
      <c r="L39" s="82">
        <v>10.3</v>
      </c>
      <c r="M39" s="82">
        <v>10.5</v>
      </c>
      <c r="N39" s="82">
        <v>1.7</v>
      </c>
      <c r="O39" s="82">
        <v>10.5</v>
      </c>
      <c r="P39" s="82">
        <v>10.199999999999999</v>
      </c>
      <c r="Q39" s="82"/>
      <c r="R39" s="205">
        <f t="shared" ref="R39:R46" si="12">SUM(L39:Q39)</f>
        <v>43.2</v>
      </c>
      <c r="S39" s="52"/>
      <c r="T39" s="76"/>
      <c r="U39" s="76"/>
      <c r="V39" s="52"/>
      <c r="W39" s="424"/>
      <c r="X39" s="424"/>
      <c r="Y39" s="52"/>
      <c r="Z39" s="52"/>
      <c r="AA39" s="52"/>
      <c r="AB39" s="52"/>
    </row>
    <row r="40" spans="1:30" s="419" customFormat="1" ht="33.75" customHeight="1" x14ac:dyDescent="0.25">
      <c r="A40" s="406" t="s">
        <v>14</v>
      </c>
      <c r="B40" s="82">
        <v>133.00596666666669</v>
      </c>
      <c r="C40" s="82">
        <v>134.19458333333333</v>
      </c>
      <c r="D40" s="82">
        <v>23.249416666666665</v>
      </c>
      <c r="E40" s="82">
        <v>134.00966666666667</v>
      </c>
      <c r="F40" s="82">
        <v>128.91181666666668</v>
      </c>
      <c r="G40" s="82"/>
      <c r="H40" s="82"/>
      <c r="I40" s="205">
        <f t="shared" si="11"/>
        <v>553.3714500000001</v>
      </c>
      <c r="J40" s="52"/>
      <c r="K40" s="406" t="s">
        <v>14</v>
      </c>
      <c r="L40" s="82">
        <v>10.3</v>
      </c>
      <c r="M40" s="82">
        <v>10.5</v>
      </c>
      <c r="N40" s="82">
        <v>1.7</v>
      </c>
      <c r="O40" s="82">
        <v>10.5</v>
      </c>
      <c r="P40" s="82">
        <v>10.199999999999999</v>
      </c>
      <c r="Q40" s="82"/>
      <c r="R40" s="205">
        <f t="shared" si="12"/>
        <v>43.2</v>
      </c>
      <c r="S40" s="52"/>
      <c r="T40" s="76"/>
      <c r="U40" s="423"/>
      <c r="V40" s="52"/>
      <c r="W40" s="424"/>
      <c r="X40" s="424"/>
      <c r="Y40" s="52"/>
      <c r="Z40" s="52"/>
      <c r="AA40" s="52"/>
      <c r="AB40" s="52"/>
    </row>
    <row r="41" spans="1:30" s="419" customFormat="1" ht="33.75" customHeight="1" x14ac:dyDescent="0.25">
      <c r="A41" s="404" t="s">
        <v>15</v>
      </c>
      <c r="B41" s="82">
        <v>132.5</v>
      </c>
      <c r="C41" s="82">
        <v>134</v>
      </c>
      <c r="D41" s="82">
        <v>23</v>
      </c>
      <c r="E41" s="82">
        <v>133</v>
      </c>
      <c r="F41" s="82">
        <v>128</v>
      </c>
      <c r="G41" s="24"/>
      <c r="H41" s="24"/>
      <c r="I41" s="205">
        <f t="shared" si="11"/>
        <v>550.5</v>
      </c>
      <c r="J41" s="52"/>
      <c r="K41" s="404" t="s">
        <v>15</v>
      </c>
      <c r="L41" s="82">
        <v>10.1</v>
      </c>
      <c r="M41" s="82">
        <v>10.5</v>
      </c>
      <c r="N41" s="82">
        <v>1.7</v>
      </c>
      <c r="O41" s="82">
        <v>10.4</v>
      </c>
      <c r="P41" s="82">
        <v>10.1</v>
      </c>
      <c r="Q41" s="24"/>
      <c r="R41" s="205">
        <f t="shared" si="12"/>
        <v>42.800000000000004</v>
      </c>
      <c r="S41" s="52"/>
      <c r="T41" s="76"/>
      <c r="U41" s="53"/>
      <c r="V41" s="52"/>
      <c r="W41" s="424"/>
      <c r="X41" s="424"/>
      <c r="Y41" s="52"/>
      <c r="Z41" s="52"/>
      <c r="AA41" s="52"/>
      <c r="AB41" s="52"/>
    </row>
    <row r="42" spans="1:30" s="419" customFormat="1" ht="33.75" customHeight="1" x14ac:dyDescent="0.25">
      <c r="A42" s="406" t="s">
        <v>16</v>
      </c>
      <c r="B42" s="82">
        <v>132.5</v>
      </c>
      <c r="C42" s="82">
        <v>134</v>
      </c>
      <c r="D42" s="82">
        <v>23</v>
      </c>
      <c r="E42" s="82">
        <v>133</v>
      </c>
      <c r="F42" s="82">
        <v>128</v>
      </c>
      <c r="G42" s="82"/>
      <c r="H42" s="82"/>
      <c r="I42" s="205">
        <f t="shared" si="11"/>
        <v>550.5</v>
      </c>
      <c r="J42" s="52"/>
      <c r="K42" s="406" t="s">
        <v>16</v>
      </c>
      <c r="L42" s="82">
        <v>10.1</v>
      </c>
      <c r="M42" s="82">
        <v>10.5</v>
      </c>
      <c r="N42" s="82">
        <v>1.7</v>
      </c>
      <c r="O42" s="82">
        <v>10.4</v>
      </c>
      <c r="P42" s="82">
        <v>10.1</v>
      </c>
      <c r="Q42" s="82"/>
      <c r="R42" s="205">
        <f t="shared" si="12"/>
        <v>42.800000000000004</v>
      </c>
      <c r="S42" s="52"/>
      <c r="T42" s="76"/>
      <c r="U42" s="53"/>
      <c r="V42" s="52"/>
      <c r="W42" s="424"/>
      <c r="X42" s="424"/>
      <c r="Y42" s="52"/>
      <c r="Z42" s="52"/>
      <c r="AA42" s="52"/>
      <c r="AB42" s="52"/>
    </row>
    <row r="43" spans="1:30" s="419" customFormat="1" ht="33.75" customHeight="1" x14ac:dyDescent="0.25">
      <c r="A43" s="404" t="s">
        <v>17</v>
      </c>
      <c r="B43" s="82">
        <v>132.5</v>
      </c>
      <c r="C43" s="82">
        <v>134</v>
      </c>
      <c r="D43" s="82">
        <v>23</v>
      </c>
      <c r="E43" s="82">
        <v>133</v>
      </c>
      <c r="F43" s="82">
        <v>128</v>
      </c>
      <c r="G43" s="82"/>
      <c r="H43" s="82"/>
      <c r="I43" s="205">
        <f t="shared" si="11"/>
        <v>550.5</v>
      </c>
      <c r="J43" s="52"/>
      <c r="K43" s="404" t="s">
        <v>17</v>
      </c>
      <c r="L43" s="82">
        <v>10.1</v>
      </c>
      <c r="M43" s="82">
        <v>10.5</v>
      </c>
      <c r="N43" s="82">
        <v>1.7</v>
      </c>
      <c r="O43" s="82">
        <v>10.5</v>
      </c>
      <c r="P43" s="82">
        <v>10.1</v>
      </c>
      <c r="Q43" s="82"/>
      <c r="R43" s="205">
        <f t="shared" si="12"/>
        <v>42.9</v>
      </c>
      <c r="S43" s="52"/>
      <c r="T43" s="76"/>
      <c r="U43" s="53"/>
      <c r="V43" s="52"/>
      <c r="W43" s="424"/>
      <c r="X43" s="424"/>
      <c r="Y43" s="52"/>
      <c r="Z43" s="52"/>
      <c r="AA43" s="52"/>
      <c r="AB43" s="52"/>
    </row>
    <row r="44" spans="1:30" s="419" customFormat="1" ht="33.75" customHeight="1" x14ac:dyDescent="0.25">
      <c r="A44" s="406" t="s">
        <v>18</v>
      </c>
      <c r="B44" s="82">
        <v>132.5</v>
      </c>
      <c r="C44" s="82">
        <v>134</v>
      </c>
      <c r="D44" s="82">
        <v>22</v>
      </c>
      <c r="E44" s="82">
        <v>132</v>
      </c>
      <c r="F44" s="82">
        <v>127</v>
      </c>
      <c r="G44" s="82"/>
      <c r="H44" s="82"/>
      <c r="I44" s="205">
        <f t="shared" si="11"/>
        <v>547.5</v>
      </c>
      <c r="J44" s="52"/>
      <c r="K44" s="406" t="s">
        <v>18</v>
      </c>
      <c r="L44" s="82">
        <v>10.199999999999999</v>
      </c>
      <c r="M44" s="82">
        <v>10.5</v>
      </c>
      <c r="N44" s="82">
        <v>1.7</v>
      </c>
      <c r="O44" s="82">
        <v>10.5</v>
      </c>
      <c r="P44" s="82">
        <v>10.1</v>
      </c>
      <c r="Q44" s="82"/>
      <c r="R44" s="205">
        <f t="shared" si="12"/>
        <v>43</v>
      </c>
      <c r="S44" s="52"/>
      <c r="T44" s="76"/>
      <c r="U44" s="53"/>
      <c r="V44" s="52"/>
      <c r="W44" s="424"/>
      <c r="X44" s="424"/>
      <c r="Y44" s="52"/>
      <c r="Z44" s="52"/>
      <c r="AA44" s="52"/>
      <c r="AB44" s="52"/>
    </row>
    <row r="45" spans="1:30" s="419" customFormat="1" ht="33.75" customHeight="1" x14ac:dyDescent="0.25">
      <c r="A45" s="404" t="s">
        <v>19</v>
      </c>
      <c r="B45" s="82">
        <v>132.5</v>
      </c>
      <c r="C45" s="82">
        <v>134</v>
      </c>
      <c r="D45" s="82">
        <v>22</v>
      </c>
      <c r="E45" s="82">
        <v>132</v>
      </c>
      <c r="F45" s="82">
        <v>127</v>
      </c>
      <c r="G45" s="82"/>
      <c r="H45" s="82"/>
      <c r="I45" s="205">
        <f t="shared" si="11"/>
        <v>547.5</v>
      </c>
      <c r="J45" s="52"/>
      <c r="K45" s="404" t="s">
        <v>19</v>
      </c>
      <c r="L45" s="82">
        <v>10.199999999999999</v>
      </c>
      <c r="M45" s="82">
        <v>10.5</v>
      </c>
      <c r="N45" s="82">
        <v>1.7</v>
      </c>
      <c r="O45" s="82">
        <v>10.5</v>
      </c>
      <c r="P45" s="82">
        <v>10.199999999999999</v>
      </c>
      <c r="Q45" s="82"/>
      <c r="R45" s="205">
        <f t="shared" si="12"/>
        <v>43.099999999999994</v>
      </c>
      <c r="S45" s="52"/>
      <c r="T45" s="76"/>
      <c r="U45" s="53"/>
      <c r="V45" s="52"/>
      <c r="W45" s="424"/>
      <c r="X45" s="424"/>
      <c r="Y45" s="52"/>
      <c r="Z45" s="52"/>
      <c r="AA45" s="52"/>
      <c r="AB45" s="52"/>
    </row>
    <row r="46" spans="1:30" s="419" customFormat="1" ht="33.75" customHeight="1" x14ac:dyDescent="0.25">
      <c r="A46" s="406" t="s">
        <v>11</v>
      </c>
      <c r="B46" s="308">
        <f t="shared" ref="B46:H46" si="13">SUM(B39:B45)</f>
        <v>930.55966666666666</v>
      </c>
      <c r="C46" s="309">
        <f t="shared" si="13"/>
        <v>939.88308333333339</v>
      </c>
      <c r="D46" s="309">
        <f t="shared" si="13"/>
        <v>159.84941666666668</v>
      </c>
      <c r="E46" s="309">
        <f t="shared" si="13"/>
        <v>932.69816666666668</v>
      </c>
      <c r="F46" s="309">
        <f t="shared" si="13"/>
        <v>899.90241666666668</v>
      </c>
      <c r="G46" s="309">
        <f t="shared" si="13"/>
        <v>0</v>
      </c>
      <c r="H46" s="309">
        <f t="shared" si="13"/>
        <v>0</v>
      </c>
      <c r="I46" s="205">
        <f t="shared" si="11"/>
        <v>3862.8927500000004</v>
      </c>
      <c r="K46" s="406" t="s">
        <v>11</v>
      </c>
      <c r="L46" s="308">
        <f t="shared" ref="L46:Q46" si="14">SUM(L39:L45)</f>
        <v>71.300000000000011</v>
      </c>
      <c r="M46" s="309">
        <f t="shared" si="14"/>
        <v>73.5</v>
      </c>
      <c r="N46" s="309">
        <f t="shared" si="14"/>
        <v>11.899999999999999</v>
      </c>
      <c r="O46" s="309">
        <f t="shared" si="14"/>
        <v>73.3</v>
      </c>
      <c r="P46" s="309">
        <f t="shared" si="14"/>
        <v>71</v>
      </c>
      <c r="Q46" s="309">
        <f t="shared" si="14"/>
        <v>0</v>
      </c>
      <c r="R46" s="205">
        <f t="shared" si="12"/>
        <v>301</v>
      </c>
      <c r="S46" s="76"/>
      <c r="T46" s="76"/>
      <c r="U46" s="52"/>
      <c r="V46" s="52"/>
      <c r="W46" s="52"/>
      <c r="X46" s="52"/>
      <c r="Y46" s="52"/>
      <c r="Z46" s="52"/>
      <c r="AA46" s="52"/>
      <c r="AB46" s="52"/>
    </row>
    <row r="47" spans="1:30" s="419" customFormat="1" ht="33.75" customHeight="1" x14ac:dyDescent="0.25">
      <c r="A47" s="407" t="s">
        <v>20</v>
      </c>
      <c r="B47" s="316">
        <v>158.5</v>
      </c>
      <c r="C47" s="317">
        <v>158.5</v>
      </c>
      <c r="D47" s="317">
        <v>158.5</v>
      </c>
      <c r="E47" s="317">
        <v>158.5</v>
      </c>
      <c r="F47" s="317">
        <v>158.5</v>
      </c>
      <c r="G47" s="317"/>
      <c r="H47" s="317"/>
      <c r="I47" s="425">
        <f>+((I46/I48)/7)*1000</f>
        <v>158.71205678129755</v>
      </c>
      <c r="K47" s="407" t="s">
        <v>20</v>
      </c>
      <c r="L47" s="316">
        <v>141.5</v>
      </c>
      <c r="M47" s="317">
        <v>140</v>
      </c>
      <c r="N47" s="317">
        <v>141.5</v>
      </c>
      <c r="O47" s="317">
        <v>139.5</v>
      </c>
      <c r="P47" s="317">
        <v>139</v>
      </c>
      <c r="Q47" s="317"/>
      <c r="R47" s="425">
        <f>+((R46/R48)/7)*1000</f>
        <v>140.06514657980458</v>
      </c>
      <c r="S47" s="426"/>
      <c r="T47" s="426"/>
    </row>
    <row r="48" spans="1:30" s="419" customFormat="1" ht="33.75" customHeight="1" x14ac:dyDescent="0.25">
      <c r="A48" s="409" t="s">
        <v>21</v>
      </c>
      <c r="B48" s="86">
        <v>840</v>
      </c>
      <c r="C48" s="35">
        <v>847</v>
      </c>
      <c r="D48" s="35">
        <v>142</v>
      </c>
      <c r="E48" s="35">
        <v>840</v>
      </c>
      <c r="F48" s="35">
        <v>808</v>
      </c>
      <c r="G48" s="35"/>
      <c r="H48" s="35"/>
      <c r="I48" s="427">
        <f>SUM(B48:H48)</f>
        <v>3477</v>
      </c>
      <c r="J48" s="52"/>
      <c r="K48" s="409" t="s">
        <v>21</v>
      </c>
      <c r="L48" s="428">
        <v>72</v>
      </c>
      <c r="M48" s="411">
        <v>75</v>
      </c>
      <c r="N48" s="411">
        <v>12</v>
      </c>
      <c r="O48" s="411">
        <v>75</v>
      </c>
      <c r="P48" s="411">
        <v>73</v>
      </c>
      <c r="Q48" s="411"/>
      <c r="R48" s="429">
        <f>SUM(L48:Q48)</f>
        <v>307</v>
      </c>
      <c r="S48" s="430"/>
      <c r="T48" s="430"/>
    </row>
    <row r="49" spans="1:31" s="419" customFormat="1" ht="33.75" customHeight="1" x14ac:dyDescent="0.25">
      <c r="A49" s="414" t="s">
        <v>22</v>
      </c>
      <c r="B49" s="302">
        <f t="shared" ref="B49:F49" si="15">((B48*B47)*7/1000)/7</f>
        <v>133.14000000000001</v>
      </c>
      <c r="C49" s="204">
        <f t="shared" si="15"/>
        <v>134.24949999999998</v>
      </c>
      <c r="D49" s="204">
        <f t="shared" si="15"/>
        <v>22.507000000000001</v>
      </c>
      <c r="E49" s="204">
        <f t="shared" si="15"/>
        <v>133.14000000000001</v>
      </c>
      <c r="F49" s="204">
        <f t="shared" si="15"/>
        <v>128.06800000000001</v>
      </c>
      <c r="G49" s="204">
        <f t="shared" ref="G49:H49" si="16">((G48*G47)*7/1000-G39)/6</f>
        <v>0</v>
      </c>
      <c r="H49" s="204">
        <f t="shared" si="16"/>
        <v>0</v>
      </c>
      <c r="I49" s="431">
        <f>((I46*1000)/I48)/7</f>
        <v>158.71205678129755</v>
      </c>
      <c r="K49" s="414" t="s">
        <v>22</v>
      </c>
      <c r="L49" s="302">
        <f>((L48*L47)*7/1000-L39-L40)/5</f>
        <v>10.143200000000002</v>
      </c>
      <c r="M49" s="204">
        <f t="shared" ref="M49:Q49" si="17">((M48*M47)*7/1000-M39-M40)/5</f>
        <v>10.5</v>
      </c>
      <c r="N49" s="204">
        <f t="shared" si="17"/>
        <v>1.6972</v>
      </c>
      <c r="O49" s="204">
        <f t="shared" si="17"/>
        <v>10.4475</v>
      </c>
      <c r="P49" s="204">
        <f t="shared" si="17"/>
        <v>10.125799999999998</v>
      </c>
      <c r="Q49" s="204">
        <f t="shared" si="17"/>
        <v>0</v>
      </c>
      <c r="R49" s="432">
        <f>((R46*1000)/R48)/7</f>
        <v>140.06514657980455</v>
      </c>
      <c r="S49" s="430"/>
      <c r="T49" s="430"/>
    </row>
    <row r="50" spans="1:31" s="419" customFormat="1" ht="33.75" customHeight="1" x14ac:dyDescent="0.25">
      <c r="A50" s="99" t="s">
        <v>23</v>
      </c>
      <c r="B50" s="88">
        <f t="shared" ref="B50:H50" si="18">((B48*B47)*7)/1000</f>
        <v>931.98</v>
      </c>
      <c r="C50" s="43">
        <f t="shared" si="18"/>
        <v>939.74649999999997</v>
      </c>
      <c r="D50" s="43">
        <f t="shared" si="18"/>
        <v>157.54900000000001</v>
      </c>
      <c r="E50" s="43">
        <f t="shared" si="18"/>
        <v>931.98</v>
      </c>
      <c r="F50" s="43">
        <f t="shared" si="18"/>
        <v>896.476</v>
      </c>
      <c r="G50" s="43">
        <f t="shared" si="18"/>
        <v>0</v>
      </c>
      <c r="H50" s="43">
        <f t="shared" si="18"/>
        <v>0</v>
      </c>
      <c r="I50" s="90"/>
      <c r="K50" s="99" t="s">
        <v>23</v>
      </c>
      <c r="L50" s="88">
        <f t="shared" ref="L50:Q50" si="19">((L48*L47)*7)/1000</f>
        <v>71.316000000000003</v>
      </c>
      <c r="M50" s="43">
        <f t="shared" si="19"/>
        <v>73.5</v>
      </c>
      <c r="N50" s="43">
        <f t="shared" si="19"/>
        <v>11.885999999999999</v>
      </c>
      <c r="O50" s="43">
        <f t="shared" si="19"/>
        <v>73.237499999999997</v>
      </c>
      <c r="P50" s="43">
        <f t="shared" si="19"/>
        <v>71.028999999999996</v>
      </c>
      <c r="Q50" s="43">
        <f t="shared" si="19"/>
        <v>0</v>
      </c>
      <c r="R50" s="433"/>
    </row>
    <row r="51" spans="1:31" s="419" customFormat="1" ht="33.75" customHeight="1" thickBot="1" x14ac:dyDescent="0.3">
      <c r="A51" s="100" t="s">
        <v>24</v>
      </c>
      <c r="B51" s="89">
        <f t="shared" ref="B51:H51" si="20">+(B46/B48)/7*1000</f>
        <v>158.25844671201813</v>
      </c>
      <c r="C51" s="49">
        <f t="shared" si="20"/>
        <v>158.52303648732223</v>
      </c>
      <c r="D51" s="49">
        <f t="shared" si="20"/>
        <v>160.81430248155601</v>
      </c>
      <c r="E51" s="49">
        <f t="shared" si="20"/>
        <v>158.62213718820863</v>
      </c>
      <c r="F51" s="49">
        <f t="shared" si="20"/>
        <v>159.10580209806693</v>
      </c>
      <c r="G51" s="49" t="e">
        <f t="shared" si="20"/>
        <v>#DIV/0!</v>
      </c>
      <c r="H51" s="49" t="e">
        <f t="shared" si="20"/>
        <v>#DIV/0!</v>
      </c>
      <c r="I51" s="108"/>
      <c r="J51" s="52"/>
      <c r="K51" s="100" t="s">
        <v>24</v>
      </c>
      <c r="L51" s="89">
        <f t="shared" ref="L51:Q51" si="21">+(L46/L48)/7*1000</f>
        <v>141.468253968254</v>
      </c>
      <c r="M51" s="49">
        <f t="shared" si="21"/>
        <v>139.99999999999997</v>
      </c>
      <c r="N51" s="49">
        <f t="shared" si="21"/>
        <v>141.66666666666666</v>
      </c>
      <c r="O51" s="49">
        <f t="shared" si="21"/>
        <v>139.61904761904762</v>
      </c>
      <c r="P51" s="49">
        <f t="shared" si="21"/>
        <v>138.94324853228963</v>
      </c>
      <c r="Q51" s="49" t="e">
        <f t="shared" si="21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91"/>
      <c r="K54" s="591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589" t="s">
        <v>8</v>
      </c>
      <c r="C55" s="590"/>
      <c r="D55" s="590"/>
      <c r="E55" s="590"/>
      <c r="F55" s="590"/>
      <c r="G55" s="587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2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2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2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2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2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2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2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3">SUM(B58:B64)</f>
        <v>158.00000000000003</v>
      </c>
      <c r="C65" s="28">
        <f t="shared" si="23"/>
        <v>279.2</v>
      </c>
      <c r="D65" s="28">
        <f t="shared" si="23"/>
        <v>277</v>
      </c>
      <c r="E65" s="28">
        <f t="shared" si="23"/>
        <v>395.9</v>
      </c>
      <c r="F65" s="28">
        <f t="shared" si="23"/>
        <v>0</v>
      </c>
      <c r="G65" s="28">
        <f t="shared" si="23"/>
        <v>0</v>
      </c>
      <c r="H65" s="104">
        <f t="shared" si="22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4">((B67*B66)*7/1000-B58-B59)/5</f>
        <v>22.8871</v>
      </c>
      <c r="C68" s="39">
        <f t="shared" si="24"/>
        <v>40.400400000000005</v>
      </c>
      <c r="D68" s="39">
        <f t="shared" si="24"/>
        <v>40.129200000000004</v>
      </c>
      <c r="E68" s="39">
        <f t="shared" si="24"/>
        <v>57.355999999999995</v>
      </c>
      <c r="F68" s="39">
        <f t="shared" si="24"/>
        <v>0</v>
      </c>
      <c r="G68" s="39">
        <f t="shared" si="24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5">((B67*B66)*7)/1000</f>
        <v>158.03550000000001</v>
      </c>
      <c r="C69" s="43">
        <f t="shared" si="25"/>
        <v>279.202</v>
      </c>
      <c r="D69" s="43">
        <f t="shared" si="25"/>
        <v>277.04599999999999</v>
      </c>
      <c r="E69" s="43">
        <f t="shared" si="25"/>
        <v>395.78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6">+(B65/B67)/7*1000</f>
        <v>130.47068538398022</v>
      </c>
      <c r="C70" s="49">
        <f t="shared" si="26"/>
        <v>129.49907235621521</v>
      </c>
      <c r="D70" s="49">
        <f t="shared" si="26"/>
        <v>128.47866419294991</v>
      </c>
      <c r="E70" s="49">
        <f t="shared" si="26"/>
        <v>128.53896103896105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445"/>
      <c r="D73" s="445"/>
      <c r="E73" s="445"/>
      <c r="F73" s="118"/>
      <c r="G73" s="198"/>
      <c r="H73" s="445"/>
      <c r="I73" s="445"/>
      <c r="J73" s="445"/>
      <c r="K73" s="118"/>
      <c r="L73" s="198"/>
      <c r="M73" s="445"/>
      <c r="N73" s="445"/>
      <c r="O73" s="118"/>
      <c r="P73" s="198"/>
      <c r="Q73" s="445"/>
      <c r="R73" s="445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398"/>
      <c r="C74" s="399"/>
      <c r="D74" s="399"/>
      <c r="E74" s="399"/>
      <c r="F74" s="400"/>
      <c r="G74" s="401"/>
      <c r="H74" s="399"/>
      <c r="I74" s="399"/>
      <c r="J74" s="399"/>
      <c r="K74" s="400"/>
      <c r="L74" s="401"/>
      <c r="M74" s="399"/>
      <c r="N74" s="399"/>
      <c r="O74" s="400"/>
      <c r="P74" s="401"/>
      <c r="Q74" s="399"/>
      <c r="R74" s="399"/>
      <c r="S74" s="400"/>
      <c r="T74" s="92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398">
        <v>1</v>
      </c>
      <c r="C75" s="402">
        <v>2</v>
      </c>
      <c r="D75" s="402" t="s">
        <v>73</v>
      </c>
      <c r="E75" s="402">
        <v>4</v>
      </c>
      <c r="F75" s="403">
        <v>5</v>
      </c>
      <c r="G75" s="398">
        <v>6</v>
      </c>
      <c r="H75" s="402">
        <v>7</v>
      </c>
      <c r="I75" s="402" t="s">
        <v>74</v>
      </c>
      <c r="J75" s="402">
        <v>9</v>
      </c>
      <c r="K75" s="403">
        <v>10</v>
      </c>
      <c r="L75" s="398">
        <v>11</v>
      </c>
      <c r="M75" s="402" t="s">
        <v>75</v>
      </c>
      <c r="N75" s="402">
        <v>13</v>
      </c>
      <c r="O75" s="403">
        <v>14</v>
      </c>
      <c r="P75" s="398">
        <v>15</v>
      </c>
      <c r="Q75" s="402" t="s">
        <v>76</v>
      </c>
      <c r="R75" s="402">
        <v>17</v>
      </c>
      <c r="S75" s="403">
        <v>18</v>
      </c>
      <c r="T75" s="92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404" t="s">
        <v>13</v>
      </c>
      <c r="B76" s="203">
        <v>9.6</v>
      </c>
      <c r="C76" s="204">
        <v>9</v>
      </c>
      <c r="D76" s="204">
        <v>1.9</v>
      </c>
      <c r="E76" s="204">
        <v>9.1999999999999993</v>
      </c>
      <c r="F76" s="205">
        <v>10.4</v>
      </c>
      <c r="G76" s="203">
        <v>9</v>
      </c>
      <c r="H76" s="204">
        <v>9.5</v>
      </c>
      <c r="I76" s="204">
        <v>2.2000000000000002</v>
      </c>
      <c r="J76" s="204">
        <v>9.4</v>
      </c>
      <c r="K76" s="205">
        <v>10.6</v>
      </c>
      <c r="L76" s="203">
        <v>11.2</v>
      </c>
      <c r="M76" s="204">
        <v>2.1</v>
      </c>
      <c r="N76" s="204">
        <v>11</v>
      </c>
      <c r="O76" s="205">
        <v>10.8</v>
      </c>
      <c r="P76" s="203">
        <v>10.9</v>
      </c>
      <c r="Q76" s="204">
        <v>2</v>
      </c>
      <c r="R76" s="204">
        <v>10.7</v>
      </c>
      <c r="S76" s="205">
        <v>10.7</v>
      </c>
      <c r="T76" s="405">
        <f t="shared" ref="T76:T83" si="27">SUM(B76:S76)</f>
        <v>150.19999999999999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406" t="s">
        <v>14</v>
      </c>
      <c r="B77" s="203">
        <v>9.6</v>
      </c>
      <c r="C77" s="204">
        <v>9</v>
      </c>
      <c r="D77" s="204">
        <v>1.9</v>
      </c>
      <c r="E77" s="204">
        <v>9.1999999999999993</v>
      </c>
      <c r="F77" s="205">
        <v>10.4</v>
      </c>
      <c r="G77" s="203">
        <v>9</v>
      </c>
      <c r="H77" s="204">
        <v>9.5</v>
      </c>
      <c r="I77" s="204">
        <v>2.2000000000000002</v>
      </c>
      <c r="J77" s="204">
        <v>9.4</v>
      </c>
      <c r="K77" s="205">
        <v>10.6</v>
      </c>
      <c r="L77" s="203">
        <v>11.2</v>
      </c>
      <c r="M77" s="204">
        <v>2.1</v>
      </c>
      <c r="N77" s="204">
        <v>11</v>
      </c>
      <c r="O77" s="205">
        <v>10.8</v>
      </c>
      <c r="P77" s="203">
        <v>10.9</v>
      </c>
      <c r="Q77" s="204">
        <v>2</v>
      </c>
      <c r="R77" s="204">
        <v>10.7</v>
      </c>
      <c r="S77" s="205">
        <v>10.7</v>
      </c>
      <c r="T77" s="405">
        <f t="shared" si="27"/>
        <v>150.19999999999999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404" t="s">
        <v>15</v>
      </c>
      <c r="B78" s="203">
        <v>9.5</v>
      </c>
      <c r="C78" s="204">
        <v>8.9</v>
      </c>
      <c r="D78" s="204">
        <v>1.7</v>
      </c>
      <c r="E78" s="204">
        <v>9.1</v>
      </c>
      <c r="F78" s="205">
        <v>10.4</v>
      </c>
      <c r="G78" s="203">
        <v>8.9</v>
      </c>
      <c r="H78" s="204">
        <v>9.4</v>
      </c>
      <c r="I78" s="204">
        <v>2.2000000000000002</v>
      </c>
      <c r="J78" s="204">
        <v>9.4</v>
      </c>
      <c r="K78" s="205">
        <v>10.5</v>
      </c>
      <c r="L78" s="203">
        <v>11.1</v>
      </c>
      <c r="M78" s="204">
        <v>2</v>
      </c>
      <c r="N78" s="204">
        <v>10.9</v>
      </c>
      <c r="O78" s="205">
        <v>10.6</v>
      </c>
      <c r="P78" s="203">
        <v>10.8</v>
      </c>
      <c r="Q78" s="204">
        <v>2</v>
      </c>
      <c r="R78" s="204">
        <v>10.7</v>
      </c>
      <c r="S78" s="205">
        <v>10.7</v>
      </c>
      <c r="T78" s="405">
        <f t="shared" si="27"/>
        <v>148.79999999999998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406" t="s">
        <v>16</v>
      </c>
      <c r="B79" s="203">
        <v>9.5</v>
      </c>
      <c r="C79" s="204">
        <v>8.9</v>
      </c>
      <c r="D79" s="204">
        <v>1.7</v>
      </c>
      <c r="E79" s="204">
        <v>9.1</v>
      </c>
      <c r="F79" s="205">
        <v>10.4</v>
      </c>
      <c r="G79" s="203">
        <v>8.9</v>
      </c>
      <c r="H79" s="204">
        <v>9.4</v>
      </c>
      <c r="I79" s="204">
        <v>2.2000000000000002</v>
      </c>
      <c r="J79" s="204">
        <v>9.4</v>
      </c>
      <c r="K79" s="205">
        <v>10.6</v>
      </c>
      <c r="L79" s="203">
        <v>11.1</v>
      </c>
      <c r="M79" s="204">
        <v>2</v>
      </c>
      <c r="N79" s="204">
        <v>10.9</v>
      </c>
      <c r="O79" s="205">
        <v>10.6</v>
      </c>
      <c r="P79" s="203">
        <v>10.9</v>
      </c>
      <c r="Q79" s="204">
        <v>2.1</v>
      </c>
      <c r="R79" s="204">
        <v>10.7</v>
      </c>
      <c r="S79" s="205">
        <v>10.7</v>
      </c>
      <c r="T79" s="405">
        <f t="shared" si="27"/>
        <v>149.09999999999997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404" t="s">
        <v>17</v>
      </c>
      <c r="B80" s="203">
        <v>9.5</v>
      </c>
      <c r="C80" s="204">
        <v>9</v>
      </c>
      <c r="D80" s="204">
        <v>1.7</v>
      </c>
      <c r="E80" s="204">
        <v>9.1</v>
      </c>
      <c r="F80" s="205">
        <v>10.4</v>
      </c>
      <c r="G80" s="203">
        <v>9</v>
      </c>
      <c r="H80" s="204">
        <v>9.4</v>
      </c>
      <c r="I80" s="204">
        <v>2.2000000000000002</v>
      </c>
      <c r="J80" s="204">
        <v>9.4</v>
      </c>
      <c r="K80" s="205">
        <v>10.6</v>
      </c>
      <c r="L80" s="203">
        <v>11.2</v>
      </c>
      <c r="M80" s="204">
        <v>2</v>
      </c>
      <c r="N80" s="204">
        <v>10.9</v>
      </c>
      <c r="O80" s="205">
        <v>10.7</v>
      </c>
      <c r="P80" s="203">
        <v>10.9</v>
      </c>
      <c r="Q80" s="204">
        <v>2.1</v>
      </c>
      <c r="R80" s="204">
        <v>10.7</v>
      </c>
      <c r="S80" s="205">
        <v>10.7</v>
      </c>
      <c r="T80" s="405">
        <f t="shared" si="27"/>
        <v>149.5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406" t="s">
        <v>18</v>
      </c>
      <c r="B81" s="203">
        <v>9.6</v>
      </c>
      <c r="C81" s="204">
        <v>9</v>
      </c>
      <c r="D81" s="204">
        <v>1.7</v>
      </c>
      <c r="E81" s="204">
        <v>9.1999999999999993</v>
      </c>
      <c r="F81" s="205">
        <v>10.4</v>
      </c>
      <c r="G81" s="203">
        <v>9</v>
      </c>
      <c r="H81" s="204">
        <v>9.5</v>
      </c>
      <c r="I81" s="204">
        <v>2.2000000000000002</v>
      </c>
      <c r="J81" s="204">
        <v>9.5</v>
      </c>
      <c r="K81" s="205">
        <v>10.6</v>
      </c>
      <c r="L81" s="203">
        <v>11.2</v>
      </c>
      <c r="M81" s="204">
        <v>2.1</v>
      </c>
      <c r="N81" s="204">
        <v>10.9</v>
      </c>
      <c r="O81" s="205">
        <v>10.7</v>
      </c>
      <c r="P81" s="203">
        <v>10.9</v>
      </c>
      <c r="Q81" s="204">
        <v>2.1</v>
      </c>
      <c r="R81" s="204">
        <v>10.8</v>
      </c>
      <c r="S81" s="205">
        <v>10.8</v>
      </c>
      <c r="T81" s="405">
        <f t="shared" si="27"/>
        <v>150.20000000000002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404" t="s">
        <v>19</v>
      </c>
      <c r="B82" s="203">
        <v>9.6</v>
      </c>
      <c r="C82" s="204">
        <v>9</v>
      </c>
      <c r="D82" s="204">
        <v>1.7</v>
      </c>
      <c r="E82" s="204">
        <v>9.1999999999999993</v>
      </c>
      <c r="F82" s="205">
        <v>10.4</v>
      </c>
      <c r="G82" s="203">
        <v>9</v>
      </c>
      <c r="H82" s="204">
        <v>9.5</v>
      </c>
      <c r="I82" s="204">
        <v>2.2000000000000002</v>
      </c>
      <c r="J82" s="204">
        <v>9.5</v>
      </c>
      <c r="K82" s="205">
        <v>10.6</v>
      </c>
      <c r="L82" s="203">
        <v>11.2</v>
      </c>
      <c r="M82" s="204">
        <v>2.1</v>
      </c>
      <c r="N82" s="204">
        <v>11</v>
      </c>
      <c r="O82" s="205">
        <v>10.7</v>
      </c>
      <c r="P82" s="203">
        <v>10.9</v>
      </c>
      <c r="Q82" s="204">
        <v>2.1</v>
      </c>
      <c r="R82" s="204">
        <v>10.8</v>
      </c>
      <c r="S82" s="205">
        <v>10.8</v>
      </c>
      <c r="T82" s="405">
        <f t="shared" si="27"/>
        <v>150.30000000000001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406" t="s">
        <v>11</v>
      </c>
      <c r="B83" s="311">
        <f>SUM(B76:B82)</f>
        <v>66.900000000000006</v>
      </c>
      <c r="C83" s="309">
        <f>SUM(C76:C82)</f>
        <v>62.8</v>
      </c>
      <c r="D83" s="309">
        <f>SUM(D76:D82)</f>
        <v>12.299999999999999</v>
      </c>
      <c r="E83" s="309">
        <f>SUM(E76:E82)</f>
        <v>64.100000000000009</v>
      </c>
      <c r="F83" s="310">
        <f>SUM(F76:F82)</f>
        <v>72.8</v>
      </c>
      <c r="G83" s="311">
        <f t="shared" ref="G83:S83" si="28">SUM(G76:G82)</f>
        <v>62.8</v>
      </c>
      <c r="H83" s="309">
        <f t="shared" si="28"/>
        <v>66.199999999999989</v>
      </c>
      <c r="I83" s="309">
        <f t="shared" si="28"/>
        <v>15.399999999999999</v>
      </c>
      <c r="J83" s="309">
        <f t="shared" si="28"/>
        <v>66</v>
      </c>
      <c r="K83" s="310">
        <f t="shared" si="28"/>
        <v>74.099999999999994</v>
      </c>
      <c r="L83" s="311">
        <f t="shared" si="28"/>
        <v>78.2</v>
      </c>
      <c r="M83" s="309">
        <f t="shared" si="28"/>
        <v>14.399999999999999</v>
      </c>
      <c r="N83" s="309">
        <f t="shared" si="28"/>
        <v>76.599999999999994</v>
      </c>
      <c r="O83" s="310">
        <f t="shared" si="28"/>
        <v>74.900000000000006</v>
      </c>
      <c r="P83" s="311">
        <f t="shared" si="28"/>
        <v>76.2</v>
      </c>
      <c r="Q83" s="309">
        <f t="shared" si="28"/>
        <v>14.399999999999999</v>
      </c>
      <c r="R83" s="309">
        <f t="shared" si="28"/>
        <v>75.099999999999994</v>
      </c>
      <c r="S83" s="310">
        <f t="shared" si="28"/>
        <v>75.099999999999994</v>
      </c>
      <c r="T83" s="405">
        <f t="shared" si="27"/>
        <v>1048.3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407" t="s">
        <v>20</v>
      </c>
      <c r="B84" s="319">
        <v>147</v>
      </c>
      <c r="C84" s="317">
        <v>147</v>
      </c>
      <c r="D84" s="317">
        <v>147</v>
      </c>
      <c r="E84" s="317">
        <v>145.5</v>
      </c>
      <c r="F84" s="318">
        <v>144.5</v>
      </c>
      <c r="G84" s="319">
        <v>147</v>
      </c>
      <c r="H84" s="317">
        <v>145.5</v>
      </c>
      <c r="I84" s="317">
        <v>147</v>
      </c>
      <c r="J84" s="317">
        <v>145</v>
      </c>
      <c r="K84" s="318">
        <v>145</v>
      </c>
      <c r="L84" s="319">
        <v>147</v>
      </c>
      <c r="M84" s="317">
        <v>147</v>
      </c>
      <c r="N84" s="317">
        <v>144</v>
      </c>
      <c r="O84" s="318">
        <v>144.5</v>
      </c>
      <c r="P84" s="319">
        <v>147</v>
      </c>
      <c r="Q84" s="317">
        <v>147</v>
      </c>
      <c r="R84" s="317">
        <v>145</v>
      </c>
      <c r="S84" s="318">
        <v>145</v>
      </c>
      <c r="T84" s="408">
        <f>+((T83/T85)/7)*1000</f>
        <v>145.67815453029459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409" t="s">
        <v>21</v>
      </c>
      <c r="B85" s="410">
        <v>65</v>
      </c>
      <c r="C85" s="411">
        <v>61</v>
      </c>
      <c r="D85" s="411">
        <v>12</v>
      </c>
      <c r="E85" s="411">
        <v>63</v>
      </c>
      <c r="F85" s="412">
        <v>72</v>
      </c>
      <c r="G85" s="410">
        <v>61</v>
      </c>
      <c r="H85" s="411">
        <v>65</v>
      </c>
      <c r="I85" s="411">
        <v>15</v>
      </c>
      <c r="J85" s="411">
        <v>65</v>
      </c>
      <c r="K85" s="412">
        <v>73</v>
      </c>
      <c r="L85" s="410">
        <v>76</v>
      </c>
      <c r="M85" s="411">
        <v>14</v>
      </c>
      <c r="N85" s="411">
        <v>76</v>
      </c>
      <c r="O85" s="412">
        <v>74</v>
      </c>
      <c r="P85" s="410">
        <v>74</v>
      </c>
      <c r="Q85" s="411">
        <v>14</v>
      </c>
      <c r="R85" s="411">
        <v>74</v>
      </c>
      <c r="S85" s="412">
        <v>74</v>
      </c>
      <c r="T85" s="413">
        <f>SUM(B85:S85)</f>
        <v>1028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414" t="s">
        <v>22</v>
      </c>
      <c r="B86" s="203">
        <f t="shared" ref="B86:S86" si="29">((B85*B84)*7/1000-B76-B77)/5</f>
        <v>9.5370000000000008</v>
      </c>
      <c r="C86" s="204">
        <f t="shared" si="29"/>
        <v>8.9537999999999993</v>
      </c>
      <c r="D86" s="204">
        <f t="shared" si="29"/>
        <v>1.7096</v>
      </c>
      <c r="E86" s="204">
        <f t="shared" si="29"/>
        <v>9.1530999999999985</v>
      </c>
      <c r="F86" s="205">
        <f t="shared" si="29"/>
        <v>10.405600000000002</v>
      </c>
      <c r="G86" s="203">
        <f t="shared" si="29"/>
        <v>8.9537999999999993</v>
      </c>
      <c r="H86" s="204">
        <f t="shared" si="29"/>
        <v>9.4405000000000001</v>
      </c>
      <c r="I86" s="204">
        <f t="shared" si="29"/>
        <v>2.2069999999999999</v>
      </c>
      <c r="J86" s="204">
        <f t="shared" si="29"/>
        <v>9.4349999999999987</v>
      </c>
      <c r="K86" s="205">
        <f t="shared" si="29"/>
        <v>10.578999999999999</v>
      </c>
      <c r="L86" s="203">
        <f t="shared" si="29"/>
        <v>11.160799999999998</v>
      </c>
      <c r="M86" s="204">
        <f t="shared" si="29"/>
        <v>2.0412000000000003</v>
      </c>
      <c r="N86" s="204">
        <f t="shared" si="29"/>
        <v>10.921600000000002</v>
      </c>
      <c r="O86" s="205">
        <f t="shared" si="29"/>
        <v>10.650200000000002</v>
      </c>
      <c r="P86" s="203">
        <f t="shared" si="29"/>
        <v>10.869199999999999</v>
      </c>
      <c r="Q86" s="204">
        <f t="shared" si="29"/>
        <v>2.0811999999999999</v>
      </c>
      <c r="R86" s="204">
        <f t="shared" si="29"/>
        <v>10.741999999999999</v>
      </c>
      <c r="S86" s="205">
        <f t="shared" si="29"/>
        <v>10.741999999999999</v>
      </c>
      <c r="T86" s="413">
        <f>((T83*1000)/T85)/7</f>
        <v>145.67815453029462</v>
      </c>
      <c r="AD86" s="3"/>
    </row>
    <row r="87" spans="1:41" ht="33.75" customHeight="1" x14ac:dyDescent="0.25">
      <c r="A87" s="99" t="s">
        <v>23</v>
      </c>
      <c r="B87" s="42">
        <f>((B85*B84)*7)/1000</f>
        <v>66.885000000000005</v>
      </c>
      <c r="C87" s="43">
        <f>((C85*C84)*7)/1000</f>
        <v>62.768999999999998</v>
      </c>
      <c r="D87" s="43">
        <f>((D85*D84)*7)/1000</f>
        <v>12.348000000000001</v>
      </c>
      <c r="E87" s="43">
        <f>((E85*E84)*7)/1000</f>
        <v>64.165499999999994</v>
      </c>
      <c r="F87" s="90">
        <f>((F85*F84)*7)/1000</f>
        <v>72.828000000000003</v>
      </c>
      <c r="G87" s="42">
        <f t="shared" ref="G87:S87" si="30">((G85*G84)*7)/1000</f>
        <v>62.768999999999998</v>
      </c>
      <c r="H87" s="43">
        <f t="shared" si="30"/>
        <v>66.202500000000001</v>
      </c>
      <c r="I87" s="43">
        <f t="shared" si="30"/>
        <v>15.435</v>
      </c>
      <c r="J87" s="43">
        <f t="shared" si="30"/>
        <v>65.974999999999994</v>
      </c>
      <c r="K87" s="90">
        <f t="shared" si="30"/>
        <v>74.094999999999999</v>
      </c>
      <c r="L87" s="42">
        <f t="shared" si="30"/>
        <v>78.203999999999994</v>
      </c>
      <c r="M87" s="43">
        <f t="shared" si="30"/>
        <v>14.406000000000001</v>
      </c>
      <c r="N87" s="43">
        <f t="shared" si="30"/>
        <v>76.608000000000004</v>
      </c>
      <c r="O87" s="90">
        <f t="shared" si="30"/>
        <v>74.850999999999999</v>
      </c>
      <c r="P87" s="42">
        <f t="shared" si="30"/>
        <v>76.146000000000001</v>
      </c>
      <c r="Q87" s="43">
        <f t="shared" si="30"/>
        <v>14.406000000000001</v>
      </c>
      <c r="R87" s="43">
        <f t="shared" si="30"/>
        <v>75.11</v>
      </c>
      <c r="S87" s="90">
        <f t="shared" si="30"/>
        <v>75.11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147.03296703296706</v>
      </c>
      <c r="C88" s="49">
        <f>+(C83/C85)/7*1000</f>
        <v>147.07259953161591</v>
      </c>
      <c r="D88" s="49">
        <f>+(D83/D85)/7*1000</f>
        <v>146.42857142857142</v>
      </c>
      <c r="E88" s="49">
        <f>+(E83/E85)/7*1000</f>
        <v>145.3514739229025</v>
      </c>
      <c r="F88" s="50">
        <f>+(F83/F85)/7*1000</f>
        <v>144.44444444444443</v>
      </c>
      <c r="G88" s="48">
        <f t="shared" ref="G88:S88" si="31">+(G83/G85)/7*1000</f>
        <v>147.07259953161591</v>
      </c>
      <c r="H88" s="49">
        <f t="shared" si="31"/>
        <v>145.49450549450546</v>
      </c>
      <c r="I88" s="49">
        <f t="shared" si="31"/>
        <v>146.66666666666666</v>
      </c>
      <c r="J88" s="49">
        <f t="shared" si="31"/>
        <v>145.05494505494505</v>
      </c>
      <c r="K88" s="50">
        <f t="shared" si="31"/>
        <v>145.0097847358121</v>
      </c>
      <c r="L88" s="48">
        <f t="shared" si="31"/>
        <v>146.99248120300751</v>
      </c>
      <c r="M88" s="49">
        <f t="shared" si="31"/>
        <v>146.93877551020407</v>
      </c>
      <c r="N88" s="49">
        <f t="shared" si="31"/>
        <v>143.98496240601503</v>
      </c>
      <c r="O88" s="50">
        <f t="shared" si="31"/>
        <v>144.59459459459458</v>
      </c>
      <c r="P88" s="48">
        <f t="shared" si="31"/>
        <v>147.10424710424712</v>
      </c>
      <c r="Q88" s="49">
        <f t="shared" si="31"/>
        <v>146.93877551020407</v>
      </c>
      <c r="R88" s="49">
        <f t="shared" si="31"/>
        <v>144.98069498069495</v>
      </c>
      <c r="S88" s="50">
        <f t="shared" si="31"/>
        <v>144.98069498069495</v>
      </c>
      <c r="T88" s="415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R36"/>
    <mergeCell ref="J54:K54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topLeftCell="A34" zoomScale="29" zoomScaleNormal="30" workbookViewId="0">
      <selection activeCell="B48" sqref="B48:F48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0" width="33.42578125" style="19" bestFit="1" customWidth="1"/>
    <col min="11" max="11" width="40.5703125" style="19" bestFit="1" customWidth="1"/>
    <col min="12" max="12" width="22.5703125" style="19" bestFit="1" customWidth="1"/>
    <col min="13" max="13" width="21.28515625" style="19" customWidth="1"/>
    <col min="14" max="14" width="24.28515625" style="19" bestFit="1" customWidth="1"/>
    <col min="15" max="15" width="21.28515625" style="19" bestFit="1" customWidth="1"/>
    <col min="16" max="16" width="24.28515625" style="19" bestFit="1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84" t="s">
        <v>0</v>
      </c>
      <c r="B3" s="584"/>
      <c r="C3" s="584"/>
      <c r="D3" s="446"/>
      <c r="E3" s="446"/>
      <c r="F3" s="446"/>
      <c r="G3" s="446"/>
      <c r="H3" s="446"/>
      <c r="I3" s="446"/>
      <c r="J3" s="446"/>
      <c r="K3" s="446"/>
      <c r="L3" s="446"/>
      <c r="M3" s="446"/>
      <c r="N3" s="446"/>
      <c r="O3" s="446"/>
      <c r="P3" s="446"/>
      <c r="Q3" s="446"/>
      <c r="R3" s="446"/>
      <c r="S3" s="446"/>
      <c r="T3" s="446"/>
      <c r="U3" s="446"/>
      <c r="V3" s="446"/>
      <c r="W3" s="446"/>
      <c r="X3" s="446"/>
      <c r="Y3" s="2"/>
      <c r="Z3" s="2"/>
      <c r="AA3" s="2"/>
      <c r="AB3" s="2"/>
      <c r="AC3" s="2"/>
      <c r="AD3" s="44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46" t="s">
        <v>1</v>
      </c>
      <c r="B9" s="446"/>
      <c r="C9" s="446"/>
      <c r="D9" s="1"/>
      <c r="E9" s="585" t="s">
        <v>2</v>
      </c>
      <c r="F9" s="585"/>
      <c r="G9" s="58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85"/>
      <c r="S9" s="58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46"/>
      <c r="B10" s="446"/>
      <c r="C10" s="44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46" t="s">
        <v>4</v>
      </c>
      <c r="B11" s="446"/>
      <c r="C11" s="446"/>
      <c r="D11" s="1"/>
      <c r="E11" s="447">
        <v>1</v>
      </c>
      <c r="F11" s="1"/>
      <c r="G11" s="1"/>
      <c r="H11" s="1"/>
      <c r="I11" s="1"/>
      <c r="J11" s="1"/>
      <c r="K11" s="586" t="s">
        <v>119</v>
      </c>
      <c r="L11" s="586"/>
      <c r="M11" s="448"/>
      <c r="N11" s="44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46"/>
      <c r="B12" s="446"/>
      <c r="C12" s="446"/>
      <c r="D12" s="1"/>
      <c r="E12" s="5"/>
      <c r="F12" s="1"/>
      <c r="G12" s="1"/>
      <c r="H12" s="1"/>
      <c r="I12" s="1"/>
      <c r="J12" s="1"/>
      <c r="K12" s="448"/>
      <c r="L12" s="448"/>
      <c r="M12" s="448"/>
      <c r="N12" s="44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46"/>
      <c r="B13" s="446"/>
      <c r="C13" s="446"/>
      <c r="D13" s="446"/>
      <c r="E13" s="446"/>
      <c r="F13" s="446"/>
      <c r="G13" s="446"/>
      <c r="H13" s="446"/>
      <c r="I13" s="446"/>
      <c r="J13" s="446"/>
      <c r="K13" s="446"/>
      <c r="L13" s="448"/>
      <c r="M13" s="448"/>
      <c r="N13" s="448"/>
      <c r="O13" s="448"/>
      <c r="P13" s="448"/>
      <c r="Q13" s="448"/>
      <c r="R13" s="448"/>
      <c r="S13" s="448"/>
      <c r="T13" s="448"/>
      <c r="U13" s="448"/>
      <c r="V13" s="448"/>
      <c r="W13" s="1"/>
      <c r="X13" s="1"/>
      <c r="Y13" s="1"/>
    </row>
    <row r="14" spans="1:30" s="3" customFormat="1" ht="27" thickBot="1" x14ac:dyDescent="0.3">
      <c r="A14" s="446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289" t="s">
        <v>7</v>
      </c>
      <c r="B15" s="613" t="s">
        <v>8</v>
      </c>
      <c r="C15" s="614"/>
      <c r="D15" s="614"/>
      <c r="E15" s="614"/>
      <c r="F15" s="614"/>
      <c r="G15" s="615"/>
      <c r="H15" s="616" t="s">
        <v>53</v>
      </c>
      <c r="I15" s="617"/>
      <c r="J15" s="617"/>
      <c r="K15" s="617"/>
      <c r="L15" s="617"/>
      <c r="M15" s="618"/>
      <c r="N15" s="619" t="s">
        <v>9</v>
      </c>
      <c r="O15" s="611"/>
      <c r="P15" s="611"/>
      <c r="Q15" s="612"/>
      <c r="R15" s="594" t="s">
        <v>30</v>
      </c>
      <c r="S15" s="595"/>
      <c r="T15" s="595"/>
      <c r="U15" s="596"/>
      <c r="V15" s="232"/>
    </row>
    <row r="16" spans="1:30" s="304" customFormat="1" ht="39.950000000000003" customHeight="1" x14ac:dyDescent="0.25">
      <c r="A16" s="290" t="s">
        <v>12</v>
      </c>
      <c r="B16" s="291" t="s">
        <v>79</v>
      </c>
      <c r="C16" s="292">
        <v>1</v>
      </c>
      <c r="D16" s="292">
        <v>2</v>
      </c>
      <c r="E16" s="292">
        <v>3</v>
      </c>
      <c r="F16" s="292">
        <v>4</v>
      </c>
      <c r="G16" s="292">
        <v>5</v>
      </c>
      <c r="H16" s="291" t="s">
        <v>79</v>
      </c>
      <c r="I16" s="292">
        <v>1</v>
      </c>
      <c r="J16" s="292">
        <v>2</v>
      </c>
      <c r="K16" s="292">
        <v>3</v>
      </c>
      <c r="L16" s="292">
        <v>4</v>
      </c>
      <c r="M16" s="293">
        <v>5</v>
      </c>
      <c r="N16" s="297">
        <v>11</v>
      </c>
      <c r="O16" s="295" t="s">
        <v>75</v>
      </c>
      <c r="P16" s="295">
        <v>13</v>
      </c>
      <c r="Q16" s="296">
        <v>14</v>
      </c>
      <c r="R16" s="297">
        <v>15</v>
      </c>
      <c r="S16" s="295" t="s">
        <v>76</v>
      </c>
      <c r="T16" s="295">
        <v>17</v>
      </c>
      <c r="U16" s="296">
        <v>18</v>
      </c>
      <c r="V16" s="294"/>
      <c r="X16" s="52"/>
      <c r="Y16" s="52"/>
    </row>
    <row r="17" spans="1:42" s="304" customFormat="1" ht="39.950000000000003" customHeight="1" x14ac:dyDescent="0.25">
      <c r="A17" s="298" t="s">
        <v>13</v>
      </c>
      <c r="B17" s="299">
        <v>482</v>
      </c>
      <c r="C17" s="300">
        <v>8.7170000000000005</v>
      </c>
      <c r="D17" s="300">
        <v>8.3949999999999996</v>
      </c>
      <c r="E17" s="300">
        <v>1.7364999999999999</v>
      </c>
      <c r="F17" s="300">
        <v>8.4179999999999993</v>
      </c>
      <c r="G17" s="300">
        <v>9.7405000000000008</v>
      </c>
      <c r="H17" s="299">
        <v>485</v>
      </c>
      <c r="I17" s="300">
        <v>8.1649999999999991</v>
      </c>
      <c r="J17" s="300">
        <v>8.6135000000000002</v>
      </c>
      <c r="K17" s="300">
        <v>1.8745000000000001</v>
      </c>
      <c r="L17" s="300">
        <v>8.7055000000000007</v>
      </c>
      <c r="M17" s="301">
        <v>9.8554999999999993</v>
      </c>
      <c r="N17" s="23">
        <v>143.089</v>
      </c>
      <c r="O17" s="24">
        <v>26.647500000000001</v>
      </c>
      <c r="P17" s="24">
        <v>142.28149999999999</v>
      </c>
      <c r="Q17" s="25">
        <v>143.089</v>
      </c>
      <c r="R17" s="23">
        <v>138.244</v>
      </c>
      <c r="S17" s="24">
        <v>28.423999999999999</v>
      </c>
      <c r="T17" s="24">
        <v>138.40549999999999</v>
      </c>
      <c r="U17" s="25">
        <v>139.0515</v>
      </c>
      <c r="V17" s="302">
        <f>SUM(B17:U17)</f>
        <v>1940.4529999999997</v>
      </c>
      <c r="X17" s="52"/>
      <c r="Y17" s="52"/>
    </row>
    <row r="18" spans="1:42" s="304" customFormat="1" ht="39.950000000000003" customHeight="1" x14ac:dyDescent="0.25">
      <c r="A18" s="303" t="s">
        <v>14</v>
      </c>
      <c r="B18" s="299">
        <v>482</v>
      </c>
      <c r="C18" s="300">
        <v>8.7170000000000005</v>
      </c>
      <c r="D18" s="300">
        <v>8.3949999999999996</v>
      </c>
      <c r="E18" s="300">
        <v>1.7364999999999999</v>
      </c>
      <c r="F18" s="300">
        <v>8.4179999999999993</v>
      </c>
      <c r="G18" s="300">
        <v>9.7405000000000008</v>
      </c>
      <c r="H18" s="299">
        <v>485</v>
      </c>
      <c r="I18" s="300">
        <v>8.1649999999999991</v>
      </c>
      <c r="J18" s="300">
        <v>8.6135000000000002</v>
      </c>
      <c r="K18" s="300">
        <v>1.8745000000000001</v>
      </c>
      <c r="L18" s="300">
        <v>8.7055000000000007</v>
      </c>
      <c r="M18" s="301">
        <v>9.8554999999999993</v>
      </c>
      <c r="N18" s="23">
        <v>143.089</v>
      </c>
      <c r="O18" s="24">
        <v>26.647500000000001</v>
      </c>
      <c r="P18" s="24">
        <v>142.28149999999999</v>
      </c>
      <c r="Q18" s="25">
        <v>143.089</v>
      </c>
      <c r="R18" s="23">
        <v>138.244</v>
      </c>
      <c r="S18" s="24">
        <v>28.423999999999999</v>
      </c>
      <c r="T18" s="24">
        <v>138.40549999999999</v>
      </c>
      <c r="U18" s="25">
        <v>139.0515</v>
      </c>
      <c r="V18" s="302">
        <f t="shared" ref="V18:V23" si="0">SUM(B18:U18)</f>
        <v>1940.4529999999997</v>
      </c>
      <c r="X18" s="52"/>
      <c r="Y18" s="52"/>
    </row>
    <row r="19" spans="1:42" s="304" customFormat="1" ht="39.950000000000003" customHeight="1" x14ac:dyDescent="0.25">
      <c r="A19" s="298" t="s">
        <v>15</v>
      </c>
      <c r="B19" s="299">
        <v>482</v>
      </c>
      <c r="C19" s="300">
        <v>8.7170000000000005</v>
      </c>
      <c r="D19" s="300">
        <v>8.3949999999999996</v>
      </c>
      <c r="E19" s="300">
        <v>1.7364999999999999</v>
      </c>
      <c r="F19" s="300">
        <v>8.4179999999999993</v>
      </c>
      <c r="G19" s="300">
        <v>9.7405000000000008</v>
      </c>
      <c r="H19" s="299">
        <v>485</v>
      </c>
      <c r="I19" s="300">
        <v>8.1649999999999991</v>
      </c>
      <c r="J19" s="300">
        <v>8.6135000000000002</v>
      </c>
      <c r="K19" s="300">
        <v>1.8745000000000001</v>
      </c>
      <c r="L19" s="300">
        <v>8.7055000000000007</v>
      </c>
      <c r="M19" s="301">
        <v>9.8554999999999993</v>
      </c>
      <c r="N19" s="23">
        <v>143.089</v>
      </c>
      <c r="O19" s="24">
        <v>26.647500000000001</v>
      </c>
      <c r="P19" s="24">
        <v>142.28149999999999</v>
      </c>
      <c r="Q19" s="25">
        <v>143.089</v>
      </c>
      <c r="R19" s="23">
        <v>138.244</v>
      </c>
      <c r="S19" s="24">
        <v>28.423999999999999</v>
      </c>
      <c r="T19" s="24">
        <v>138.40549999999999</v>
      </c>
      <c r="U19" s="25">
        <v>139.0515</v>
      </c>
      <c r="V19" s="302">
        <f t="shared" si="0"/>
        <v>1940.4529999999997</v>
      </c>
      <c r="X19" s="52"/>
      <c r="Y19" s="52"/>
    </row>
    <row r="20" spans="1:42" s="304" customFormat="1" ht="39.75" customHeight="1" x14ac:dyDescent="0.25">
      <c r="A20" s="303" t="s">
        <v>16</v>
      </c>
      <c r="B20" s="299">
        <v>482</v>
      </c>
      <c r="C20" s="300">
        <v>8.7170000000000005</v>
      </c>
      <c r="D20" s="300">
        <v>8.3949999999999996</v>
      </c>
      <c r="E20" s="300">
        <v>1.7364999999999999</v>
      </c>
      <c r="F20" s="300">
        <v>8.4179999999999993</v>
      </c>
      <c r="G20" s="300">
        <v>9.7405000000000008</v>
      </c>
      <c r="H20" s="299">
        <v>485</v>
      </c>
      <c r="I20" s="300">
        <v>8.1649999999999991</v>
      </c>
      <c r="J20" s="300">
        <v>8.6135000000000002</v>
      </c>
      <c r="K20" s="300">
        <v>1.8745000000000001</v>
      </c>
      <c r="L20" s="300">
        <v>8.7055000000000007</v>
      </c>
      <c r="M20" s="301">
        <v>9.8554999999999993</v>
      </c>
      <c r="N20" s="23">
        <v>143.089</v>
      </c>
      <c r="O20" s="24">
        <v>26.647500000000001</v>
      </c>
      <c r="P20" s="24">
        <v>142.28149999999999</v>
      </c>
      <c r="Q20" s="25">
        <v>143.089</v>
      </c>
      <c r="R20" s="23">
        <v>138.244</v>
      </c>
      <c r="S20" s="24">
        <v>28.423999999999999</v>
      </c>
      <c r="T20" s="24">
        <v>138.40549999999999</v>
      </c>
      <c r="U20" s="25">
        <v>139.0515</v>
      </c>
      <c r="V20" s="302">
        <f t="shared" si="0"/>
        <v>1940.4529999999997</v>
      </c>
      <c r="X20" s="52"/>
      <c r="Y20" s="52"/>
    </row>
    <row r="21" spans="1:42" s="304" customFormat="1" ht="39.950000000000003" customHeight="1" x14ac:dyDescent="0.25">
      <c r="A21" s="298" t="s">
        <v>17</v>
      </c>
      <c r="B21" s="299">
        <v>482</v>
      </c>
      <c r="C21" s="300">
        <v>8.7170000000000005</v>
      </c>
      <c r="D21" s="300">
        <v>8.3949999999999996</v>
      </c>
      <c r="E21" s="300">
        <v>1.7364999999999999</v>
      </c>
      <c r="F21" s="300">
        <v>8.4179999999999993</v>
      </c>
      <c r="G21" s="300">
        <v>9.7405000000000008</v>
      </c>
      <c r="H21" s="299">
        <v>485</v>
      </c>
      <c r="I21" s="300">
        <v>8.1649999999999991</v>
      </c>
      <c r="J21" s="300">
        <v>8.6135000000000002</v>
      </c>
      <c r="K21" s="300">
        <v>1.8745000000000001</v>
      </c>
      <c r="L21" s="300">
        <v>8.7055000000000007</v>
      </c>
      <c r="M21" s="301">
        <v>9.8554999999999993</v>
      </c>
      <c r="N21" s="23">
        <v>143.089</v>
      </c>
      <c r="O21" s="24">
        <v>26.647500000000001</v>
      </c>
      <c r="P21" s="24">
        <v>142.28149999999999</v>
      </c>
      <c r="Q21" s="25">
        <v>143.089</v>
      </c>
      <c r="R21" s="23">
        <v>138.244</v>
      </c>
      <c r="S21" s="24">
        <v>28.423999999999999</v>
      </c>
      <c r="T21" s="24">
        <v>138.40549999999999</v>
      </c>
      <c r="U21" s="25">
        <v>139.0515</v>
      </c>
      <c r="V21" s="302">
        <f t="shared" si="0"/>
        <v>1940.4529999999997</v>
      </c>
      <c r="X21" s="52"/>
      <c r="Y21" s="52"/>
    </row>
    <row r="22" spans="1:42" s="304" customFormat="1" ht="39.950000000000003" customHeight="1" x14ac:dyDescent="0.25">
      <c r="A22" s="303" t="s">
        <v>18</v>
      </c>
      <c r="B22" s="299">
        <v>482</v>
      </c>
      <c r="C22" s="300">
        <v>8.7170000000000005</v>
      </c>
      <c r="D22" s="300">
        <v>8.3949999999999996</v>
      </c>
      <c r="E22" s="300">
        <v>1.7364999999999999</v>
      </c>
      <c r="F22" s="300">
        <v>8.4179999999999993</v>
      </c>
      <c r="G22" s="300">
        <v>9.7405000000000008</v>
      </c>
      <c r="H22" s="299">
        <v>485</v>
      </c>
      <c r="I22" s="300">
        <v>8.1649999999999991</v>
      </c>
      <c r="J22" s="300">
        <v>8.6135000000000002</v>
      </c>
      <c r="K22" s="300">
        <v>1.8745000000000001</v>
      </c>
      <c r="L22" s="300">
        <v>8.7055000000000007</v>
      </c>
      <c r="M22" s="301">
        <v>9.8554999999999993</v>
      </c>
      <c r="N22" s="23">
        <v>143.089</v>
      </c>
      <c r="O22" s="24">
        <v>26.647500000000001</v>
      </c>
      <c r="P22" s="24">
        <v>142.28149999999999</v>
      </c>
      <c r="Q22" s="25">
        <v>143.089</v>
      </c>
      <c r="R22" s="23">
        <v>138.244</v>
      </c>
      <c r="S22" s="24">
        <v>28.423999999999999</v>
      </c>
      <c r="T22" s="24">
        <v>138.40549999999999</v>
      </c>
      <c r="U22" s="25">
        <v>139.0515</v>
      </c>
      <c r="V22" s="302">
        <f t="shared" si="0"/>
        <v>1940.4529999999997</v>
      </c>
      <c r="X22" s="52"/>
      <c r="Y22" s="52"/>
    </row>
    <row r="23" spans="1:42" s="304" customFormat="1" ht="39.950000000000003" customHeight="1" x14ac:dyDescent="0.25">
      <c r="A23" s="298" t="s">
        <v>19</v>
      </c>
      <c r="B23" s="299">
        <v>482</v>
      </c>
      <c r="C23" s="300">
        <v>8.7170000000000005</v>
      </c>
      <c r="D23" s="300">
        <v>8.3949999999999996</v>
      </c>
      <c r="E23" s="300">
        <v>1.7364999999999999</v>
      </c>
      <c r="F23" s="300">
        <v>8.4179999999999993</v>
      </c>
      <c r="G23" s="300">
        <v>9.7405000000000008</v>
      </c>
      <c r="H23" s="299">
        <v>485</v>
      </c>
      <c r="I23" s="300">
        <v>8.1649999999999991</v>
      </c>
      <c r="J23" s="300">
        <v>8.6135000000000002</v>
      </c>
      <c r="K23" s="300">
        <v>1.8745000000000001</v>
      </c>
      <c r="L23" s="300">
        <v>8.7055000000000007</v>
      </c>
      <c r="M23" s="301">
        <v>9.8554999999999993</v>
      </c>
      <c r="N23" s="23">
        <v>143.089</v>
      </c>
      <c r="O23" s="24">
        <v>26.647500000000001</v>
      </c>
      <c r="P23" s="24">
        <v>142.28149999999999</v>
      </c>
      <c r="Q23" s="25">
        <v>143.089</v>
      </c>
      <c r="R23" s="23">
        <v>138.244</v>
      </c>
      <c r="S23" s="24">
        <v>28.423999999999999</v>
      </c>
      <c r="T23" s="24">
        <v>138.40549999999999</v>
      </c>
      <c r="U23" s="25">
        <v>139.0515</v>
      </c>
      <c r="V23" s="302">
        <f t="shared" si="0"/>
        <v>1940.4529999999997</v>
      </c>
      <c r="X23" s="52"/>
      <c r="Y23" s="52"/>
    </row>
    <row r="24" spans="1:42" s="304" customFormat="1" ht="39.950000000000003" customHeight="1" thickBot="1" x14ac:dyDescent="0.3">
      <c r="A24" s="303" t="s">
        <v>11</v>
      </c>
      <c r="B24" s="305">
        <f>SUM(B17:B23)</f>
        <v>3374</v>
      </c>
      <c r="C24" s="306">
        <f t="shared" ref="C24:U24" si="1">SUM(C17:C23)</f>
        <v>61.018999999999998</v>
      </c>
      <c r="D24" s="306">
        <f t="shared" si="1"/>
        <v>58.764999999999986</v>
      </c>
      <c r="E24" s="306">
        <f t="shared" si="1"/>
        <v>12.155499999999998</v>
      </c>
      <c r="F24" s="306">
        <f t="shared" si="1"/>
        <v>58.925999999999995</v>
      </c>
      <c r="G24" s="306">
        <f t="shared" si="1"/>
        <v>68.183499999999995</v>
      </c>
      <c r="H24" s="305">
        <f t="shared" si="1"/>
        <v>3395</v>
      </c>
      <c r="I24" s="306">
        <f t="shared" si="1"/>
        <v>57.154999999999994</v>
      </c>
      <c r="J24" s="306">
        <f t="shared" si="1"/>
        <v>60.294500000000006</v>
      </c>
      <c r="K24" s="306">
        <f t="shared" si="1"/>
        <v>13.121499999999999</v>
      </c>
      <c r="L24" s="306">
        <f t="shared" si="1"/>
        <v>60.938500000000005</v>
      </c>
      <c r="M24" s="307">
        <f t="shared" si="1"/>
        <v>68.988499999999988</v>
      </c>
      <c r="N24" s="391">
        <f t="shared" si="1"/>
        <v>1001.6229999999998</v>
      </c>
      <c r="O24" s="392">
        <f t="shared" si="1"/>
        <v>186.53250000000003</v>
      </c>
      <c r="P24" s="392">
        <f t="shared" si="1"/>
        <v>995.97050000000013</v>
      </c>
      <c r="Q24" s="393">
        <f t="shared" si="1"/>
        <v>1001.6229999999998</v>
      </c>
      <c r="R24" s="391">
        <f t="shared" si="1"/>
        <v>967.70800000000008</v>
      </c>
      <c r="S24" s="392">
        <f t="shared" si="1"/>
        <v>198.96800000000002</v>
      </c>
      <c r="T24" s="392">
        <f t="shared" si="1"/>
        <v>968.83849999999984</v>
      </c>
      <c r="U24" s="393">
        <f t="shared" si="1"/>
        <v>973.36050000000012</v>
      </c>
      <c r="V24" s="302">
        <f>SUM(B24:U24)</f>
        <v>13583.171</v>
      </c>
      <c r="X24" s="52"/>
    </row>
    <row r="25" spans="1:42" s="304" customFormat="1" ht="41.45" customHeight="1" x14ac:dyDescent="0.25">
      <c r="A25" s="312" t="s">
        <v>20</v>
      </c>
      <c r="B25" s="313"/>
      <c r="C25" s="314">
        <v>161.5</v>
      </c>
      <c r="D25" s="314">
        <v>161.5</v>
      </c>
      <c r="E25" s="314">
        <v>161.5</v>
      </c>
      <c r="F25" s="314">
        <v>161.5</v>
      </c>
      <c r="G25" s="314">
        <v>161.5</v>
      </c>
      <c r="H25" s="313"/>
      <c r="I25" s="314">
        <v>161.5</v>
      </c>
      <c r="J25" s="314">
        <v>161.5</v>
      </c>
      <c r="K25" s="314">
        <v>161.5</v>
      </c>
      <c r="L25" s="314">
        <v>161.5</v>
      </c>
      <c r="M25" s="315">
        <v>161.5</v>
      </c>
      <c r="N25" s="387">
        <v>161.5</v>
      </c>
      <c r="O25" s="388">
        <v>161.5</v>
      </c>
      <c r="P25" s="388">
        <v>161.5</v>
      </c>
      <c r="Q25" s="389">
        <v>161.5</v>
      </c>
      <c r="R25" s="390">
        <v>161.5</v>
      </c>
      <c r="S25" s="388">
        <v>161.5</v>
      </c>
      <c r="T25" s="388">
        <v>161.5</v>
      </c>
      <c r="U25" s="389">
        <v>161.5</v>
      </c>
      <c r="V25" s="320">
        <f>+((V24/V26)/7)*1000</f>
        <v>161.47565948239992</v>
      </c>
    </row>
    <row r="26" spans="1:42" s="52" customFormat="1" ht="36.75" customHeight="1" x14ac:dyDescent="0.25">
      <c r="A26" s="321" t="s">
        <v>21</v>
      </c>
      <c r="B26" s="322"/>
      <c r="C26" s="323">
        <v>758</v>
      </c>
      <c r="D26" s="323">
        <v>730</v>
      </c>
      <c r="E26" s="323">
        <v>150</v>
      </c>
      <c r="F26" s="323">
        <v>731</v>
      </c>
      <c r="G26" s="323">
        <v>847</v>
      </c>
      <c r="H26" s="324"/>
      <c r="I26" s="323">
        <v>710</v>
      </c>
      <c r="J26" s="323">
        <v>749</v>
      </c>
      <c r="K26" s="323">
        <v>162</v>
      </c>
      <c r="L26" s="323">
        <v>757</v>
      </c>
      <c r="M26" s="325">
        <v>857</v>
      </c>
      <c r="N26" s="86">
        <v>886</v>
      </c>
      <c r="O26" s="35">
        <v>165</v>
      </c>
      <c r="P26" s="35">
        <v>881</v>
      </c>
      <c r="Q26" s="36">
        <v>886</v>
      </c>
      <c r="R26" s="34">
        <v>856</v>
      </c>
      <c r="S26" s="35">
        <v>175</v>
      </c>
      <c r="T26" s="35">
        <v>856</v>
      </c>
      <c r="U26" s="36">
        <v>861</v>
      </c>
      <c r="V26" s="326">
        <f>SUM(C26:U26)</f>
        <v>12017</v>
      </c>
    </row>
    <row r="27" spans="1:42" s="52" customFormat="1" ht="33" customHeight="1" x14ac:dyDescent="0.25">
      <c r="A27" s="327" t="s">
        <v>22</v>
      </c>
      <c r="B27" s="328"/>
      <c r="C27" s="300">
        <f>(C26*C25/1000)*6</f>
        <v>734.50199999999995</v>
      </c>
      <c r="D27" s="300">
        <f t="shared" ref="D27:G27" si="2">(D26*D25/1000)*6</f>
        <v>707.37</v>
      </c>
      <c r="E27" s="300">
        <f t="shared" si="2"/>
        <v>145.35000000000002</v>
      </c>
      <c r="F27" s="300">
        <f t="shared" si="2"/>
        <v>708.33899999999994</v>
      </c>
      <c r="G27" s="300">
        <f t="shared" si="2"/>
        <v>820.74300000000005</v>
      </c>
      <c r="H27" s="328"/>
      <c r="I27" s="300">
        <f>(I26*I25/1000)*6</f>
        <v>687.99</v>
      </c>
      <c r="J27" s="300">
        <f>(J26*J25/1000)*6</f>
        <v>725.78099999999995</v>
      </c>
      <c r="K27" s="300">
        <f>(K26*K25/1000)*6</f>
        <v>156.97800000000001</v>
      </c>
      <c r="L27" s="300">
        <f>(L26*L25/1000)*6</f>
        <v>733.53300000000002</v>
      </c>
      <c r="M27" s="301">
        <f>(M26*M25/1000)*6</f>
        <v>830.43299999999999</v>
      </c>
      <c r="N27" s="302">
        <f>((N26*N25)*7/1000)/7</f>
        <v>143.089</v>
      </c>
      <c r="O27" s="204">
        <f t="shared" ref="O27:U27" si="3">((O26*O25)*7/1000)/7</f>
        <v>26.647500000000001</v>
      </c>
      <c r="P27" s="204">
        <f t="shared" si="3"/>
        <v>142.28149999999999</v>
      </c>
      <c r="Q27" s="205">
        <f t="shared" si="3"/>
        <v>143.089</v>
      </c>
      <c r="R27" s="203">
        <f t="shared" si="3"/>
        <v>138.244</v>
      </c>
      <c r="S27" s="204">
        <f t="shared" si="3"/>
        <v>28.262499999999999</v>
      </c>
      <c r="T27" s="204">
        <f t="shared" si="3"/>
        <v>138.244</v>
      </c>
      <c r="U27" s="205">
        <f t="shared" si="3"/>
        <v>139.0515</v>
      </c>
      <c r="V27" s="88"/>
      <c r="W27" s="52">
        <f>((V24*1000)/V26)/7</f>
        <v>161.47565948239995</v>
      </c>
    </row>
    <row r="28" spans="1:42" s="52" customFormat="1" ht="33" customHeight="1" x14ac:dyDescent="0.25">
      <c r="A28" s="256" t="s">
        <v>23</v>
      </c>
      <c r="B28" s="329"/>
      <c r="C28" s="330">
        <f>+(C25-$C$32)*C26/1000</f>
        <v>8.7170000000000005</v>
      </c>
      <c r="D28" s="330">
        <f t="shared" ref="D28:G28" si="4">+(D25-$C$32)*D26/1000</f>
        <v>8.3949999999999996</v>
      </c>
      <c r="E28" s="330">
        <f t="shared" si="4"/>
        <v>1.7250000000000001</v>
      </c>
      <c r="F28" s="330">
        <f t="shared" si="4"/>
        <v>8.4064999999999994</v>
      </c>
      <c r="G28" s="330">
        <f t="shared" si="4"/>
        <v>9.7405000000000008</v>
      </c>
      <c r="H28" s="329"/>
      <c r="I28" s="330">
        <f>+(I25-$I$32)*I26/1000</f>
        <v>8.1649999999999991</v>
      </c>
      <c r="J28" s="330">
        <f t="shared" ref="J28:M28" si="5">+(J25-$I$32)*J26/1000</f>
        <v>8.6135000000000002</v>
      </c>
      <c r="K28" s="330">
        <f t="shared" si="5"/>
        <v>1.863</v>
      </c>
      <c r="L28" s="330">
        <f t="shared" si="5"/>
        <v>8.7055000000000007</v>
      </c>
      <c r="M28" s="331">
        <f t="shared" si="5"/>
        <v>9.8554999999999993</v>
      </c>
      <c r="N28" s="259">
        <f t="shared" ref="N28:U28" si="6">((N26*N25)*7)/1000</f>
        <v>1001.623</v>
      </c>
      <c r="O28" s="45">
        <f t="shared" si="6"/>
        <v>186.5325</v>
      </c>
      <c r="P28" s="45">
        <f t="shared" si="6"/>
        <v>995.97050000000002</v>
      </c>
      <c r="Q28" s="46">
        <f t="shared" si="6"/>
        <v>1001.623</v>
      </c>
      <c r="R28" s="44">
        <f t="shared" si="6"/>
        <v>967.70799999999997</v>
      </c>
      <c r="S28" s="45">
        <f t="shared" si="6"/>
        <v>197.83750000000001</v>
      </c>
      <c r="T28" s="45">
        <f t="shared" si="6"/>
        <v>967.70799999999997</v>
      </c>
      <c r="U28" s="46">
        <f t="shared" si="6"/>
        <v>973.3605</v>
      </c>
      <c r="V28" s="344"/>
    </row>
    <row r="29" spans="1:42" s="304" customFormat="1" ht="33.75" customHeight="1" thickBot="1" x14ac:dyDescent="0.3">
      <c r="A29" s="256" t="s">
        <v>24</v>
      </c>
      <c r="B29" s="332"/>
      <c r="C29" s="333">
        <f t="shared" ref="C29:G29" si="7">+C26*(1.16666666666667)</f>
        <v>884.33333333333587</v>
      </c>
      <c r="D29" s="333">
        <f t="shared" si="7"/>
        <v>851.66666666666913</v>
      </c>
      <c r="E29" s="333">
        <f t="shared" si="7"/>
        <v>175.00000000000051</v>
      </c>
      <c r="F29" s="333">
        <f t="shared" si="7"/>
        <v>852.83333333333587</v>
      </c>
      <c r="G29" s="333">
        <f t="shared" si="7"/>
        <v>988.16666666666958</v>
      </c>
      <c r="H29" s="332"/>
      <c r="I29" s="333">
        <f>+I26*(1.16666666666667)</f>
        <v>828.33333333333576</v>
      </c>
      <c r="J29" s="333">
        <f>+J26*(1.16666666666667)</f>
        <v>873.83333333333587</v>
      </c>
      <c r="K29" s="333">
        <f>+K26*(1.16666666666667)</f>
        <v>189.00000000000054</v>
      </c>
      <c r="L29" s="333">
        <f>+L26*(1.16666666666667)</f>
        <v>883.16666666666924</v>
      </c>
      <c r="M29" s="334">
        <f>+M26*(1.16666666666667)</f>
        <v>999.83333333333621</v>
      </c>
      <c r="N29" s="89">
        <f t="shared" ref="N29:U29" si="8">+(N24/N26)/7*1000</f>
        <v>161.49999999999997</v>
      </c>
      <c r="O29" s="49">
        <f t="shared" si="8"/>
        <v>161.5</v>
      </c>
      <c r="P29" s="49">
        <f t="shared" si="8"/>
        <v>161.5</v>
      </c>
      <c r="Q29" s="50">
        <f t="shared" si="8"/>
        <v>161.49999999999997</v>
      </c>
      <c r="R29" s="48">
        <f t="shared" si="8"/>
        <v>161.5</v>
      </c>
      <c r="S29" s="49">
        <f t="shared" si="8"/>
        <v>162.42285714285717</v>
      </c>
      <c r="T29" s="49">
        <f t="shared" si="8"/>
        <v>161.68866822429902</v>
      </c>
      <c r="U29" s="50">
        <f t="shared" si="8"/>
        <v>161.5</v>
      </c>
      <c r="V29" s="344"/>
    </row>
    <row r="30" spans="1:42" s="304" customFormat="1" ht="33.75" customHeight="1" x14ac:dyDescent="0.25">
      <c r="A30" s="52"/>
      <c r="B30" s="328"/>
      <c r="C30" s="335">
        <f>(C27/6)</f>
        <v>122.41699999999999</v>
      </c>
      <c r="D30" s="335">
        <f t="shared" ref="D30:G30" si="9">+(D27/6)</f>
        <v>117.895</v>
      </c>
      <c r="E30" s="335">
        <f t="shared" si="9"/>
        <v>24.225000000000005</v>
      </c>
      <c r="F30" s="335">
        <f t="shared" si="9"/>
        <v>118.05649999999999</v>
      </c>
      <c r="G30" s="335">
        <f t="shared" si="9"/>
        <v>136.79050000000001</v>
      </c>
      <c r="H30" s="328"/>
      <c r="I30" s="335">
        <f>+(I27/6)</f>
        <v>114.66500000000001</v>
      </c>
      <c r="J30" s="335">
        <f>+(J27/6)</f>
        <v>120.9635</v>
      </c>
      <c r="K30" s="335">
        <f>+(K27/6)</f>
        <v>26.163</v>
      </c>
      <c r="L30" s="335">
        <f>+(L27/6)</f>
        <v>122.2555</v>
      </c>
      <c r="M30" s="336">
        <f>+(M27/6)</f>
        <v>138.40549999999999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04" customFormat="1" ht="33.75" customHeight="1" x14ac:dyDescent="0.25">
      <c r="A31" s="52"/>
      <c r="B31" s="328"/>
      <c r="C31" s="335">
        <f>+((C27-C24)/4)+C30</f>
        <v>290.78774999999996</v>
      </c>
      <c r="D31" s="335">
        <f t="shared" ref="D31:G31" si="10">+((D27-D24)/4)+D30</f>
        <v>280.04624999999999</v>
      </c>
      <c r="E31" s="335">
        <f t="shared" si="10"/>
        <v>57.52362500000001</v>
      </c>
      <c r="F31" s="335">
        <f t="shared" si="10"/>
        <v>280.40974999999997</v>
      </c>
      <c r="G31" s="335">
        <f t="shared" si="10"/>
        <v>324.93037500000003</v>
      </c>
      <c r="H31" s="328"/>
      <c r="I31" s="335">
        <f>+((I27-I24)/4)+I30</f>
        <v>272.37375000000003</v>
      </c>
      <c r="J31" s="335">
        <f>+((J27-J24)/4)+J30</f>
        <v>287.33512500000001</v>
      </c>
      <c r="K31" s="335">
        <f>+((K27-K24)/4)+K30</f>
        <v>62.127125000000007</v>
      </c>
      <c r="L31" s="335">
        <f>+((L27-L24)/4)+L30</f>
        <v>290.40412500000002</v>
      </c>
      <c r="M31" s="336">
        <f>+((M27-M24)/4)+M30</f>
        <v>328.76662499999998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04" customFormat="1" ht="33.75" customHeight="1" thickBot="1" x14ac:dyDescent="0.3">
      <c r="A32" s="52"/>
      <c r="B32" s="337"/>
      <c r="C32" s="338">
        <v>150</v>
      </c>
      <c r="D32" s="339">
        <f>+C32*E32/1000</f>
        <v>482.4</v>
      </c>
      <c r="E32" s="340">
        <f>+SUM(C26:G26)</f>
        <v>3216</v>
      </c>
      <c r="F32" s="341"/>
      <c r="G32" s="341"/>
      <c r="H32" s="337"/>
      <c r="I32" s="338">
        <v>150</v>
      </c>
      <c r="J32" s="339">
        <f>+I32*K32/1000</f>
        <v>485.25</v>
      </c>
      <c r="K32" s="340">
        <f>+SUM(I26:M26)</f>
        <v>3235</v>
      </c>
      <c r="L32" s="342"/>
      <c r="M32" s="34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04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s="419" customFormat="1" ht="33.75" customHeight="1" x14ac:dyDescent="0.25">
      <c r="A36" s="121" t="s">
        <v>25</v>
      </c>
      <c r="B36" s="589" t="s">
        <v>26</v>
      </c>
      <c r="C36" s="590"/>
      <c r="D36" s="590"/>
      <c r="E36" s="590"/>
      <c r="F36" s="590"/>
      <c r="G36" s="590"/>
      <c r="H36" s="587"/>
      <c r="I36" s="416"/>
      <c r="J36" s="417" t="s">
        <v>27</v>
      </c>
      <c r="K36" s="110"/>
      <c r="L36" s="589" t="s">
        <v>26</v>
      </c>
      <c r="M36" s="590"/>
      <c r="N36" s="590"/>
      <c r="O36" s="590"/>
      <c r="P36" s="590"/>
      <c r="Q36" s="590"/>
      <c r="R36" s="610"/>
      <c r="S36" s="52"/>
      <c r="T36" s="52"/>
      <c r="U36" s="52"/>
      <c r="V36" s="52"/>
      <c r="W36" s="418"/>
      <c r="X36" s="52"/>
      <c r="Y36" s="52"/>
      <c r="Z36" s="52"/>
      <c r="AA36" s="52"/>
      <c r="AB36" s="52"/>
    </row>
    <row r="37" spans="1:30" s="419" customFormat="1" ht="33.75" customHeight="1" x14ac:dyDescent="0.25">
      <c r="A37" s="92" t="s">
        <v>28</v>
      </c>
      <c r="B37" s="420"/>
      <c r="C37" s="399"/>
      <c r="D37" s="399"/>
      <c r="E37" s="399"/>
      <c r="F37" s="399"/>
      <c r="G37" s="399"/>
      <c r="H37" s="399"/>
      <c r="I37" s="296" t="s">
        <v>11</v>
      </c>
      <c r="K37" s="421"/>
      <c r="L37" s="420"/>
      <c r="M37" s="399"/>
      <c r="N37" s="399"/>
      <c r="O37" s="399"/>
      <c r="P37" s="399"/>
      <c r="Q37" s="399"/>
      <c r="R37" s="296" t="s">
        <v>11</v>
      </c>
      <c r="S37" s="422"/>
      <c r="T37" s="422"/>
      <c r="U37" s="423"/>
      <c r="V37" s="52"/>
      <c r="W37" s="52"/>
      <c r="X37" s="418"/>
      <c r="Y37" s="52"/>
      <c r="Z37" s="52"/>
      <c r="AA37" s="52"/>
      <c r="AB37" s="52"/>
    </row>
    <row r="38" spans="1:30" s="419" customFormat="1" ht="33.75" customHeight="1" x14ac:dyDescent="0.25">
      <c r="A38" s="92" t="s">
        <v>12</v>
      </c>
      <c r="B38" s="294">
        <v>1</v>
      </c>
      <c r="C38" s="295">
        <v>2</v>
      </c>
      <c r="D38" s="295">
        <v>3</v>
      </c>
      <c r="E38" s="295">
        <v>4</v>
      </c>
      <c r="F38" s="295">
        <v>5</v>
      </c>
      <c r="G38" s="295">
        <v>6</v>
      </c>
      <c r="H38" s="295">
        <v>7</v>
      </c>
      <c r="I38" s="296"/>
      <c r="K38" s="92" t="s">
        <v>12</v>
      </c>
      <c r="L38" s="420">
        <v>1</v>
      </c>
      <c r="M38" s="402">
        <v>2</v>
      </c>
      <c r="N38" s="402">
        <v>3</v>
      </c>
      <c r="O38" s="402">
        <v>4</v>
      </c>
      <c r="P38" s="402">
        <v>5</v>
      </c>
      <c r="Q38" s="402" t="s">
        <v>61</v>
      </c>
      <c r="R38" s="296"/>
      <c r="S38" s="422"/>
      <c r="T38" s="422"/>
      <c r="U38" s="423"/>
      <c r="V38" s="52"/>
      <c r="W38" s="424"/>
      <c r="X38" s="424"/>
      <c r="Y38" s="52"/>
      <c r="Z38" s="52"/>
      <c r="AA38" s="52"/>
      <c r="AB38" s="52"/>
    </row>
    <row r="39" spans="1:30" s="419" customFormat="1" ht="33.75" customHeight="1" x14ac:dyDescent="0.25">
      <c r="A39" s="404" t="s">
        <v>13</v>
      </c>
      <c r="B39" s="82">
        <v>133.14000000000001</v>
      </c>
      <c r="C39" s="82">
        <v>134.09099999999998</v>
      </c>
      <c r="D39" s="82">
        <v>22.348500000000001</v>
      </c>
      <c r="E39" s="82">
        <v>133.14000000000001</v>
      </c>
      <c r="F39" s="82">
        <v>127.5925</v>
      </c>
      <c r="G39" s="82"/>
      <c r="H39" s="82"/>
      <c r="I39" s="205">
        <f t="shared" ref="I39:I46" si="11">SUM(B39:H39)</f>
        <v>550.31200000000001</v>
      </c>
      <c r="J39" s="52"/>
      <c r="K39" s="404" t="s">
        <v>13</v>
      </c>
      <c r="L39" s="82">
        <v>10.199999999999999</v>
      </c>
      <c r="M39" s="82">
        <v>10.5</v>
      </c>
      <c r="N39" s="82">
        <v>1.7</v>
      </c>
      <c r="O39" s="82">
        <v>10.5</v>
      </c>
      <c r="P39" s="82">
        <v>10.199999999999999</v>
      </c>
      <c r="Q39" s="82"/>
      <c r="R39" s="205">
        <f t="shared" ref="R39:R46" si="12">SUM(L39:Q39)</f>
        <v>43.099999999999994</v>
      </c>
      <c r="S39" s="52"/>
      <c r="T39" s="76"/>
      <c r="U39" s="76"/>
      <c r="V39" s="52"/>
      <c r="W39" s="424"/>
      <c r="X39" s="424"/>
      <c r="Y39" s="52"/>
      <c r="Z39" s="52"/>
      <c r="AA39" s="52"/>
      <c r="AB39" s="52"/>
    </row>
    <row r="40" spans="1:30" s="419" customFormat="1" ht="33.75" customHeight="1" x14ac:dyDescent="0.25">
      <c r="A40" s="406" t="s">
        <v>14</v>
      </c>
      <c r="B40" s="82">
        <v>133.14000000000001</v>
      </c>
      <c r="C40" s="82">
        <v>134.09099999999998</v>
      </c>
      <c r="D40" s="82">
        <v>22.348500000000001</v>
      </c>
      <c r="E40" s="82">
        <v>133.14000000000001</v>
      </c>
      <c r="F40" s="82">
        <v>127.5925</v>
      </c>
      <c r="G40" s="82"/>
      <c r="H40" s="82"/>
      <c r="I40" s="205">
        <f t="shared" si="11"/>
        <v>550.31200000000001</v>
      </c>
      <c r="J40" s="52"/>
      <c r="K40" s="406" t="s">
        <v>14</v>
      </c>
      <c r="L40" s="82">
        <v>10.199999999999999</v>
      </c>
      <c r="M40" s="82">
        <v>10.5</v>
      </c>
      <c r="N40" s="82">
        <v>1.7</v>
      </c>
      <c r="O40" s="82">
        <v>10.5</v>
      </c>
      <c r="P40" s="82">
        <v>10.199999999999999</v>
      </c>
      <c r="Q40" s="82"/>
      <c r="R40" s="205">
        <f t="shared" si="12"/>
        <v>43.099999999999994</v>
      </c>
      <c r="S40" s="52"/>
      <c r="T40" s="76"/>
      <c r="U40" s="423"/>
      <c r="V40" s="52"/>
      <c r="W40" s="424"/>
      <c r="X40" s="424"/>
      <c r="Y40" s="52"/>
      <c r="Z40" s="52"/>
      <c r="AA40" s="52"/>
      <c r="AB40" s="52"/>
    </row>
    <row r="41" spans="1:30" s="419" customFormat="1" ht="33.75" customHeight="1" x14ac:dyDescent="0.25">
      <c r="A41" s="404" t="s">
        <v>15</v>
      </c>
      <c r="B41" s="82">
        <v>132.81370000000001</v>
      </c>
      <c r="C41" s="82">
        <v>133.2886</v>
      </c>
      <c r="D41" s="82">
        <v>21.687100000000004</v>
      </c>
      <c r="E41" s="82">
        <v>132.33880000000002</v>
      </c>
      <c r="F41" s="82">
        <v>127.27320000000002</v>
      </c>
      <c r="G41" s="24"/>
      <c r="H41" s="24"/>
      <c r="I41" s="205">
        <f t="shared" si="11"/>
        <v>547.40139999999997</v>
      </c>
      <c r="J41" s="52"/>
      <c r="K41" s="404" t="s">
        <v>15</v>
      </c>
      <c r="L41" s="82">
        <v>10.199999999999999</v>
      </c>
      <c r="M41" s="82">
        <v>10.4</v>
      </c>
      <c r="N41" s="82">
        <v>1.7</v>
      </c>
      <c r="O41" s="82">
        <v>10.5</v>
      </c>
      <c r="P41" s="82">
        <v>10.199999999999999</v>
      </c>
      <c r="Q41" s="24"/>
      <c r="R41" s="205">
        <f t="shared" si="12"/>
        <v>43</v>
      </c>
      <c r="S41" s="52"/>
      <c r="T41" s="76"/>
      <c r="U41" s="53"/>
      <c r="V41" s="52"/>
      <c r="W41" s="424"/>
      <c r="X41" s="424"/>
      <c r="Y41" s="52"/>
      <c r="Z41" s="52"/>
      <c r="AA41" s="52"/>
      <c r="AB41" s="52"/>
    </row>
    <row r="42" spans="1:30" s="419" customFormat="1" ht="33.75" customHeight="1" x14ac:dyDescent="0.25">
      <c r="A42" s="406" t="s">
        <v>16</v>
      </c>
      <c r="B42" s="82">
        <v>132.81370000000001</v>
      </c>
      <c r="C42" s="82">
        <v>133.2886</v>
      </c>
      <c r="D42" s="82">
        <v>21.687100000000004</v>
      </c>
      <c r="E42" s="82">
        <v>132.33880000000002</v>
      </c>
      <c r="F42" s="82">
        <v>127.27320000000002</v>
      </c>
      <c r="G42" s="82"/>
      <c r="H42" s="82"/>
      <c r="I42" s="205">
        <f t="shared" si="11"/>
        <v>547.40139999999997</v>
      </c>
      <c r="J42" s="52"/>
      <c r="K42" s="406" t="s">
        <v>16</v>
      </c>
      <c r="L42" s="82">
        <v>10.3</v>
      </c>
      <c r="M42" s="82">
        <v>10.4</v>
      </c>
      <c r="N42" s="82">
        <v>1.7</v>
      </c>
      <c r="O42" s="82">
        <v>10.5</v>
      </c>
      <c r="P42" s="82">
        <v>10.199999999999999</v>
      </c>
      <c r="Q42" s="82"/>
      <c r="R42" s="205">
        <f t="shared" si="12"/>
        <v>43.100000000000009</v>
      </c>
      <c r="S42" s="52"/>
      <c r="T42" s="76"/>
      <c r="U42" s="53"/>
      <c r="V42" s="52"/>
      <c r="W42" s="424"/>
      <c r="X42" s="424"/>
      <c r="Y42" s="52"/>
      <c r="Z42" s="52"/>
      <c r="AA42" s="52"/>
      <c r="AB42" s="52"/>
    </row>
    <row r="43" spans="1:30" s="419" customFormat="1" ht="33.75" customHeight="1" x14ac:dyDescent="0.25">
      <c r="A43" s="404" t="s">
        <v>17</v>
      </c>
      <c r="B43" s="82">
        <v>132.81370000000001</v>
      </c>
      <c r="C43" s="82">
        <v>133.2886</v>
      </c>
      <c r="D43" s="82">
        <v>21.687100000000004</v>
      </c>
      <c r="E43" s="82">
        <v>132.33880000000002</v>
      </c>
      <c r="F43" s="82">
        <v>127.27320000000002</v>
      </c>
      <c r="G43" s="82"/>
      <c r="H43" s="82"/>
      <c r="I43" s="205">
        <f t="shared" si="11"/>
        <v>547.40139999999997</v>
      </c>
      <c r="J43" s="52"/>
      <c r="K43" s="404" t="s">
        <v>17</v>
      </c>
      <c r="L43" s="82">
        <v>10.3</v>
      </c>
      <c r="M43" s="82">
        <v>10.4</v>
      </c>
      <c r="N43" s="82">
        <v>1.7</v>
      </c>
      <c r="O43" s="82">
        <v>10.5</v>
      </c>
      <c r="P43" s="82">
        <v>10.199999999999999</v>
      </c>
      <c r="Q43" s="82"/>
      <c r="R43" s="205">
        <f t="shared" si="12"/>
        <v>43.100000000000009</v>
      </c>
      <c r="S43" s="52"/>
      <c r="T43" s="76"/>
      <c r="U43" s="53"/>
      <c r="V43" s="52"/>
      <c r="W43" s="424"/>
      <c r="X43" s="424"/>
      <c r="Y43" s="52"/>
      <c r="Z43" s="52"/>
      <c r="AA43" s="52"/>
      <c r="AB43" s="52"/>
    </row>
    <row r="44" spans="1:30" s="419" customFormat="1" ht="33.75" customHeight="1" x14ac:dyDescent="0.25">
      <c r="A44" s="406" t="s">
        <v>18</v>
      </c>
      <c r="B44" s="82">
        <v>132.81370000000001</v>
      </c>
      <c r="C44" s="82">
        <v>133.2886</v>
      </c>
      <c r="D44" s="82">
        <v>21.687100000000004</v>
      </c>
      <c r="E44" s="82">
        <v>132.33880000000002</v>
      </c>
      <c r="F44" s="82">
        <v>127.27320000000002</v>
      </c>
      <c r="G44" s="82"/>
      <c r="H44" s="82"/>
      <c r="I44" s="205">
        <f t="shared" si="11"/>
        <v>547.40139999999997</v>
      </c>
      <c r="J44" s="52"/>
      <c r="K44" s="406" t="s">
        <v>18</v>
      </c>
      <c r="L44" s="82">
        <v>10.3</v>
      </c>
      <c r="M44" s="82">
        <v>10.4</v>
      </c>
      <c r="N44" s="82">
        <v>1.7</v>
      </c>
      <c r="O44" s="82">
        <v>10.6</v>
      </c>
      <c r="P44" s="82">
        <v>10.199999999999999</v>
      </c>
      <c r="Q44" s="82"/>
      <c r="R44" s="205">
        <f t="shared" si="12"/>
        <v>43.2</v>
      </c>
      <c r="S44" s="52"/>
      <c r="T44" s="76"/>
      <c r="U44" s="53"/>
      <c r="V44" s="52"/>
      <c r="W44" s="424"/>
      <c r="X44" s="424"/>
      <c r="Y44" s="52"/>
      <c r="Z44" s="52"/>
      <c r="AA44" s="52"/>
      <c r="AB44" s="52"/>
    </row>
    <row r="45" spans="1:30" s="419" customFormat="1" ht="33.75" customHeight="1" x14ac:dyDescent="0.25">
      <c r="A45" s="404" t="s">
        <v>19</v>
      </c>
      <c r="B45" s="82">
        <v>132</v>
      </c>
      <c r="C45" s="82">
        <v>133.80000000000001</v>
      </c>
      <c r="D45" s="82">
        <v>20</v>
      </c>
      <c r="E45" s="82">
        <v>129</v>
      </c>
      <c r="F45" s="82">
        <v>126.5</v>
      </c>
      <c r="G45" s="82"/>
      <c r="H45" s="82"/>
      <c r="I45" s="205">
        <f t="shared" si="11"/>
        <v>541.29999999999995</v>
      </c>
      <c r="J45" s="52"/>
      <c r="K45" s="404" t="s">
        <v>19</v>
      </c>
      <c r="L45" s="82">
        <v>10.3</v>
      </c>
      <c r="M45" s="82">
        <v>10.4</v>
      </c>
      <c r="N45" s="82">
        <v>1.8</v>
      </c>
      <c r="O45" s="82">
        <v>10.7</v>
      </c>
      <c r="P45" s="82">
        <v>10.3</v>
      </c>
      <c r="Q45" s="82"/>
      <c r="R45" s="205">
        <f t="shared" si="12"/>
        <v>43.5</v>
      </c>
      <c r="S45" s="52"/>
      <c r="T45" s="76"/>
      <c r="U45" s="53"/>
      <c r="V45" s="52"/>
      <c r="W45" s="424"/>
      <c r="X45" s="424"/>
      <c r="Y45" s="52"/>
      <c r="Z45" s="52"/>
      <c r="AA45" s="52"/>
      <c r="AB45" s="52"/>
    </row>
    <row r="46" spans="1:30" s="419" customFormat="1" ht="33.75" customHeight="1" x14ac:dyDescent="0.25">
      <c r="A46" s="406" t="s">
        <v>11</v>
      </c>
      <c r="B46" s="308">
        <f t="shared" ref="B46:H46" si="13">SUM(B39:B45)</f>
        <v>929.53480000000013</v>
      </c>
      <c r="C46" s="309">
        <f t="shared" si="13"/>
        <v>935.13639999999987</v>
      </c>
      <c r="D46" s="309">
        <f t="shared" si="13"/>
        <v>151.44540000000001</v>
      </c>
      <c r="E46" s="309">
        <f t="shared" si="13"/>
        <v>924.63520000000005</v>
      </c>
      <c r="F46" s="309">
        <f t="shared" si="13"/>
        <v>890.77780000000007</v>
      </c>
      <c r="G46" s="309">
        <f t="shared" si="13"/>
        <v>0</v>
      </c>
      <c r="H46" s="309">
        <f t="shared" si="13"/>
        <v>0</v>
      </c>
      <c r="I46" s="205">
        <f t="shared" si="11"/>
        <v>3831.5295999999998</v>
      </c>
      <c r="K46" s="406" t="s">
        <v>11</v>
      </c>
      <c r="L46" s="308">
        <f t="shared" ref="L46:Q46" si="14">SUM(L39:L45)</f>
        <v>71.8</v>
      </c>
      <c r="M46" s="309">
        <f t="shared" si="14"/>
        <v>73</v>
      </c>
      <c r="N46" s="309">
        <f t="shared" si="14"/>
        <v>12</v>
      </c>
      <c r="O46" s="309">
        <f t="shared" si="14"/>
        <v>73.8</v>
      </c>
      <c r="P46" s="309">
        <f t="shared" si="14"/>
        <v>71.5</v>
      </c>
      <c r="Q46" s="309">
        <f t="shared" si="14"/>
        <v>0</v>
      </c>
      <c r="R46" s="205">
        <f t="shared" si="12"/>
        <v>302.10000000000002</v>
      </c>
      <c r="S46" s="76"/>
      <c r="T46" s="76"/>
      <c r="U46" s="52"/>
      <c r="V46" s="52"/>
      <c r="W46" s="52"/>
      <c r="X46" s="52"/>
      <c r="Y46" s="52"/>
      <c r="Z46" s="52"/>
      <c r="AA46" s="52"/>
      <c r="AB46" s="52"/>
    </row>
    <row r="47" spans="1:30" s="419" customFormat="1" ht="33.75" customHeight="1" x14ac:dyDescent="0.25">
      <c r="A47" s="407" t="s">
        <v>20</v>
      </c>
      <c r="B47" s="316">
        <v>158.30000000000001</v>
      </c>
      <c r="C47" s="317">
        <v>158.30000000000001</v>
      </c>
      <c r="D47" s="317">
        <v>158.30000000000001</v>
      </c>
      <c r="E47" s="317">
        <v>158.30000000000001</v>
      </c>
      <c r="F47" s="317">
        <v>158.30000000000001</v>
      </c>
      <c r="G47" s="317"/>
      <c r="H47" s="317"/>
      <c r="I47" s="425">
        <f>+((I46/I48)/7)*1000</f>
        <v>158.7474975140868</v>
      </c>
      <c r="K47" s="407" t="s">
        <v>20</v>
      </c>
      <c r="L47" s="316">
        <v>142.5</v>
      </c>
      <c r="M47" s="317">
        <v>141</v>
      </c>
      <c r="N47" s="317">
        <v>142.5</v>
      </c>
      <c r="O47" s="317">
        <v>140.5</v>
      </c>
      <c r="P47" s="317">
        <v>140</v>
      </c>
      <c r="Q47" s="317"/>
      <c r="R47" s="425">
        <f>+((R46/R48)/7)*1000</f>
        <v>141.03641456582633</v>
      </c>
      <c r="S47" s="426"/>
      <c r="T47" s="426"/>
    </row>
    <row r="48" spans="1:30" s="419" customFormat="1" ht="33.75" customHeight="1" x14ac:dyDescent="0.25">
      <c r="A48" s="409" t="s">
        <v>21</v>
      </c>
      <c r="B48" s="86">
        <v>838</v>
      </c>
      <c r="C48" s="35">
        <v>842</v>
      </c>
      <c r="D48" s="35">
        <v>134</v>
      </c>
      <c r="E48" s="35">
        <v>832</v>
      </c>
      <c r="F48" s="35">
        <v>802</v>
      </c>
      <c r="G48" s="35"/>
      <c r="H48" s="35"/>
      <c r="I48" s="427">
        <f>SUM(B48:H48)</f>
        <v>3448</v>
      </c>
      <c r="J48" s="52"/>
      <c r="K48" s="409" t="s">
        <v>21</v>
      </c>
      <c r="L48" s="428">
        <v>72</v>
      </c>
      <c r="M48" s="411">
        <v>74</v>
      </c>
      <c r="N48" s="411">
        <v>12</v>
      </c>
      <c r="O48" s="411">
        <v>75</v>
      </c>
      <c r="P48" s="411">
        <v>73</v>
      </c>
      <c r="Q48" s="411"/>
      <c r="R48" s="429">
        <f>SUM(L48:Q48)</f>
        <v>306</v>
      </c>
      <c r="S48" s="430"/>
      <c r="T48" s="430"/>
    </row>
    <row r="49" spans="1:31" s="419" customFormat="1" ht="33.75" customHeight="1" x14ac:dyDescent="0.25">
      <c r="A49" s="414" t="s">
        <v>22</v>
      </c>
      <c r="B49" s="302">
        <f t="shared" ref="B49:F49" si="15">((B48*B47)*7/1000)/7</f>
        <v>132.65540000000001</v>
      </c>
      <c r="C49" s="204">
        <f t="shared" si="15"/>
        <v>133.2886</v>
      </c>
      <c r="D49" s="204">
        <f t="shared" si="15"/>
        <v>21.212199999999999</v>
      </c>
      <c r="E49" s="204">
        <f t="shared" si="15"/>
        <v>131.7056</v>
      </c>
      <c r="F49" s="204">
        <f t="shared" si="15"/>
        <v>126.95660000000001</v>
      </c>
      <c r="G49" s="204">
        <f t="shared" ref="G49:H49" si="16">((G48*G47)*7/1000-G39)/6</f>
        <v>0</v>
      </c>
      <c r="H49" s="204">
        <f t="shared" si="16"/>
        <v>0</v>
      </c>
      <c r="I49" s="431">
        <f>((I46*1000)/I48)/7</f>
        <v>158.7474975140868</v>
      </c>
      <c r="K49" s="414" t="s">
        <v>22</v>
      </c>
      <c r="L49" s="302">
        <f>((L48*L47)*7/1000-L39)/6</f>
        <v>10.269999999999998</v>
      </c>
      <c r="M49" s="302">
        <f t="shared" ref="M49:P49" si="17">((M48*M47)*7/1000-M39)/6</f>
        <v>10.423</v>
      </c>
      <c r="N49" s="302">
        <f t="shared" si="17"/>
        <v>1.7116666666666669</v>
      </c>
      <c r="O49" s="302">
        <f t="shared" si="17"/>
        <v>10.543750000000001</v>
      </c>
      <c r="P49" s="302">
        <f t="shared" si="17"/>
        <v>10.223333333333334</v>
      </c>
      <c r="Q49" s="204">
        <f t="shared" ref="Q49" si="18">((Q48*Q47)*7/1000-Q39-Q40)/5</f>
        <v>0</v>
      </c>
      <c r="R49" s="432">
        <f>((R46*1000)/R48)/7</f>
        <v>141.03641456582633</v>
      </c>
      <c r="S49" s="430"/>
      <c r="T49" s="430"/>
    </row>
    <row r="50" spans="1:31" s="419" customFormat="1" ht="33.75" customHeight="1" x14ac:dyDescent="0.25">
      <c r="A50" s="99" t="s">
        <v>23</v>
      </c>
      <c r="B50" s="88">
        <f t="shared" ref="B50:H50" si="19">((B48*B47)*7)/1000</f>
        <v>928.58780000000013</v>
      </c>
      <c r="C50" s="43">
        <f t="shared" si="19"/>
        <v>933.02020000000005</v>
      </c>
      <c r="D50" s="43">
        <f t="shared" si="19"/>
        <v>148.4854</v>
      </c>
      <c r="E50" s="43">
        <f t="shared" si="19"/>
        <v>921.93920000000003</v>
      </c>
      <c r="F50" s="43">
        <f t="shared" si="19"/>
        <v>888.69620000000009</v>
      </c>
      <c r="G50" s="43">
        <f t="shared" si="19"/>
        <v>0</v>
      </c>
      <c r="H50" s="43">
        <f t="shared" si="19"/>
        <v>0</v>
      </c>
      <c r="I50" s="90"/>
      <c r="K50" s="99" t="s">
        <v>23</v>
      </c>
      <c r="L50" s="88">
        <f t="shared" ref="L50:Q50" si="20">((L48*L47)*7)/1000</f>
        <v>71.819999999999993</v>
      </c>
      <c r="M50" s="43">
        <f t="shared" si="20"/>
        <v>73.037999999999997</v>
      </c>
      <c r="N50" s="43">
        <f t="shared" si="20"/>
        <v>11.97</v>
      </c>
      <c r="O50" s="43">
        <f t="shared" si="20"/>
        <v>73.762500000000003</v>
      </c>
      <c r="P50" s="43">
        <f t="shared" si="20"/>
        <v>71.540000000000006</v>
      </c>
      <c r="Q50" s="43">
        <f t="shared" si="20"/>
        <v>0</v>
      </c>
      <c r="R50" s="433"/>
    </row>
    <row r="51" spans="1:31" s="419" customFormat="1" ht="33.75" customHeight="1" thickBot="1" x14ac:dyDescent="0.3">
      <c r="A51" s="100" t="s">
        <v>24</v>
      </c>
      <c r="B51" s="89">
        <f t="shared" ref="B51:H51" si="21">+(B46/B48)/7*1000</f>
        <v>158.46143879986366</v>
      </c>
      <c r="C51" s="49">
        <f t="shared" si="21"/>
        <v>158.65904309467254</v>
      </c>
      <c r="D51" s="49">
        <f t="shared" si="21"/>
        <v>161.45565031982946</v>
      </c>
      <c r="E51" s="49">
        <f t="shared" si="21"/>
        <v>158.7629120879121</v>
      </c>
      <c r="F51" s="49">
        <f t="shared" si="21"/>
        <v>158.67078731742075</v>
      </c>
      <c r="G51" s="49" t="e">
        <f t="shared" si="21"/>
        <v>#DIV/0!</v>
      </c>
      <c r="H51" s="49" t="e">
        <f t="shared" si="21"/>
        <v>#DIV/0!</v>
      </c>
      <c r="I51" s="108"/>
      <c r="J51" s="52"/>
      <c r="K51" s="100" t="s">
        <v>24</v>
      </c>
      <c r="L51" s="89">
        <f t="shared" ref="L51:Q51" si="22">+(L46/L48)/7*1000</f>
        <v>142.46031746031744</v>
      </c>
      <c r="M51" s="49">
        <f t="shared" si="22"/>
        <v>140.92664092664091</v>
      </c>
      <c r="N51" s="49">
        <f t="shared" si="22"/>
        <v>142.85714285714286</v>
      </c>
      <c r="O51" s="49">
        <f t="shared" si="22"/>
        <v>140.57142857142856</v>
      </c>
      <c r="P51" s="49">
        <f t="shared" si="22"/>
        <v>139.92172211350294</v>
      </c>
      <c r="Q51" s="49" t="e">
        <f t="shared" si="22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91"/>
      <c r="K54" s="591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589" t="s">
        <v>8</v>
      </c>
      <c r="C55" s="590"/>
      <c r="D55" s="590"/>
      <c r="E55" s="590"/>
      <c r="F55" s="590"/>
      <c r="G55" s="587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3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3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3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3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3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3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3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4">SUM(B58:B64)</f>
        <v>158.00000000000003</v>
      </c>
      <c r="C65" s="28">
        <f t="shared" si="24"/>
        <v>279.2</v>
      </c>
      <c r="D65" s="28">
        <f t="shared" si="24"/>
        <v>277</v>
      </c>
      <c r="E65" s="28">
        <f t="shared" si="24"/>
        <v>395.9</v>
      </c>
      <c r="F65" s="28">
        <f t="shared" si="24"/>
        <v>0</v>
      </c>
      <c r="G65" s="28">
        <f t="shared" si="24"/>
        <v>0</v>
      </c>
      <c r="H65" s="104">
        <f t="shared" si="23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5">((B67*B66)*7/1000-B58-B59)/5</f>
        <v>22.8871</v>
      </c>
      <c r="C68" s="39">
        <f t="shared" si="25"/>
        <v>40.400400000000005</v>
      </c>
      <c r="D68" s="39">
        <f t="shared" si="25"/>
        <v>40.129200000000004</v>
      </c>
      <c r="E68" s="39">
        <f t="shared" si="25"/>
        <v>57.355999999999995</v>
      </c>
      <c r="F68" s="39">
        <f t="shared" si="25"/>
        <v>0</v>
      </c>
      <c r="G68" s="39">
        <f t="shared" si="25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6">((B67*B66)*7)/1000</f>
        <v>158.03550000000001</v>
      </c>
      <c r="C69" s="43">
        <f t="shared" si="26"/>
        <v>279.202</v>
      </c>
      <c r="D69" s="43">
        <f t="shared" si="26"/>
        <v>277.04599999999999</v>
      </c>
      <c r="E69" s="43">
        <f t="shared" si="26"/>
        <v>395.78</v>
      </c>
      <c r="F69" s="43">
        <f t="shared" si="26"/>
        <v>0</v>
      </c>
      <c r="G69" s="43">
        <f t="shared" si="26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7">+(B65/B67)/7*1000</f>
        <v>130.47068538398022</v>
      </c>
      <c r="C70" s="49">
        <f t="shared" si="27"/>
        <v>129.49907235621521</v>
      </c>
      <c r="D70" s="49">
        <f t="shared" si="27"/>
        <v>128.47866419294991</v>
      </c>
      <c r="E70" s="49">
        <f t="shared" si="27"/>
        <v>128.53896103896105</v>
      </c>
      <c r="F70" s="49" t="e">
        <f t="shared" si="27"/>
        <v>#DIV/0!</v>
      </c>
      <c r="G70" s="49" t="e">
        <f t="shared" si="27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449"/>
      <c r="D73" s="449"/>
      <c r="E73" s="449"/>
      <c r="F73" s="118"/>
      <c r="G73" s="198"/>
      <c r="H73" s="449"/>
      <c r="I73" s="449"/>
      <c r="J73" s="449"/>
      <c r="K73" s="118"/>
      <c r="L73" s="198"/>
      <c r="M73" s="449"/>
      <c r="N73" s="449"/>
      <c r="O73" s="118"/>
      <c r="P73" s="198"/>
      <c r="Q73" s="449"/>
      <c r="R73" s="449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398"/>
      <c r="C74" s="399"/>
      <c r="D74" s="399"/>
      <c r="E74" s="399"/>
      <c r="F74" s="400"/>
      <c r="G74" s="401"/>
      <c r="H74" s="399"/>
      <c r="I74" s="399"/>
      <c r="J74" s="399"/>
      <c r="K74" s="400"/>
      <c r="L74" s="401"/>
      <c r="M74" s="399"/>
      <c r="N74" s="399"/>
      <c r="O74" s="400"/>
      <c r="P74" s="401"/>
      <c r="Q74" s="399"/>
      <c r="R74" s="399"/>
      <c r="S74" s="400"/>
      <c r="T74" s="92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398">
        <v>1</v>
      </c>
      <c r="C75" s="402">
        <v>2</v>
      </c>
      <c r="D75" s="402" t="s">
        <v>73</v>
      </c>
      <c r="E75" s="402">
        <v>4</v>
      </c>
      <c r="F75" s="403">
        <v>5</v>
      </c>
      <c r="G75" s="398">
        <v>6</v>
      </c>
      <c r="H75" s="402">
        <v>7</v>
      </c>
      <c r="I75" s="402" t="s">
        <v>74</v>
      </c>
      <c r="J75" s="402">
        <v>9</v>
      </c>
      <c r="K75" s="403">
        <v>10</v>
      </c>
      <c r="L75" s="398">
        <v>11</v>
      </c>
      <c r="M75" s="402" t="s">
        <v>75</v>
      </c>
      <c r="N75" s="402">
        <v>13</v>
      </c>
      <c r="O75" s="403">
        <v>14</v>
      </c>
      <c r="P75" s="398">
        <v>15</v>
      </c>
      <c r="Q75" s="402" t="s">
        <v>76</v>
      </c>
      <c r="R75" s="402">
        <v>17</v>
      </c>
      <c r="S75" s="403">
        <v>18</v>
      </c>
      <c r="T75" s="92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404" t="s">
        <v>13</v>
      </c>
      <c r="B76" s="203">
        <v>9.6</v>
      </c>
      <c r="C76" s="204">
        <v>9</v>
      </c>
      <c r="D76" s="204">
        <v>1.7</v>
      </c>
      <c r="E76" s="204">
        <v>9.1999999999999993</v>
      </c>
      <c r="F76" s="205">
        <v>10.4</v>
      </c>
      <c r="G76" s="203">
        <v>9</v>
      </c>
      <c r="H76" s="204">
        <v>9.5</v>
      </c>
      <c r="I76" s="204">
        <v>2.2000000000000002</v>
      </c>
      <c r="J76" s="204">
        <v>9.4</v>
      </c>
      <c r="K76" s="205">
        <v>10.6</v>
      </c>
      <c r="L76" s="203">
        <v>11.2</v>
      </c>
      <c r="M76" s="204">
        <v>2</v>
      </c>
      <c r="N76" s="204">
        <v>11</v>
      </c>
      <c r="O76" s="205">
        <v>10.7</v>
      </c>
      <c r="P76" s="203">
        <v>10.9</v>
      </c>
      <c r="Q76" s="204">
        <v>2</v>
      </c>
      <c r="R76" s="204">
        <v>10.8</v>
      </c>
      <c r="S76" s="205">
        <v>10.8</v>
      </c>
      <c r="T76" s="405">
        <f t="shared" ref="T76:T83" si="28">SUM(B76:S76)</f>
        <v>150.00000000000003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406" t="s">
        <v>14</v>
      </c>
      <c r="B77" s="203">
        <v>9.6</v>
      </c>
      <c r="C77" s="204">
        <v>9</v>
      </c>
      <c r="D77" s="204">
        <v>1.7</v>
      </c>
      <c r="E77" s="204">
        <v>9.1999999999999993</v>
      </c>
      <c r="F77" s="205">
        <v>10.4</v>
      </c>
      <c r="G77" s="203">
        <v>9</v>
      </c>
      <c r="H77" s="204">
        <v>9.5</v>
      </c>
      <c r="I77" s="204">
        <v>2.2000000000000002</v>
      </c>
      <c r="J77" s="204">
        <v>9.5</v>
      </c>
      <c r="K77" s="205">
        <v>10.6</v>
      </c>
      <c r="L77" s="203">
        <v>11.2</v>
      </c>
      <c r="M77" s="204">
        <v>2</v>
      </c>
      <c r="N77" s="204">
        <v>11</v>
      </c>
      <c r="O77" s="205">
        <v>10.7</v>
      </c>
      <c r="P77" s="203">
        <v>10.9</v>
      </c>
      <c r="Q77" s="204">
        <v>2</v>
      </c>
      <c r="R77" s="204">
        <v>10.8</v>
      </c>
      <c r="S77" s="205">
        <v>10.8</v>
      </c>
      <c r="T77" s="405">
        <f t="shared" si="28"/>
        <v>150.10000000000002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404" t="s">
        <v>15</v>
      </c>
      <c r="B78" s="203">
        <v>9.6</v>
      </c>
      <c r="C78" s="204">
        <v>9</v>
      </c>
      <c r="D78" s="204">
        <v>1.8</v>
      </c>
      <c r="E78" s="204">
        <v>9</v>
      </c>
      <c r="F78" s="205">
        <v>10.5</v>
      </c>
      <c r="G78" s="203">
        <v>9</v>
      </c>
      <c r="H78" s="204">
        <v>9.5</v>
      </c>
      <c r="I78" s="204">
        <v>2.2000000000000002</v>
      </c>
      <c r="J78" s="204">
        <v>9.4</v>
      </c>
      <c r="K78" s="205">
        <v>10.4</v>
      </c>
      <c r="L78" s="203">
        <v>11.2</v>
      </c>
      <c r="M78" s="204">
        <v>2.1</v>
      </c>
      <c r="N78" s="204">
        <v>11</v>
      </c>
      <c r="O78" s="205">
        <v>10.7</v>
      </c>
      <c r="P78" s="203">
        <v>10.9</v>
      </c>
      <c r="Q78" s="204">
        <v>1.8</v>
      </c>
      <c r="R78" s="204">
        <v>10.7</v>
      </c>
      <c r="S78" s="205">
        <v>10.8</v>
      </c>
      <c r="T78" s="405">
        <f t="shared" si="28"/>
        <v>149.60000000000002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406" t="s">
        <v>16</v>
      </c>
      <c r="B79" s="203">
        <v>9.6</v>
      </c>
      <c r="C79" s="204">
        <v>9</v>
      </c>
      <c r="D79" s="204">
        <v>1.8</v>
      </c>
      <c r="E79" s="204">
        <v>9</v>
      </c>
      <c r="F79" s="205">
        <v>10.5</v>
      </c>
      <c r="G79" s="203">
        <v>9</v>
      </c>
      <c r="H79" s="204">
        <v>9.5</v>
      </c>
      <c r="I79" s="204">
        <v>2.2000000000000002</v>
      </c>
      <c r="J79" s="204">
        <v>9.4</v>
      </c>
      <c r="K79" s="205">
        <v>10.5</v>
      </c>
      <c r="L79" s="203">
        <v>11.3</v>
      </c>
      <c r="M79" s="204">
        <v>2.1</v>
      </c>
      <c r="N79" s="204">
        <v>11</v>
      </c>
      <c r="O79" s="205">
        <v>10.8</v>
      </c>
      <c r="P79" s="203">
        <v>11</v>
      </c>
      <c r="Q79" s="204">
        <v>1.9</v>
      </c>
      <c r="R79" s="204">
        <v>10.7</v>
      </c>
      <c r="S79" s="205">
        <v>10.8</v>
      </c>
      <c r="T79" s="405">
        <f t="shared" si="28"/>
        <v>150.1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404" t="s">
        <v>17</v>
      </c>
      <c r="B80" s="203">
        <v>9.6</v>
      </c>
      <c r="C80" s="204">
        <v>9</v>
      </c>
      <c r="D80" s="204">
        <v>1.8</v>
      </c>
      <c r="E80" s="204">
        <v>9</v>
      </c>
      <c r="F80" s="205">
        <v>10.5</v>
      </c>
      <c r="G80" s="203">
        <v>9</v>
      </c>
      <c r="H80" s="204">
        <v>9.5</v>
      </c>
      <c r="I80" s="204">
        <v>2.2000000000000002</v>
      </c>
      <c r="J80" s="204">
        <v>9.5</v>
      </c>
      <c r="K80" s="205">
        <v>10.5</v>
      </c>
      <c r="L80" s="203">
        <v>11.3</v>
      </c>
      <c r="M80" s="204">
        <v>2.1</v>
      </c>
      <c r="N80" s="204">
        <v>11</v>
      </c>
      <c r="O80" s="205">
        <v>10.8</v>
      </c>
      <c r="P80" s="203">
        <v>11</v>
      </c>
      <c r="Q80" s="204">
        <v>1.9</v>
      </c>
      <c r="R80" s="204">
        <v>10.8</v>
      </c>
      <c r="S80" s="205">
        <v>10.8</v>
      </c>
      <c r="T80" s="405">
        <f t="shared" si="28"/>
        <v>150.30000000000001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406" t="s">
        <v>18</v>
      </c>
      <c r="B81" s="203">
        <v>9.6</v>
      </c>
      <c r="C81" s="204">
        <v>9.1</v>
      </c>
      <c r="D81" s="204">
        <v>1.8</v>
      </c>
      <c r="E81" s="204">
        <v>9</v>
      </c>
      <c r="F81" s="205">
        <v>10.5</v>
      </c>
      <c r="G81" s="203">
        <v>9.1</v>
      </c>
      <c r="H81" s="204">
        <v>9.5</v>
      </c>
      <c r="I81" s="204">
        <v>2.2000000000000002</v>
      </c>
      <c r="J81" s="204">
        <v>9.5</v>
      </c>
      <c r="K81" s="205">
        <v>10.5</v>
      </c>
      <c r="L81" s="203">
        <v>11.3</v>
      </c>
      <c r="M81" s="204">
        <v>2.1</v>
      </c>
      <c r="N81" s="204">
        <v>11</v>
      </c>
      <c r="O81" s="205">
        <v>10.8</v>
      </c>
      <c r="P81" s="203">
        <v>11</v>
      </c>
      <c r="Q81" s="204">
        <v>1.9</v>
      </c>
      <c r="R81" s="204">
        <v>10.8</v>
      </c>
      <c r="S81" s="205">
        <v>10.8</v>
      </c>
      <c r="T81" s="405">
        <f t="shared" si="28"/>
        <v>150.50000000000003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404" t="s">
        <v>19</v>
      </c>
      <c r="B82" s="203">
        <v>9.6999999999999993</v>
      </c>
      <c r="C82" s="204">
        <v>9.1</v>
      </c>
      <c r="D82" s="204">
        <v>1.8</v>
      </c>
      <c r="E82" s="204">
        <v>9</v>
      </c>
      <c r="F82" s="205">
        <v>10.5</v>
      </c>
      <c r="G82" s="203">
        <v>9.1</v>
      </c>
      <c r="H82" s="204">
        <v>9.6</v>
      </c>
      <c r="I82" s="204">
        <v>2.2999999999999998</v>
      </c>
      <c r="J82" s="204">
        <v>9.5</v>
      </c>
      <c r="K82" s="205">
        <v>10.5</v>
      </c>
      <c r="L82" s="203">
        <v>11.3</v>
      </c>
      <c r="M82" s="204">
        <v>2.1</v>
      </c>
      <c r="N82" s="204">
        <v>11.1</v>
      </c>
      <c r="O82" s="205">
        <v>10.8</v>
      </c>
      <c r="P82" s="203">
        <v>11</v>
      </c>
      <c r="Q82" s="204">
        <v>1.9</v>
      </c>
      <c r="R82" s="204">
        <v>10.8</v>
      </c>
      <c r="S82" s="205">
        <v>10.8</v>
      </c>
      <c r="T82" s="405">
        <f t="shared" si="28"/>
        <v>150.9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406" t="s">
        <v>11</v>
      </c>
      <c r="B83" s="311">
        <f>SUM(B76:B82)</f>
        <v>67.3</v>
      </c>
      <c r="C83" s="309">
        <f>SUM(C76:C82)</f>
        <v>63.2</v>
      </c>
      <c r="D83" s="309">
        <f>SUM(D76:D82)</f>
        <v>12.400000000000002</v>
      </c>
      <c r="E83" s="309">
        <f>SUM(E76:E82)</f>
        <v>63.4</v>
      </c>
      <c r="F83" s="310">
        <f>SUM(F76:F82)</f>
        <v>73.3</v>
      </c>
      <c r="G83" s="311">
        <f t="shared" ref="G83:S83" si="29">SUM(G76:G82)</f>
        <v>63.2</v>
      </c>
      <c r="H83" s="309">
        <f t="shared" si="29"/>
        <v>66.599999999999994</v>
      </c>
      <c r="I83" s="309">
        <f t="shared" si="29"/>
        <v>15.5</v>
      </c>
      <c r="J83" s="309">
        <f t="shared" si="29"/>
        <v>66.199999999999989</v>
      </c>
      <c r="K83" s="310">
        <f t="shared" si="29"/>
        <v>73.599999999999994</v>
      </c>
      <c r="L83" s="311">
        <f t="shared" si="29"/>
        <v>78.799999999999983</v>
      </c>
      <c r="M83" s="309">
        <f t="shared" si="29"/>
        <v>14.499999999999998</v>
      </c>
      <c r="N83" s="309">
        <f t="shared" si="29"/>
        <v>77.099999999999994</v>
      </c>
      <c r="O83" s="310">
        <f t="shared" si="29"/>
        <v>75.299999999999983</v>
      </c>
      <c r="P83" s="311">
        <f t="shared" si="29"/>
        <v>76.7</v>
      </c>
      <c r="Q83" s="309">
        <f t="shared" si="29"/>
        <v>13.4</v>
      </c>
      <c r="R83" s="309">
        <f t="shared" si="29"/>
        <v>75.399999999999991</v>
      </c>
      <c r="S83" s="310">
        <f t="shared" si="29"/>
        <v>75.599999999999994</v>
      </c>
      <c r="T83" s="405">
        <f t="shared" si="28"/>
        <v>1051.4999999999998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407" t="s">
        <v>20</v>
      </c>
      <c r="B84" s="319">
        <v>148</v>
      </c>
      <c r="C84" s="317">
        <v>148</v>
      </c>
      <c r="D84" s="317">
        <v>148</v>
      </c>
      <c r="E84" s="317">
        <v>146</v>
      </c>
      <c r="F84" s="318">
        <v>145.5</v>
      </c>
      <c r="G84" s="319">
        <v>148</v>
      </c>
      <c r="H84" s="317">
        <v>146.5</v>
      </c>
      <c r="I84" s="317">
        <v>148</v>
      </c>
      <c r="J84" s="317">
        <v>145.5</v>
      </c>
      <c r="K84" s="318">
        <v>146</v>
      </c>
      <c r="L84" s="319">
        <v>148</v>
      </c>
      <c r="M84" s="317">
        <v>148</v>
      </c>
      <c r="N84" s="317">
        <v>145</v>
      </c>
      <c r="O84" s="318">
        <v>145.5</v>
      </c>
      <c r="P84" s="319">
        <v>148</v>
      </c>
      <c r="Q84" s="317">
        <v>147.5</v>
      </c>
      <c r="R84" s="317">
        <v>145.5</v>
      </c>
      <c r="S84" s="318">
        <v>146</v>
      </c>
      <c r="T84" s="408">
        <f>+((T83/T85)/7)*1000</f>
        <v>146.55052264808361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409" t="s">
        <v>21</v>
      </c>
      <c r="B85" s="410">
        <v>65</v>
      </c>
      <c r="C85" s="411">
        <v>61</v>
      </c>
      <c r="D85" s="411">
        <v>12</v>
      </c>
      <c r="E85" s="411">
        <v>62</v>
      </c>
      <c r="F85" s="412">
        <v>72</v>
      </c>
      <c r="G85" s="410">
        <v>61</v>
      </c>
      <c r="H85" s="411">
        <v>65</v>
      </c>
      <c r="I85" s="411">
        <v>15</v>
      </c>
      <c r="J85" s="411">
        <v>65</v>
      </c>
      <c r="K85" s="412">
        <v>72</v>
      </c>
      <c r="L85" s="410">
        <v>76</v>
      </c>
      <c r="M85" s="411">
        <v>14</v>
      </c>
      <c r="N85" s="411">
        <v>76</v>
      </c>
      <c r="O85" s="412">
        <v>74</v>
      </c>
      <c r="P85" s="410">
        <v>74</v>
      </c>
      <c r="Q85" s="411">
        <v>13</v>
      </c>
      <c r="R85" s="411">
        <v>74</v>
      </c>
      <c r="S85" s="412">
        <v>74</v>
      </c>
      <c r="T85" s="413">
        <f>SUM(B85:S85)</f>
        <v>1025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414" t="s">
        <v>22</v>
      </c>
      <c r="B86" s="203">
        <f t="shared" ref="B86:S86" si="30">((B85*B84)*7/1000-B76)/6</f>
        <v>9.6233333333333331</v>
      </c>
      <c r="C86" s="204">
        <f t="shared" si="30"/>
        <v>9.0326666666666657</v>
      </c>
      <c r="D86" s="204">
        <f t="shared" si="30"/>
        <v>1.7886666666666668</v>
      </c>
      <c r="E86" s="204">
        <f t="shared" si="30"/>
        <v>9.027333333333333</v>
      </c>
      <c r="F86" s="205">
        <f t="shared" si="30"/>
        <v>10.488666666666665</v>
      </c>
      <c r="G86" s="203">
        <f t="shared" si="30"/>
        <v>9.0326666666666657</v>
      </c>
      <c r="H86" s="204">
        <f t="shared" si="30"/>
        <v>9.5262499999999992</v>
      </c>
      <c r="I86" s="204">
        <f t="shared" si="30"/>
        <v>2.2233333333333332</v>
      </c>
      <c r="J86" s="204">
        <f t="shared" si="30"/>
        <v>9.4670833333333331</v>
      </c>
      <c r="K86" s="205">
        <f t="shared" si="30"/>
        <v>10.497333333333334</v>
      </c>
      <c r="L86" s="203">
        <f t="shared" si="30"/>
        <v>11.256</v>
      </c>
      <c r="M86" s="204">
        <f t="shared" si="30"/>
        <v>2.0840000000000001</v>
      </c>
      <c r="N86" s="204">
        <f t="shared" si="30"/>
        <v>11.023333333333333</v>
      </c>
      <c r="O86" s="205">
        <f t="shared" si="30"/>
        <v>10.778166666666666</v>
      </c>
      <c r="P86" s="203">
        <f t="shared" si="30"/>
        <v>10.960666666666667</v>
      </c>
      <c r="Q86" s="204">
        <f t="shared" si="30"/>
        <v>1.9037499999999998</v>
      </c>
      <c r="R86" s="204">
        <f t="shared" si="30"/>
        <v>10.7615</v>
      </c>
      <c r="S86" s="205">
        <f t="shared" si="30"/>
        <v>10.804666666666668</v>
      </c>
      <c r="T86" s="413">
        <f>((T83*1000)/T85)/7</f>
        <v>146.55052264808359</v>
      </c>
      <c r="AD86" s="3"/>
    </row>
    <row r="87" spans="1:41" ht="33.75" customHeight="1" x14ac:dyDescent="0.25">
      <c r="A87" s="99" t="s">
        <v>23</v>
      </c>
      <c r="B87" s="42">
        <f>((B85*B84)*7)/1000</f>
        <v>67.34</v>
      </c>
      <c r="C87" s="43">
        <f>((C85*C84)*7)/1000</f>
        <v>63.195999999999998</v>
      </c>
      <c r="D87" s="43">
        <f>((D85*D84)*7)/1000</f>
        <v>12.432</v>
      </c>
      <c r="E87" s="43">
        <f>((E85*E84)*7)/1000</f>
        <v>63.363999999999997</v>
      </c>
      <c r="F87" s="90">
        <f>((F85*F84)*7)/1000</f>
        <v>73.331999999999994</v>
      </c>
      <c r="G87" s="42">
        <f t="shared" ref="G87:S87" si="31">((G85*G84)*7)/1000</f>
        <v>63.195999999999998</v>
      </c>
      <c r="H87" s="43">
        <f t="shared" si="31"/>
        <v>66.657499999999999</v>
      </c>
      <c r="I87" s="43">
        <f t="shared" si="31"/>
        <v>15.54</v>
      </c>
      <c r="J87" s="43">
        <f t="shared" si="31"/>
        <v>66.202500000000001</v>
      </c>
      <c r="K87" s="90">
        <f t="shared" si="31"/>
        <v>73.584000000000003</v>
      </c>
      <c r="L87" s="42">
        <f t="shared" si="31"/>
        <v>78.736000000000004</v>
      </c>
      <c r="M87" s="43">
        <f t="shared" si="31"/>
        <v>14.504</v>
      </c>
      <c r="N87" s="43">
        <f t="shared" si="31"/>
        <v>77.14</v>
      </c>
      <c r="O87" s="90">
        <f t="shared" si="31"/>
        <v>75.369</v>
      </c>
      <c r="P87" s="42">
        <f t="shared" si="31"/>
        <v>76.664000000000001</v>
      </c>
      <c r="Q87" s="43">
        <f t="shared" si="31"/>
        <v>13.422499999999999</v>
      </c>
      <c r="R87" s="43">
        <f t="shared" si="31"/>
        <v>75.369</v>
      </c>
      <c r="S87" s="90">
        <f t="shared" si="31"/>
        <v>75.628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147.91208791208791</v>
      </c>
      <c r="C88" s="49">
        <f>+(C83/C85)/7*1000</f>
        <v>148.00936768149884</v>
      </c>
      <c r="D88" s="49">
        <f>+(D83/D85)/7*1000</f>
        <v>147.61904761904762</v>
      </c>
      <c r="E88" s="49">
        <f>+(E83/E85)/7*1000</f>
        <v>146.08294930875573</v>
      </c>
      <c r="F88" s="50">
        <f>+(F83/F85)/7*1000</f>
        <v>145.43650793650792</v>
      </c>
      <c r="G88" s="48">
        <f t="shared" ref="G88:S88" si="32">+(G83/G85)/7*1000</f>
        <v>148.00936768149884</v>
      </c>
      <c r="H88" s="49">
        <f t="shared" si="32"/>
        <v>146.37362637362637</v>
      </c>
      <c r="I88" s="49">
        <f t="shared" si="32"/>
        <v>147.61904761904762</v>
      </c>
      <c r="J88" s="49">
        <f t="shared" si="32"/>
        <v>145.49450549450546</v>
      </c>
      <c r="K88" s="50">
        <f t="shared" si="32"/>
        <v>146.03174603174602</v>
      </c>
      <c r="L88" s="48">
        <f t="shared" si="32"/>
        <v>148.12030075187965</v>
      </c>
      <c r="M88" s="49">
        <f t="shared" si="32"/>
        <v>147.95918367346937</v>
      </c>
      <c r="N88" s="49">
        <f t="shared" si="32"/>
        <v>144.92481203007517</v>
      </c>
      <c r="O88" s="50">
        <f t="shared" si="32"/>
        <v>145.36679536679534</v>
      </c>
      <c r="P88" s="48">
        <f t="shared" si="32"/>
        <v>148.06949806949808</v>
      </c>
      <c r="Q88" s="49">
        <f t="shared" si="32"/>
        <v>147.25274725274727</v>
      </c>
      <c r="R88" s="49">
        <f t="shared" si="32"/>
        <v>145.55984555984551</v>
      </c>
      <c r="S88" s="50">
        <f t="shared" si="32"/>
        <v>145.94594594594597</v>
      </c>
      <c r="T88" s="415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R36"/>
    <mergeCell ref="J54:K54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topLeftCell="A49" zoomScale="29" zoomScaleNormal="30" workbookViewId="0">
      <selection activeCell="B39" sqref="B39:F45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0" width="33.42578125" style="19" bestFit="1" customWidth="1"/>
    <col min="11" max="11" width="40.5703125" style="19" bestFit="1" customWidth="1"/>
    <col min="12" max="12" width="22.5703125" style="19" bestFit="1" customWidth="1"/>
    <col min="13" max="13" width="21.28515625" style="19" customWidth="1"/>
    <col min="14" max="14" width="24.28515625" style="19" bestFit="1" customWidth="1"/>
    <col min="15" max="15" width="21.28515625" style="19" bestFit="1" customWidth="1"/>
    <col min="16" max="16" width="24.28515625" style="19" bestFit="1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84" t="s">
        <v>0</v>
      </c>
      <c r="B3" s="584"/>
      <c r="C3" s="584"/>
      <c r="D3" s="450"/>
      <c r="E3" s="450"/>
      <c r="F3" s="450"/>
      <c r="G3" s="450"/>
      <c r="H3" s="450"/>
      <c r="I3" s="450"/>
      <c r="J3" s="450"/>
      <c r="K3" s="450"/>
      <c r="L3" s="450"/>
      <c r="M3" s="450"/>
      <c r="N3" s="450"/>
      <c r="O3" s="450"/>
      <c r="P3" s="450"/>
      <c r="Q3" s="450"/>
      <c r="R3" s="450"/>
      <c r="S3" s="450"/>
      <c r="T3" s="450"/>
      <c r="U3" s="450"/>
      <c r="V3" s="450"/>
      <c r="W3" s="450"/>
      <c r="X3" s="450"/>
      <c r="Y3" s="2"/>
      <c r="Z3" s="2"/>
      <c r="AA3" s="2"/>
      <c r="AB3" s="2"/>
      <c r="AC3" s="2"/>
      <c r="AD3" s="45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50" t="s">
        <v>1</v>
      </c>
      <c r="B9" s="450"/>
      <c r="C9" s="450"/>
      <c r="D9" s="1"/>
      <c r="E9" s="585" t="s">
        <v>2</v>
      </c>
      <c r="F9" s="585"/>
      <c r="G9" s="58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85"/>
      <c r="S9" s="58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50"/>
      <c r="B10" s="450"/>
      <c r="C10" s="45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50" t="s">
        <v>4</v>
      </c>
      <c r="B11" s="450"/>
      <c r="C11" s="450"/>
      <c r="D11" s="1"/>
      <c r="E11" s="451">
        <v>1</v>
      </c>
      <c r="F11" s="1"/>
      <c r="G11" s="1"/>
      <c r="H11" s="1"/>
      <c r="I11" s="1"/>
      <c r="J11" s="1"/>
      <c r="K11" s="586" t="s">
        <v>119</v>
      </c>
      <c r="L11" s="586"/>
      <c r="M11" s="452"/>
      <c r="N11" s="45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50"/>
      <c r="B12" s="450"/>
      <c r="C12" s="450"/>
      <c r="D12" s="1"/>
      <c r="E12" s="5"/>
      <c r="F12" s="1"/>
      <c r="G12" s="1"/>
      <c r="H12" s="1"/>
      <c r="I12" s="1"/>
      <c r="J12" s="1"/>
      <c r="K12" s="452"/>
      <c r="L12" s="452"/>
      <c r="M12" s="452"/>
      <c r="N12" s="45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50"/>
      <c r="B13" s="450"/>
      <c r="C13" s="450"/>
      <c r="D13" s="450"/>
      <c r="E13" s="450"/>
      <c r="F13" s="450"/>
      <c r="G13" s="450"/>
      <c r="H13" s="450"/>
      <c r="I13" s="450"/>
      <c r="J13" s="450"/>
      <c r="K13" s="450"/>
      <c r="L13" s="452"/>
      <c r="M13" s="452"/>
      <c r="N13" s="452"/>
      <c r="O13" s="452"/>
      <c r="P13" s="452"/>
      <c r="Q13" s="452"/>
      <c r="R13" s="452"/>
      <c r="S13" s="452"/>
      <c r="T13" s="452"/>
      <c r="U13" s="452"/>
      <c r="V13" s="452"/>
      <c r="W13" s="1"/>
      <c r="X13" s="1"/>
      <c r="Y13" s="1"/>
    </row>
    <row r="14" spans="1:30" s="3" customFormat="1" ht="27" thickBot="1" x14ac:dyDescent="0.3">
      <c r="A14" s="450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289" t="s">
        <v>7</v>
      </c>
      <c r="B15" s="613" t="s">
        <v>8</v>
      </c>
      <c r="C15" s="614"/>
      <c r="D15" s="614"/>
      <c r="E15" s="614"/>
      <c r="F15" s="614"/>
      <c r="G15" s="615"/>
      <c r="H15" s="616" t="s">
        <v>53</v>
      </c>
      <c r="I15" s="617"/>
      <c r="J15" s="617"/>
      <c r="K15" s="617"/>
      <c r="L15" s="617"/>
      <c r="M15" s="618"/>
      <c r="N15" s="619" t="s">
        <v>9</v>
      </c>
      <c r="O15" s="611"/>
      <c r="P15" s="611"/>
      <c r="Q15" s="612"/>
      <c r="R15" s="594" t="s">
        <v>30</v>
      </c>
      <c r="S15" s="595"/>
      <c r="T15" s="595"/>
      <c r="U15" s="596"/>
      <c r="V15" s="232"/>
    </row>
    <row r="16" spans="1:30" s="304" customFormat="1" ht="39.950000000000003" customHeight="1" x14ac:dyDescent="0.25">
      <c r="A16" s="290" t="s">
        <v>12</v>
      </c>
      <c r="B16" s="291" t="s">
        <v>79</v>
      </c>
      <c r="C16" s="292">
        <v>1</v>
      </c>
      <c r="D16" s="292">
        <v>2</v>
      </c>
      <c r="E16" s="292">
        <v>3</v>
      </c>
      <c r="F16" s="292">
        <v>4</v>
      </c>
      <c r="G16" s="292">
        <v>5</v>
      </c>
      <c r="H16" s="291" t="s">
        <v>79</v>
      </c>
      <c r="I16" s="292">
        <v>1</v>
      </c>
      <c r="J16" s="292">
        <v>2</v>
      </c>
      <c r="K16" s="292">
        <v>3</v>
      </c>
      <c r="L16" s="292">
        <v>4</v>
      </c>
      <c r="M16" s="293">
        <v>5</v>
      </c>
      <c r="N16" s="297">
        <v>11</v>
      </c>
      <c r="O16" s="295" t="s">
        <v>75</v>
      </c>
      <c r="P16" s="295">
        <v>13</v>
      </c>
      <c r="Q16" s="296">
        <v>14</v>
      </c>
      <c r="R16" s="297">
        <v>15</v>
      </c>
      <c r="S16" s="295" t="s">
        <v>76</v>
      </c>
      <c r="T16" s="295">
        <v>17</v>
      </c>
      <c r="U16" s="296">
        <v>18</v>
      </c>
      <c r="V16" s="294"/>
      <c r="X16" s="52"/>
      <c r="Y16" s="52"/>
    </row>
    <row r="17" spans="1:42" s="304" customFormat="1" ht="39.950000000000003" customHeight="1" x14ac:dyDescent="0.25">
      <c r="A17" s="298" t="s">
        <v>13</v>
      </c>
      <c r="B17" s="299">
        <v>482</v>
      </c>
      <c r="C17" s="300">
        <v>8.7170000000000005</v>
      </c>
      <c r="D17" s="300">
        <v>8.3949999999999996</v>
      </c>
      <c r="E17" s="300">
        <v>1.7364999999999999</v>
      </c>
      <c r="F17" s="300">
        <v>8.4179999999999993</v>
      </c>
      <c r="G17" s="300">
        <v>9.7405000000000008</v>
      </c>
      <c r="H17" s="299">
        <v>485</v>
      </c>
      <c r="I17" s="300">
        <v>8.1649999999999991</v>
      </c>
      <c r="J17" s="300">
        <v>8.6135000000000002</v>
      </c>
      <c r="K17" s="300">
        <v>1.8745000000000001</v>
      </c>
      <c r="L17" s="300">
        <v>8.7055000000000007</v>
      </c>
      <c r="M17" s="301">
        <v>9.8554999999999993</v>
      </c>
      <c r="N17" s="23">
        <v>143.089</v>
      </c>
      <c r="O17" s="24">
        <v>26.647500000000001</v>
      </c>
      <c r="P17" s="24">
        <v>142.28149999999999</v>
      </c>
      <c r="Q17" s="25">
        <v>143.089</v>
      </c>
      <c r="R17" s="23">
        <v>138.244</v>
      </c>
      <c r="S17" s="24">
        <v>28.423999999999999</v>
      </c>
      <c r="T17" s="24">
        <v>138.40549999999999</v>
      </c>
      <c r="U17" s="25">
        <v>139.0515</v>
      </c>
      <c r="V17" s="302">
        <f>SUM(B17:U17)</f>
        <v>1940.4529999999997</v>
      </c>
      <c r="X17" s="52"/>
      <c r="Y17" s="52"/>
    </row>
    <row r="18" spans="1:42" s="304" customFormat="1" ht="39.950000000000003" customHeight="1" x14ac:dyDescent="0.25">
      <c r="A18" s="303" t="s">
        <v>14</v>
      </c>
      <c r="B18" s="299">
        <v>482</v>
      </c>
      <c r="C18" s="300">
        <v>8.7170000000000005</v>
      </c>
      <c r="D18" s="300">
        <v>8.3949999999999996</v>
      </c>
      <c r="E18" s="300">
        <v>1.7364999999999999</v>
      </c>
      <c r="F18" s="300">
        <v>8.4179999999999993</v>
      </c>
      <c r="G18" s="300">
        <v>9.7405000000000008</v>
      </c>
      <c r="H18" s="299">
        <v>485</v>
      </c>
      <c r="I18" s="300">
        <v>8.1649999999999991</v>
      </c>
      <c r="J18" s="300">
        <v>8.6135000000000002</v>
      </c>
      <c r="K18" s="300">
        <v>1.8745000000000001</v>
      </c>
      <c r="L18" s="300">
        <v>8.7055000000000007</v>
      </c>
      <c r="M18" s="301">
        <v>9.8554999999999993</v>
      </c>
      <c r="N18" s="23">
        <v>143.089</v>
      </c>
      <c r="O18" s="24">
        <v>26.647500000000001</v>
      </c>
      <c r="P18" s="24">
        <v>142.28149999999999</v>
      </c>
      <c r="Q18" s="25">
        <v>143.089</v>
      </c>
      <c r="R18" s="23">
        <v>138.244</v>
      </c>
      <c r="S18" s="24">
        <v>28.423999999999999</v>
      </c>
      <c r="T18" s="24">
        <v>138.40549999999999</v>
      </c>
      <c r="U18" s="25">
        <v>139.0515</v>
      </c>
      <c r="V18" s="302">
        <f t="shared" ref="V18:V23" si="0">SUM(B18:U18)</f>
        <v>1940.4529999999997</v>
      </c>
      <c r="X18" s="52"/>
      <c r="Y18" s="52"/>
    </row>
    <row r="19" spans="1:42" s="304" customFormat="1" ht="39.950000000000003" customHeight="1" x14ac:dyDescent="0.25">
      <c r="A19" s="298" t="s">
        <v>15</v>
      </c>
      <c r="B19" s="299">
        <v>480</v>
      </c>
      <c r="C19" s="300">
        <v>8.327</v>
      </c>
      <c r="D19" s="300">
        <v>8.0299999999999994</v>
      </c>
      <c r="E19" s="300">
        <v>1.6279999999999999</v>
      </c>
      <c r="F19" s="300">
        <v>8.0299999999999994</v>
      </c>
      <c r="G19" s="300">
        <v>9.3170000000000002</v>
      </c>
      <c r="H19" s="299">
        <v>483</v>
      </c>
      <c r="I19" s="300">
        <v>7.7990000000000004</v>
      </c>
      <c r="J19" s="300">
        <v>8.2390000000000008</v>
      </c>
      <c r="K19" s="300">
        <v>1.782</v>
      </c>
      <c r="L19" s="300">
        <v>8.327</v>
      </c>
      <c r="M19" s="301">
        <v>9.4160000000000004</v>
      </c>
      <c r="N19" s="23">
        <v>142.5574</v>
      </c>
      <c r="O19" s="24">
        <v>26.548499999999997</v>
      </c>
      <c r="P19" s="24">
        <v>141.59200000000001</v>
      </c>
      <c r="Q19" s="25">
        <v>142.5574</v>
      </c>
      <c r="R19" s="23">
        <v>137.56950000000001</v>
      </c>
      <c r="S19" s="24">
        <v>27.674800000000001</v>
      </c>
      <c r="T19" s="24">
        <v>137.24770000000004</v>
      </c>
      <c r="U19" s="25">
        <v>138.53489999999999</v>
      </c>
      <c r="V19" s="302">
        <f t="shared" si="0"/>
        <v>1928.1772000000001</v>
      </c>
      <c r="X19" s="52"/>
      <c r="Y19" s="52"/>
    </row>
    <row r="20" spans="1:42" s="304" customFormat="1" ht="39.75" customHeight="1" x14ac:dyDescent="0.25">
      <c r="A20" s="303" t="s">
        <v>16</v>
      </c>
      <c r="B20" s="299">
        <v>480</v>
      </c>
      <c r="C20" s="300">
        <v>8.327</v>
      </c>
      <c r="D20" s="300">
        <v>8.0299999999999994</v>
      </c>
      <c r="E20" s="300">
        <v>1.6279999999999999</v>
      </c>
      <c r="F20" s="300">
        <v>8.0299999999999994</v>
      </c>
      <c r="G20" s="300">
        <v>9.3170000000000002</v>
      </c>
      <c r="H20" s="299">
        <v>483</v>
      </c>
      <c r="I20" s="300">
        <v>7.7990000000000004</v>
      </c>
      <c r="J20" s="300">
        <v>8.2390000000000008</v>
      </c>
      <c r="K20" s="300">
        <v>1.782</v>
      </c>
      <c r="L20" s="300">
        <v>8.327</v>
      </c>
      <c r="M20" s="301">
        <v>9.4160000000000004</v>
      </c>
      <c r="N20" s="23">
        <v>142.5574</v>
      </c>
      <c r="O20" s="24">
        <v>26.548499999999997</v>
      </c>
      <c r="P20" s="24">
        <v>141.59200000000001</v>
      </c>
      <c r="Q20" s="25">
        <v>142.5574</v>
      </c>
      <c r="R20" s="23">
        <v>137.56950000000001</v>
      </c>
      <c r="S20" s="24">
        <v>27.674800000000001</v>
      </c>
      <c r="T20" s="24">
        <v>137.24770000000004</v>
      </c>
      <c r="U20" s="25">
        <v>138.53489999999999</v>
      </c>
      <c r="V20" s="302">
        <f t="shared" si="0"/>
        <v>1928.1772000000001</v>
      </c>
      <c r="X20" s="52"/>
      <c r="Y20" s="52"/>
    </row>
    <row r="21" spans="1:42" s="304" customFormat="1" ht="39.950000000000003" customHeight="1" x14ac:dyDescent="0.25">
      <c r="A21" s="298" t="s">
        <v>17</v>
      </c>
      <c r="B21" s="299">
        <v>480</v>
      </c>
      <c r="C21" s="300">
        <v>8.327</v>
      </c>
      <c r="D21" s="300">
        <v>8.0299999999999994</v>
      </c>
      <c r="E21" s="300">
        <v>1.6279999999999999</v>
      </c>
      <c r="F21" s="300">
        <v>8.0299999999999994</v>
      </c>
      <c r="G21" s="300">
        <v>9.3170000000000002</v>
      </c>
      <c r="H21" s="299">
        <v>483</v>
      </c>
      <c r="I21" s="300">
        <v>7.7990000000000004</v>
      </c>
      <c r="J21" s="300">
        <v>8.2390000000000008</v>
      </c>
      <c r="K21" s="300">
        <v>1.782</v>
      </c>
      <c r="L21" s="300">
        <v>8.327</v>
      </c>
      <c r="M21" s="301">
        <v>9.4160000000000004</v>
      </c>
      <c r="N21" s="23">
        <v>142.5574</v>
      </c>
      <c r="O21" s="24">
        <v>26.548499999999997</v>
      </c>
      <c r="P21" s="24">
        <v>141.59200000000001</v>
      </c>
      <c r="Q21" s="25">
        <v>142.5574</v>
      </c>
      <c r="R21" s="23">
        <v>137.56950000000001</v>
      </c>
      <c r="S21" s="24">
        <v>27.674800000000001</v>
      </c>
      <c r="T21" s="24">
        <v>137.24770000000004</v>
      </c>
      <c r="U21" s="25">
        <v>138.53489999999999</v>
      </c>
      <c r="V21" s="302">
        <f t="shared" si="0"/>
        <v>1928.1772000000001</v>
      </c>
      <c r="X21" s="52"/>
      <c r="Y21" s="52"/>
    </row>
    <row r="22" spans="1:42" s="304" customFormat="1" ht="39.950000000000003" customHeight="1" x14ac:dyDescent="0.25">
      <c r="A22" s="303" t="s">
        <v>18</v>
      </c>
      <c r="B22" s="299">
        <v>480</v>
      </c>
      <c r="C22" s="300">
        <v>8.327</v>
      </c>
      <c r="D22" s="300">
        <v>8.0299999999999994</v>
      </c>
      <c r="E22" s="300">
        <v>1.6279999999999999</v>
      </c>
      <c r="F22" s="300">
        <v>8.0299999999999994</v>
      </c>
      <c r="G22" s="300">
        <v>9.3170000000000002</v>
      </c>
      <c r="H22" s="299">
        <v>483</v>
      </c>
      <c r="I22" s="300">
        <v>7.7990000000000004</v>
      </c>
      <c r="J22" s="300">
        <v>8.2390000000000008</v>
      </c>
      <c r="K22" s="300">
        <v>1.782</v>
      </c>
      <c r="L22" s="300">
        <v>8.327</v>
      </c>
      <c r="M22" s="301">
        <v>9.4160000000000004</v>
      </c>
      <c r="N22" s="23">
        <v>142.5574</v>
      </c>
      <c r="O22" s="24">
        <v>26.548499999999997</v>
      </c>
      <c r="P22" s="24">
        <v>141.59200000000001</v>
      </c>
      <c r="Q22" s="25">
        <v>142.5574</v>
      </c>
      <c r="R22" s="23">
        <v>137.56950000000001</v>
      </c>
      <c r="S22" s="24">
        <v>27.674800000000001</v>
      </c>
      <c r="T22" s="24">
        <v>137.24770000000004</v>
      </c>
      <c r="U22" s="25">
        <v>138.53489999999999</v>
      </c>
      <c r="V22" s="302">
        <f t="shared" si="0"/>
        <v>1928.1772000000001</v>
      </c>
      <c r="X22" s="52"/>
      <c r="Y22" s="52"/>
    </row>
    <row r="23" spans="1:42" s="304" customFormat="1" ht="39.950000000000003" customHeight="1" x14ac:dyDescent="0.25">
      <c r="A23" s="298" t="s">
        <v>19</v>
      </c>
      <c r="B23" s="299">
        <v>480</v>
      </c>
      <c r="C23" s="300">
        <v>8.327</v>
      </c>
      <c r="D23" s="300">
        <v>8.0299999999999994</v>
      </c>
      <c r="E23" s="300">
        <v>1.6279999999999999</v>
      </c>
      <c r="F23" s="300">
        <v>8.0299999999999994</v>
      </c>
      <c r="G23" s="300">
        <v>9.3170000000000002</v>
      </c>
      <c r="H23" s="299">
        <v>483</v>
      </c>
      <c r="I23" s="300">
        <v>7.7990000000000004</v>
      </c>
      <c r="J23" s="300">
        <v>8.2390000000000008</v>
      </c>
      <c r="K23" s="300">
        <v>1.782</v>
      </c>
      <c r="L23" s="300">
        <v>8.327</v>
      </c>
      <c r="M23" s="301">
        <v>9.4160000000000004</v>
      </c>
      <c r="N23" s="23">
        <v>142.5574</v>
      </c>
      <c r="O23" s="24">
        <v>26.548499999999997</v>
      </c>
      <c r="P23" s="24">
        <v>141.59200000000001</v>
      </c>
      <c r="Q23" s="25">
        <v>142.5574</v>
      </c>
      <c r="R23" s="23">
        <v>137.56950000000001</v>
      </c>
      <c r="S23" s="24">
        <v>27.674800000000001</v>
      </c>
      <c r="T23" s="24">
        <v>137.24770000000004</v>
      </c>
      <c r="U23" s="25">
        <v>138.53489999999999</v>
      </c>
      <c r="V23" s="302">
        <f t="shared" si="0"/>
        <v>1928.1772000000001</v>
      </c>
      <c r="X23" s="52"/>
      <c r="Y23" s="52"/>
    </row>
    <row r="24" spans="1:42" s="304" customFormat="1" ht="39.950000000000003" customHeight="1" thickBot="1" x14ac:dyDescent="0.3">
      <c r="A24" s="303" t="s">
        <v>11</v>
      </c>
      <c r="B24" s="305">
        <f>SUM(B17:B23)</f>
        <v>3364</v>
      </c>
      <c r="C24" s="306">
        <f t="shared" ref="C24:U24" si="1">SUM(C17:C23)</f>
        <v>59.068999999999996</v>
      </c>
      <c r="D24" s="306">
        <f t="shared" si="1"/>
        <v>56.940000000000005</v>
      </c>
      <c r="E24" s="306">
        <f t="shared" si="1"/>
        <v>11.613</v>
      </c>
      <c r="F24" s="306">
        <f t="shared" si="1"/>
        <v>56.986000000000004</v>
      </c>
      <c r="G24" s="306">
        <f t="shared" si="1"/>
        <v>66.066000000000003</v>
      </c>
      <c r="H24" s="305">
        <f t="shared" si="1"/>
        <v>3385</v>
      </c>
      <c r="I24" s="306">
        <f t="shared" si="1"/>
        <v>55.324999999999996</v>
      </c>
      <c r="J24" s="306">
        <f t="shared" si="1"/>
        <v>58.422000000000011</v>
      </c>
      <c r="K24" s="306">
        <f t="shared" si="1"/>
        <v>12.659000000000001</v>
      </c>
      <c r="L24" s="306">
        <f t="shared" si="1"/>
        <v>59.045999999999992</v>
      </c>
      <c r="M24" s="307">
        <f t="shared" si="1"/>
        <v>66.790999999999997</v>
      </c>
      <c r="N24" s="391">
        <f t="shared" si="1"/>
        <v>998.96500000000015</v>
      </c>
      <c r="O24" s="392">
        <f t="shared" si="1"/>
        <v>186.03749999999997</v>
      </c>
      <c r="P24" s="392">
        <f t="shared" si="1"/>
        <v>992.52299999999991</v>
      </c>
      <c r="Q24" s="393">
        <f t="shared" si="1"/>
        <v>998.96500000000015</v>
      </c>
      <c r="R24" s="391">
        <f t="shared" si="1"/>
        <v>964.33550000000014</v>
      </c>
      <c r="S24" s="392">
        <f t="shared" si="1"/>
        <v>195.22200000000001</v>
      </c>
      <c r="T24" s="392">
        <f t="shared" si="1"/>
        <v>963.04950000000008</v>
      </c>
      <c r="U24" s="393">
        <f t="shared" si="1"/>
        <v>970.77750000000003</v>
      </c>
      <c r="V24" s="302">
        <f>SUM(B24:U24)</f>
        <v>13521.791999999998</v>
      </c>
      <c r="X24" s="52"/>
    </row>
    <row r="25" spans="1:42" s="304" customFormat="1" ht="41.45" customHeight="1" x14ac:dyDescent="0.25">
      <c r="A25" s="312" t="s">
        <v>20</v>
      </c>
      <c r="B25" s="313"/>
      <c r="C25" s="314">
        <v>161</v>
      </c>
      <c r="D25" s="314">
        <v>161</v>
      </c>
      <c r="E25" s="314">
        <v>161</v>
      </c>
      <c r="F25" s="314">
        <v>161</v>
      </c>
      <c r="G25" s="314">
        <v>161</v>
      </c>
      <c r="H25" s="313"/>
      <c r="I25" s="314">
        <v>161</v>
      </c>
      <c r="J25" s="314">
        <v>161</v>
      </c>
      <c r="K25" s="314">
        <v>161</v>
      </c>
      <c r="L25" s="314">
        <v>161</v>
      </c>
      <c r="M25" s="315">
        <v>161</v>
      </c>
      <c r="N25" s="387">
        <v>161</v>
      </c>
      <c r="O25" s="388">
        <v>161</v>
      </c>
      <c r="P25" s="388">
        <v>161</v>
      </c>
      <c r="Q25" s="389">
        <v>161</v>
      </c>
      <c r="R25" s="390">
        <v>161</v>
      </c>
      <c r="S25" s="388">
        <v>161</v>
      </c>
      <c r="T25" s="388">
        <v>161</v>
      </c>
      <c r="U25" s="389">
        <v>161</v>
      </c>
      <c r="V25" s="320">
        <f>+((V24/V26)/7)*1000</f>
        <v>160.9334809154854</v>
      </c>
    </row>
    <row r="26" spans="1:42" s="52" customFormat="1" ht="36.75" customHeight="1" x14ac:dyDescent="0.25">
      <c r="A26" s="321" t="s">
        <v>21</v>
      </c>
      <c r="B26" s="322"/>
      <c r="C26" s="323">
        <v>757</v>
      </c>
      <c r="D26" s="323">
        <v>730</v>
      </c>
      <c r="E26" s="323">
        <v>148</v>
      </c>
      <c r="F26" s="323">
        <v>730</v>
      </c>
      <c r="G26" s="323">
        <v>847</v>
      </c>
      <c r="H26" s="324"/>
      <c r="I26" s="323">
        <v>709</v>
      </c>
      <c r="J26" s="323">
        <v>749</v>
      </c>
      <c r="K26" s="323">
        <v>162</v>
      </c>
      <c r="L26" s="323">
        <v>757</v>
      </c>
      <c r="M26" s="325">
        <v>856</v>
      </c>
      <c r="N26" s="86">
        <v>886</v>
      </c>
      <c r="O26" s="35">
        <v>165</v>
      </c>
      <c r="P26" s="35">
        <v>880</v>
      </c>
      <c r="Q26" s="36">
        <v>886</v>
      </c>
      <c r="R26" s="34">
        <v>855</v>
      </c>
      <c r="S26" s="35">
        <v>172</v>
      </c>
      <c r="T26" s="35">
        <v>853</v>
      </c>
      <c r="U26" s="36">
        <v>861</v>
      </c>
      <c r="V26" s="326">
        <f>SUM(C26:U26)</f>
        <v>12003</v>
      </c>
    </row>
    <row r="27" spans="1:42" s="52" customFormat="1" ht="33" customHeight="1" x14ac:dyDescent="0.25">
      <c r="A27" s="327" t="s">
        <v>22</v>
      </c>
      <c r="B27" s="328"/>
      <c r="C27" s="300">
        <f>(C26*C25/1000)*6</f>
        <v>731.26199999999994</v>
      </c>
      <c r="D27" s="300">
        <f t="shared" ref="D27:G27" si="2">(D26*D25/1000)*6</f>
        <v>705.18000000000006</v>
      </c>
      <c r="E27" s="300">
        <f t="shared" si="2"/>
        <v>142.96799999999999</v>
      </c>
      <c r="F27" s="300">
        <f t="shared" si="2"/>
        <v>705.18000000000006</v>
      </c>
      <c r="G27" s="300">
        <f t="shared" si="2"/>
        <v>818.202</v>
      </c>
      <c r="H27" s="328"/>
      <c r="I27" s="300">
        <f>(I26*I25/1000)*6</f>
        <v>684.89400000000001</v>
      </c>
      <c r="J27" s="300">
        <f>(J26*J25/1000)*6</f>
        <v>723.53399999999999</v>
      </c>
      <c r="K27" s="300">
        <f>(K26*K25/1000)*6</f>
        <v>156.49200000000002</v>
      </c>
      <c r="L27" s="300">
        <f>(L26*L25/1000)*6</f>
        <v>731.26199999999994</v>
      </c>
      <c r="M27" s="301">
        <f>(M26*M25/1000)*6</f>
        <v>826.89599999999996</v>
      </c>
      <c r="N27" s="302">
        <f>((N26*N25)*7/1000)/7</f>
        <v>142.64600000000002</v>
      </c>
      <c r="O27" s="204">
        <f t="shared" ref="O27:U27" si="3">((O26*O25)*7/1000)/7</f>
        <v>26.565000000000001</v>
      </c>
      <c r="P27" s="204">
        <f t="shared" si="3"/>
        <v>141.68</v>
      </c>
      <c r="Q27" s="205">
        <f t="shared" si="3"/>
        <v>142.64600000000002</v>
      </c>
      <c r="R27" s="203">
        <f t="shared" si="3"/>
        <v>137.655</v>
      </c>
      <c r="S27" s="204">
        <f t="shared" si="3"/>
        <v>27.692</v>
      </c>
      <c r="T27" s="204">
        <f t="shared" si="3"/>
        <v>137.333</v>
      </c>
      <c r="U27" s="205">
        <f t="shared" si="3"/>
        <v>138.62100000000001</v>
      </c>
      <c r="V27" s="88"/>
      <c r="W27" s="52">
        <f>((V24*1000)/V26)/7</f>
        <v>160.9334809154854</v>
      </c>
    </row>
    <row r="28" spans="1:42" s="52" customFormat="1" ht="33" customHeight="1" x14ac:dyDescent="0.25">
      <c r="A28" s="256" t="s">
        <v>23</v>
      </c>
      <c r="B28" s="329"/>
      <c r="C28" s="330">
        <f>+(C25-$C$32)*C26/1000</f>
        <v>8.327</v>
      </c>
      <c r="D28" s="330">
        <f t="shared" ref="D28:G28" si="4">+(D25-$C$32)*D26/1000</f>
        <v>8.0299999999999994</v>
      </c>
      <c r="E28" s="330">
        <f t="shared" si="4"/>
        <v>1.6279999999999999</v>
      </c>
      <c r="F28" s="330">
        <f t="shared" si="4"/>
        <v>8.0299999999999994</v>
      </c>
      <c r="G28" s="330">
        <f t="shared" si="4"/>
        <v>9.3170000000000002</v>
      </c>
      <c r="H28" s="329"/>
      <c r="I28" s="330">
        <f>+(I25-$I$32)*I26/1000</f>
        <v>7.7990000000000004</v>
      </c>
      <c r="J28" s="330">
        <f t="shared" ref="J28:M28" si="5">+(J25-$I$32)*J26/1000</f>
        <v>8.2390000000000008</v>
      </c>
      <c r="K28" s="330">
        <f t="shared" si="5"/>
        <v>1.782</v>
      </c>
      <c r="L28" s="330">
        <f t="shared" si="5"/>
        <v>8.327</v>
      </c>
      <c r="M28" s="331">
        <f t="shared" si="5"/>
        <v>9.4160000000000004</v>
      </c>
      <c r="N28" s="259">
        <f t="shared" ref="N28:U28" si="6">((N26*N25)*7)/1000</f>
        <v>998.52200000000005</v>
      </c>
      <c r="O28" s="45">
        <f t="shared" si="6"/>
        <v>185.95500000000001</v>
      </c>
      <c r="P28" s="45">
        <f t="shared" si="6"/>
        <v>991.76</v>
      </c>
      <c r="Q28" s="46">
        <f t="shared" si="6"/>
        <v>998.52200000000005</v>
      </c>
      <c r="R28" s="44">
        <f t="shared" si="6"/>
        <v>963.58500000000004</v>
      </c>
      <c r="S28" s="45">
        <f t="shared" si="6"/>
        <v>193.84399999999999</v>
      </c>
      <c r="T28" s="45">
        <f t="shared" si="6"/>
        <v>961.33100000000002</v>
      </c>
      <c r="U28" s="46">
        <f t="shared" si="6"/>
        <v>970.34699999999998</v>
      </c>
      <c r="V28" s="344"/>
    </row>
    <row r="29" spans="1:42" s="304" customFormat="1" ht="33.75" customHeight="1" thickBot="1" x14ac:dyDescent="0.3">
      <c r="A29" s="256" t="s">
        <v>24</v>
      </c>
      <c r="B29" s="332"/>
      <c r="C29" s="333">
        <f t="shared" ref="C29:G29" si="7">+C26*(1.16666666666667)</f>
        <v>883.16666666666924</v>
      </c>
      <c r="D29" s="333">
        <f t="shared" si="7"/>
        <v>851.66666666666913</v>
      </c>
      <c r="E29" s="333">
        <f t="shared" si="7"/>
        <v>172.66666666666717</v>
      </c>
      <c r="F29" s="333">
        <f t="shared" si="7"/>
        <v>851.66666666666913</v>
      </c>
      <c r="G29" s="333">
        <f t="shared" si="7"/>
        <v>988.16666666666958</v>
      </c>
      <c r="H29" s="332"/>
      <c r="I29" s="333">
        <f>+I26*(1.16666666666667)</f>
        <v>827.16666666666913</v>
      </c>
      <c r="J29" s="333">
        <f>+J26*(1.16666666666667)</f>
        <v>873.83333333333587</v>
      </c>
      <c r="K29" s="333">
        <f>+K26*(1.16666666666667)</f>
        <v>189.00000000000054</v>
      </c>
      <c r="L29" s="333">
        <f>+L26*(1.16666666666667)</f>
        <v>883.16666666666924</v>
      </c>
      <c r="M29" s="334">
        <f>+M26*(1.16666666666667)</f>
        <v>998.66666666666958</v>
      </c>
      <c r="N29" s="89">
        <f t="shared" ref="N29:U29" si="8">+(N24/N26)/7*1000</f>
        <v>161.07142857142858</v>
      </c>
      <c r="O29" s="49">
        <f t="shared" si="8"/>
        <v>161.07142857142853</v>
      </c>
      <c r="P29" s="49">
        <f t="shared" si="8"/>
        <v>161.12386363636364</v>
      </c>
      <c r="Q29" s="50">
        <f t="shared" si="8"/>
        <v>161.07142857142858</v>
      </c>
      <c r="R29" s="48">
        <f t="shared" si="8"/>
        <v>161.12539682539688</v>
      </c>
      <c r="S29" s="49">
        <f t="shared" si="8"/>
        <v>162.14451827242527</v>
      </c>
      <c r="T29" s="49">
        <f t="shared" si="8"/>
        <v>161.28780773739743</v>
      </c>
      <c r="U29" s="50">
        <f t="shared" si="8"/>
        <v>161.07142857142856</v>
      </c>
      <c r="V29" s="344"/>
    </row>
    <row r="30" spans="1:42" s="304" customFormat="1" ht="33.75" customHeight="1" x14ac:dyDescent="0.25">
      <c r="A30" s="52"/>
      <c r="B30" s="328"/>
      <c r="C30" s="335">
        <f>(C27/6)</f>
        <v>121.877</v>
      </c>
      <c r="D30" s="335">
        <f t="shared" ref="D30:G30" si="9">+(D27/6)</f>
        <v>117.53000000000002</v>
      </c>
      <c r="E30" s="335">
        <f t="shared" si="9"/>
        <v>23.827999999999999</v>
      </c>
      <c r="F30" s="335">
        <f t="shared" si="9"/>
        <v>117.53000000000002</v>
      </c>
      <c r="G30" s="335">
        <f t="shared" si="9"/>
        <v>136.36699999999999</v>
      </c>
      <c r="H30" s="328"/>
      <c r="I30" s="335">
        <f>+(I27/6)</f>
        <v>114.149</v>
      </c>
      <c r="J30" s="335">
        <f>+(J27/6)</f>
        <v>120.589</v>
      </c>
      <c r="K30" s="335">
        <f>+(K27/6)</f>
        <v>26.082000000000004</v>
      </c>
      <c r="L30" s="335">
        <f>+(L27/6)</f>
        <v>121.877</v>
      </c>
      <c r="M30" s="336">
        <f>+(M27/6)</f>
        <v>137.816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04" customFormat="1" ht="33.75" customHeight="1" x14ac:dyDescent="0.25">
      <c r="A31" s="52"/>
      <c r="B31" s="328"/>
      <c r="C31" s="335">
        <f>+((C27-C24)/4)+C30</f>
        <v>289.92525000000001</v>
      </c>
      <c r="D31" s="335">
        <f t="shared" ref="D31:G31" si="10">+((D27-D24)/4)+D30</f>
        <v>279.59000000000003</v>
      </c>
      <c r="E31" s="335">
        <f t="shared" si="10"/>
        <v>56.666749999999993</v>
      </c>
      <c r="F31" s="335">
        <f t="shared" si="10"/>
        <v>279.57850000000002</v>
      </c>
      <c r="G31" s="335">
        <f t="shared" si="10"/>
        <v>324.40099999999995</v>
      </c>
      <c r="H31" s="328"/>
      <c r="I31" s="335">
        <f>+((I27-I24)/4)+I30</f>
        <v>271.54124999999999</v>
      </c>
      <c r="J31" s="335">
        <f>+((J27-J24)/4)+J30</f>
        <v>286.86699999999996</v>
      </c>
      <c r="K31" s="335">
        <f>+((K27-K24)/4)+K30</f>
        <v>62.040250000000015</v>
      </c>
      <c r="L31" s="335">
        <f>+((L27-L24)/4)+L30</f>
        <v>289.93099999999998</v>
      </c>
      <c r="M31" s="336">
        <f>+((M27-M24)/4)+M30</f>
        <v>327.84225000000004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04" customFormat="1" ht="33.75" customHeight="1" thickBot="1" x14ac:dyDescent="0.3">
      <c r="A32" s="52"/>
      <c r="B32" s="337"/>
      <c r="C32" s="338">
        <v>150</v>
      </c>
      <c r="D32" s="339">
        <f>+C32*E32/1000</f>
        <v>481.8</v>
      </c>
      <c r="E32" s="340">
        <f>+SUM(C26:G26)</f>
        <v>3212</v>
      </c>
      <c r="F32" s="341"/>
      <c r="G32" s="341"/>
      <c r="H32" s="337"/>
      <c r="I32" s="338">
        <v>150</v>
      </c>
      <c r="J32" s="339">
        <f>+I32*K32/1000</f>
        <v>484.95</v>
      </c>
      <c r="K32" s="340">
        <f>+SUM(I26:M26)</f>
        <v>3233</v>
      </c>
      <c r="L32" s="342"/>
      <c r="M32" s="34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04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s="419" customFormat="1" ht="33.75" customHeight="1" x14ac:dyDescent="0.25">
      <c r="A36" s="121" t="s">
        <v>25</v>
      </c>
      <c r="B36" s="589" t="s">
        <v>26</v>
      </c>
      <c r="C36" s="590"/>
      <c r="D36" s="590"/>
      <c r="E36" s="590"/>
      <c r="F36" s="590"/>
      <c r="G36" s="590"/>
      <c r="H36" s="587"/>
      <c r="I36" s="416"/>
      <c r="J36" s="417" t="s">
        <v>27</v>
      </c>
      <c r="K36" s="110"/>
      <c r="L36" s="589" t="s">
        <v>26</v>
      </c>
      <c r="M36" s="590"/>
      <c r="N36" s="590"/>
      <c r="O36" s="590"/>
      <c r="P36" s="590"/>
      <c r="Q36" s="590"/>
      <c r="R36" s="610"/>
      <c r="S36" s="52"/>
      <c r="T36" s="52"/>
      <c r="U36" s="52"/>
      <c r="V36" s="52"/>
      <c r="W36" s="418"/>
      <c r="X36" s="52"/>
      <c r="Y36" s="52"/>
      <c r="Z36" s="52"/>
      <c r="AA36" s="52"/>
      <c r="AB36" s="52"/>
    </row>
    <row r="37" spans="1:30" s="419" customFormat="1" ht="33.75" customHeight="1" x14ac:dyDescent="0.25">
      <c r="A37" s="92" t="s">
        <v>28</v>
      </c>
      <c r="B37" s="420"/>
      <c r="C37" s="399"/>
      <c r="D37" s="399"/>
      <c r="E37" s="399"/>
      <c r="F37" s="399"/>
      <c r="G37" s="399"/>
      <c r="H37" s="399"/>
      <c r="I37" s="296" t="s">
        <v>11</v>
      </c>
      <c r="K37" s="421"/>
      <c r="L37" s="420"/>
      <c r="M37" s="399"/>
      <c r="N37" s="399"/>
      <c r="O37" s="399"/>
      <c r="P37" s="399"/>
      <c r="Q37" s="399"/>
      <c r="R37" s="296" t="s">
        <v>11</v>
      </c>
      <c r="S37" s="422"/>
      <c r="T37" s="422"/>
      <c r="U37" s="423"/>
      <c r="V37" s="52"/>
      <c r="W37" s="52"/>
      <c r="X37" s="418"/>
      <c r="Y37" s="52"/>
      <c r="Z37" s="52"/>
      <c r="AA37" s="52"/>
      <c r="AB37" s="52"/>
    </row>
    <row r="38" spans="1:30" s="419" customFormat="1" ht="33.75" customHeight="1" x14ac:dyDescent="0.25">
      <c r="A38" s="92" t="s">
        <v>12</v>
      </c>
      <c r="B38" s="294">
        <v>1</v>
      </c>
      <c r="C38" s="295">
        <v>2</v>
      </c>
      <c r="D38" s="295">
        <v>3</v>
      </c>
      <c r="E38" s="295">
        <v>4</v>
      </c>
      <c r="F38" s="295">
        <v>5</v>
      </c>
      <c r="G38" s="295">
        <v>6</v>
      </c>
      <c r="H38" s="295">
        <v>7</v>
      </c>
      <c r="I38" s="296"/>
      <c r="K38" s="92" t="s">
        <v>12</v>
      </c>
      <c r="L38" s="420">
        <v>1</v>
      </c>
      <c r="M38" s="402">
        <v>2</v>
      </c>
      <c r="N38" s="402">
        <v>3</v>
      </c>
      <c r="O38" s="402">
        <v>4</v>
      </c>
      <c r="P38" s="402">
        <v>5</v>
      </c>
      <c r="Q38" s="402" t="s">
        <v>61</v>
      </c>
      <c r="R38" s="296"/>
      <c r="S38" s="422"/>
      <c r="T38" s="422"/>
      <c r="U38" s="423"/>
      <c r="V38" s="52"/>
      <c r="W38" s="424"/>
      <c r="X38" s="424"/>
      <c r="Y38" s="52"/>
      <c r="Z38" s="52"/>
      <c r="AA38" s="52"/>
      <c r="AB38" s="52"/>
    </row>
    <row r="39" spans="1:30" s="419" customFormat="1" ht="33.75" customHeight="1" x14ac:dyDescent="0.25">
      <c r="A39" s="404" t="s">
        <v>13</v>
      </c>
      <c r="B39" s="82">
        <v>132</v>
      </c>
      <c r="C39" s="82">
        <v>133.80000000000001</v>
      </c>
      <c r="D39" s="82">
        <v>20</v>
      </c>
      <c r="E39" s="82">
        <v>129</v>
      </c>
      <c r="F39" s="82">
        <v>126.5</v>
      </c>
      <c r="G39" s="82"/>
      <c r="H39" s="82"/>
      <c r="I39" s="205">
        <f t="shared" ref="I39:I46" si="11">SUM(B39:H39)</f>
        <v>541.29999999999995</v>
      </c>
      <c r="J39" s="52"/>
      <c r="K39" s="404" t="s">
        <v>13</v>
      </c>
      <c r="L39" s="82">
        <v>10.3</v>
      </c>
      <c r="M39" s="82">
        <v>10.4</v>
      </c>
      <c r="N39" s="82">
        <v>1.8</v>
      </c>
      <c r="O39" s="82">
        <v>10.7</v>
      </c>
      <c r="P39" s="82">
        <v>10.3</v>
      </c>
      <c r="Q39" s="82"/>
      <c r="R39" s="205">
        <f t="shared" ref="R39:R46" si="12">SUM(L39:Q39)</f>
        <v>43.5</v>
      </c>
      <c r="S39" s="52"/>
      <c r="T39" s="76"/>
      <c r="U39" s="76"/>
      <c r="V39" s="52"/>
      <c r="W39" s="424"/>
      <c r="X39" s="424"/>
      <c r="Y39" s="52"/>
      <c r="Z39" s="52"/>
      <c r="AA39" s="52"/>
      <c r="AB39" s="52"/>
    </row>
    <row r="40" spans="1:30" s="419" customFormat="1" ht="33.75" customHeight="1" x14ac:dyDescent="0.25">
      <c r="A40" s="406" t="s">
        <v>14</v>
      </c>
      <c r="B40" s="82">
        <v>132</v>
      </c>
      <c r="C40" s="82">
        <v>133.80000000000001</v>
      </c>
      <c r="D40" s="82">
        <v>20</v>
      </c>
      <c r="E40" s="82">
        <v>129</v>
      </c>
      <c r="F40" s="82">
        <v>126.5</v>
      </c>
      <c r="G40" s="82"/>
      <c r="H40" s="82"/>
      <c r="I40" s="205">
        <f t="shared" si="11"/>
        <v>541.29999999999995</v>
      </c>
      <c r="J40" s="52"/>
      <c r="K40" s="406" t="s">
        <v>14</v>
      </c>
      <c r="L40" s="82">
        <v>10.3</v>
      </c>
      <c r="M40" s="82">
        <v>10.4</v>
      </c>
      <c r="N40" s="82">
        <v>1.8</v>
      </c>
      <c r="O40" s="82">
        <v>10.7</v>
      </c>
      <c r="P40" s="82">
        <v>10.3</v>
      </c>
      <c r="Q40" s="82"/>
      <c r="R40" s="205">
        <f t="shared" si="12"/>
        <v>43.5</v>
      </c>
      <c r="S40" s="52"/>
      <c r="T40" s="76"/>
      <c r="U40" s="423"/>
      <c r="V40" s="52"/>
      <c r="W40" s="424"/>
      <c r="X40" s="424"/>
      <c r="Y40" s="52"/>
      <c r="Z40" s="52"/>
      <c r="AA40" s="52"/>
      <c r="AB40" s="52"/>
    </row>
    <row r="41" spans="1:30" s="419" customFormat="1" ht="33.75" customHeight="1" x14ac:dyDescent="0.25">
      <c r="A41" s="404" t="s">
        <v>15</v>
      </c>
      <c r="B41" s="82">
        <v>132.48650000000001</v>
      </c>
      <c r="C41" s="82">
        <v>133.31979999999999</v>
      </c>
      <c r="D41" s="82">
        <v>20.847000000000001</v>
      </c>
      <c r="E41" s="82">
        <v>133.02080000000001</v>
      </c>
      <c r="F41" s="82">
        <v>127.14190000000001</v>
      </c>
      <c r="G41" s="24"/>
      <c r="H41" s="24"/>
      <c r="I41" s="205">
        <f t="shared" si="11"/>
        <v>546.81599999999992</v>
      </c>
      <c r="J41" s="52"/>
      <c r="K41" s="404" t="s">
        <v>15</v>
      </c>
      <c r="L41" s="82">
        <v>10.199999999999999</v>
      </c>
      <c r="M41" s="82">
        <v>10.4</v>
      </c>
      <c r="N41" s="82">
        <v>1.6</v>
      </c>
      <c r="O41" s="82">
        <v>10.4</v>
      </c>
      <c r="P41" s="82">
        <v>10.1</v>
      </c>
      <c r="Q41" s="24"/>
      <c r="R41" s="205">
        <f t="shared" si="12"/>
        <v>42.7</v>
      </c>
      <c r="S41" s="52"/>
      <c r="T41" s="76"/>
      <c r="U41" s="53"/>
      <c r="V41" s="52"/>
      <c r="W41" s="424"/>
      <c r="X41" s="424"/>
      <c r="Y41" s="52"/>
      <c r="Z41" s="52"/>
      <c r="AA41" s="52"/>
      <c r="AB41" s="52"/>
    </row>
    <row r="42" spans="1:30" s="419" customFormat="1" ht="33.75" customHeight="1" x14ac:dyDescent="0.25">
      <c r="A42" s="406" t="s">
        <v>16</v>
      </c>
      <c r="B42" s="82">
        <v>132.48650000000001</v>
      </c>
      <c r="C42" s="82">
        <v>133.31979999999999</v>
      </c>
      <c r="D42" s="82">
        <v>20.847000000000001</v>
      </c>
      <c r="E42" s="82">
        <v>133.02080000000001</v>
      </c>
      <c r="F42" s="82">
        <v>127.14190000000001</v>
      </c>
      <c r="G42" s="82"/>
      <c r="H42" s="82"/>
      <c r="I42" s="205">
        <f t="shared" si="11"/>
        <v>546.81599999999992</v>
      </c>
      <c r="J42" s="52"/>
      <c r="K42" s="406" t="s">
        <v>16</v>
      </c>
      <c r="L42" s="82">
        <v>10.199999999999999</v>
      </c>
      <c r="M42" s="82">
        <v>10.4</v>
      </c>
      <c r="N42" s="82">
        <v>1.7</v>
      </c>
      <c r="O42" s="82">
        <v>10.5</v>
      </c>
      <c r="P42" s="82">
        <v>10.199999999999999</v>
      </c>
      <c r="Q42" s="82"/>
      <c r="R42" s="205">
        <f t="shared" si="12"/>
        <v>43</v>
      </c>
      <c r="S42" s="52"/>
      <c r="T42" s="76"/>
      <c r="U42" s="53"/>
      <c r="V42" s="52"/>
      <c r="W42" s="424"/>
      <c r="X42" s="424"/>
      <c r="Y42" s="52"/>
      <c r="Z42" s="52"/>
      <c r="AA42" s="52"/>
      <c r="AB42" s="52"/>
    </row>
    <row r="43" spans="1:30" s="419" customFormat="1" ht="33.75" customHeight="1" x14ac:dyDescent="0.25">
      <c r="A43" s="404" t="s">
        <v>17</v>
      </c>
      <c r="B43" s="82">
        <v>132.48650000000001</v>
      </c>
      <c r="C43" s="82">
        <v>133.31979999999999</v>
      </c>
      <c r="D43" s="82">
        <v>20.847000000000001</v>
      </c>
      <c r="E43" s="82">
        <v>133.02080000000001</v>
      </c>
      <c r="F43" s="82">
        <v>127.14190000000001</v>
      </c>
      <c r="G43" s="82"/>
      <c r="H43" s="82"/>
      <c r="I43" s="205">
        <f t="shared" si="11"/>
        <v>546.81599999999992</v>
      </c>
      <c r="J43" s="52"/>
      <c r="K43" s="404" t="s">
        <v>17</v>
      </c>
      <c r="L43" s="82">
        <v>10.199999999999999</v>
      </c>
      <c r="M43" s="82">
        <v>10.4</v>
      </c>
      <c r="N43" s="82">
        <v>1.7</v>
      </c>
      <c r="O43" s="82">
        <v>10.5</v>
      </c>
      <c r="P43" s="82">
        <v>10.199999999999999</v>
      </c>
      <c r="Q43" s="82"/>
      <c r="R43" s="205">
        <f t="shared" si="12"/>
        <v>43</v>
      </c>
      <c r="S43" s="52"/>
      <c r="T43" s="76"/>
      <c r="U43" s="53"/>
      <c r="V43" s="52"/>
      <c r="W43" s="424"/>
      <c r="X43" s="424"/>
      <c r="Y43" s="52"/>
      <c r="Z43" s="52"/>
      <c r="AA43" s="52"/>
      <c r="AB43" s="52"/>
    </row>
    <row r="44" spans="1:30" s="419" customFormat="1" ht="33.75" customHeight="1" x14ac:dyDescent="0.25">
      <c r="A44" s="406" t="s">
        <v>18</v>
      </c>
      <c r="B44" s="82">
        <v>130.5</v>
      </c>
      <c r="C44" s="82">
        <v>132</v>
      </c>
      <c r="D44" s="82">
        <v>19.971</v>
      </c>
      <c r="E44" s="82">
        <v>131.71350000000001</v>
      </c>
      <c r="F44" s="82">
        <v>126.9585</v>
      </c>
      <c r="G44" s="82"/>
      <c r="H44" s="82"/>
      <c r="I44" s="205">
        <f t="shared" si="11"/>
        <v>541.14300000000003</v>
      </c>
      <c r="J44" s="52"/>
      <c r="K44" s="406" t="s">
        <v>18</v>
      </c>
      <c r="L44" s="82">
        <v>10.3</v>
      </c>
      <c r="M44" s="82">
        <v>10.5</v>
      </c>
      <c r="N44" s="82">
        <v>1.7</v>
      </c>
      <c r="O44" s="82">
        <v>10.5</v>
      </c>
      <c r="P44" s="82">
        <v>10.199999999999999</v>
      </c>
      <c r="Q44" s="82"/>
      <c r="R44" s="205">
        <f t="shared" si="12"/>
        <v>43.2</v>
      </c>
      <c r="S44" s="52"/>
      <c r="T44" s="76"/>
      <c r="U44" s="53"/>
      <c r="V44" s="52"/>
      <c r="W44" s="424"/>
      <c r="X44" s="424"/>
      <c r="Y44" s="52"/>
      <c r="Z44" s="52"/>
      <c r="AA44" s="52"/>
      <c r="AB44" s="52"/>
    </row>
    <row r="45" spans="1:30" s="419" customFormat="1" ht="33.75" customHeight="1" x14ac:dyDescent="0.25">
      <c r="A45" s="404" t="s">
        <v>19</v>
      </c>
      <c r="B45" s="82">
        <v>130.5</v>
      </c>
      <c r="C45" s="82">
        <v>132</v>
      </c>
      <c r="D45" s="82">
        <v>19.971</v>
      </c>
      <c r="E45" s="82">
        <v>131.71350000000001</v>
      </c>
      <c r="F45" s="82">
        <v>126.9585</v>
      </c>
      <c r="G45" s="82"/>
      <c r="H45" s="82"/>
      <c r="I45" s="205">
        <f t="shared" si="11"/>
        <v>541.14300000000003</v>
      </c>
      <c r="J45" s="52"/>
      <c r="K45" s="404" t="s">
        <v>19</v>
      </c>
      <c r="L45" s="82">
        <v>10.3</v>
      </c>
      <c r="M45" s="82">
        <v>10.5</v>
      </c>
      <c r="N45" s="82">
        <v>1.7</v>
      </c>
      <c r="O45" s="82">
        <v>10.5</v>
      </c>
      <c r="P45" s="82">
        <v>10.199999999999999</v>
      </c>
      <c r="Q45" s="82"/>
      <c r="R45" s="205">
        <f t="shared" si="12"/>
        <v>43.2</v>
      </c>
      <c r="S45" s="52"/>
      <c r="T45" s="76"/>
      <c r="U45" s="53"/>
      <c r="V45" s="52"/>
      <c r="W45" s="424"/>
      <c r="X45" s="424"/>
      <c r="Y45" s="52"/>
      <c r="Z45" s="52"/>
      <c r="AA45" s="52"/>
      <c r="AB45" s="52"/>
    </row>
    <row r="46" spans="1:30" s="419" customFormat="1" ht="33.75" customHeight="1" x14ac:dyDescent="0.25">
      <c r="A46" s="406" t="s">
        <v>11</v>
      </c>
      <c r="B46" s="308">
        <f t="shared" ref="B46:H46" si="13">SUM(B39:B45)</f>
        <v>922.45949999999993</v>
      </c>
      <c r="C46" s="309">
        <f t="shared" si="13"/>
        <v>931.55939999999998</v>
      </c>
      <c r="D46" s="309">
        <f t="shared" si="13"/>
        <v>142.483</v>
      </c>
      <c r="E46" s="309">
        <f t="shared" si="13"/>
        <v>920.48940000000016</v>
      </c>
      <c r="F46" s="309">
        <f t="shared" si="13"/>
        <v>888.34269999999992</v>
      </c>
      <c r="G46" s="309">
        <f t="shared" si="13"/>
        <v>0</v>
      </c>
      <c r="H46" s="309">
        <f t="shared" si="13"/>
        <v>0</v>
      </c>
      <c r="I46" s="205">
        <f t="shared" si="11"/>
        <v>3805.3339999999998</v>
      </c>
      <c r="K46" s="406" t="s">
        <v>11</v>
      </c>
      <c r="L46" s="308">
        <f t="shared" ref="L46:Q46" si="14">SUM(L39:L45)</f>
        <v>71.8</v>
      </c>
      <c r="M46" s="309">
        <f t="shared" si="14"/>
        <v>73</v>
      </c>
      <c r="N46" s="309">
        <f t="shared" si="14"/>
        <v>11.999999999999998</v>
      </c>
      <c r="O46" s="309">
        <f t="shared" si="14"/>
        <v>73.8</v>
      </c>
      <c r="P46" s="309">
        <f t="shared" si="14"/>
        <v>71.500000000000014</v>
      </c>
      <c r="Q46" s="309">
        <f t="shared" si="14"/>
        <v>0</v>
      </c>
      <c r="R46" s="205">
        <f t="shared" si="12"/>
        <v>302.10000000000002</v>
      </c>
      <c r="S46" s="76"/>
      <c r="T46" s="76"/>
      <c r="U46" s="52"/>
      <c r="V46" s="52"/>
      <c r="W46" s="52"/>
      <c r="X46" s="52"/>
      <c r="Y46" s="52"/>
      <c r="Z46" s="52"/>
      <c r="AA46" s="52"/>
      <c r="AB46" s="52"/>
    </row>
    <row r="47" spans="1:30" s="419" customFormat="1" ht="33.75" customHeight="1" x14ac:dyDescent="0.25">
      <c r="A47" s="407" t="s">
        <v>20</v>
      </c>
      <c r="B47" s="316">
        <v>158.5</v>
      </c>
      <c r="C47" s="317">
        <v>158.5</v>
      </c>
      <c r="D47" s="317">
        <v>158.5</v>
      </c>
      <c r="E47" s="317">
        <v>158.5</v>
      </c>
      <c r="F47" s="317">
        <v>158.5</v>
      </c>
      <c r="G47" s="317"/>
      <c r="H47" s="317"/>
      <c r="I47" s="425">
        <f>+((I46/I48)/7)*1000</f>
        <v>158.72091762252347</v>
      </c>
      <c r="K47" s="407" t="s">
        <v>20</v>
      </c>
      <c r="L47" s="316">
        <v>142.5</v>
      </c>
      <c r="M47" s="317">
        <v>141</v>
      </c>
      <c r="N47" s="317">
        <v>142.5</v>
      </c>
      <c r="O47" s="317">
        <v>140.5</v>
      </c>
      <c r="P47" s="317">
        <v>140</v>
      </c>
      <c r="Q47" s="317"/>
      <c r="R47" s="425">
        <f>+((R46/R48)/7)*1000</f>
        <v>141.03641456582633</v>
      </c>
      <c r="S47" s="426"/>
      <c r="T47" s="426"/>
    </row>
    <row r="48" spans="1:30" s="419" customFormat="1" ht="33.75" customHeight="1" x14ac:dyDescent="0.25">
      <c r="A48" s="409" t="s">
        <v>21</v>
      </c>
      <c r="B48" s="86">
        <v>828</v>
      </c>
      <c r="C48" s="35">
        <v>839</v>
      </c>
      <c r="D48" s="35">
        <v>126</v>
      </c>
      <c r="E48" s="35">
        <v>831</v>
      </c>
      <c r="F48" s="35">
        <v>801</v>
      </c>
      <c r="G48" s="35"/>
      <c r="H48" s="35"/>
      <c r="I48" s="427">
        <f>SUM(B48:H48)</f>
        <v>3425</v>
      </c>
      <c r="J48" s="52"/>
      <c r="K48" s="409" t="s">
        <v>21</v>
      </c>
      <c r="L48" s="428">
        <v>72</v>
      </c>
      <c r="M48" s="411">
        <v>74</v>
      </c>
      <c r="N48" s="411">
        <v>12</v>
      </c>
      <c r="O48" s="411">
        <v>75</v>
      </c>
      <c r="P48" s="411">
        <v>73</v>
      </c>
      <c r="Q48" s="411"/>
      <c r="R48" s="429">
        <f>SUM(L48:Q48)</f>
        <v>306</v>
      </c>
      <c r="S48" s="430"/>
      <c r="T48" s="430"/>
    </row>
    <row r="49" spans="1:31" s="419" customFormat="1" ht="33.75" customHeight="1" x14ac:dyDescent="0.25">
      <c r="A49" s="414" t="s">
        <v>22</v>
      </c>
      <c r="B49" s="302">
        <f t="shared" ref="B49:H49" si="15">((B48*B47)*7/1000)/7</f>
        <v>131.238</v>
      </c>
      <c r="C49" s="204">
        <f t="shared" si="15"/>
        <v>132.98150000000001</v>
      </c>
      <c r="D49" s="204">
        <f t="shared" si="15"/>
        <v>19.971</v>
      </c>
      <c r="E49" s="204">
        <f t="shared" si="15"/>
        <v>131.71350000000001</v>
      </c>
      <c r="F49" s="204">
        <f t="shared" si="15"/>
        <v>126.9585</v>
      </c>
      <c r="G49" s="204">
        <f t="shared" si="15"/>
        <v>0</v>
      </c>
      <c r="H49" s="204">
        <f t="shared" si="15"/>
        <v>0</v>
      </c>
      <c r="I49" s="431">
        <f>((I46*1000)/I48)/7</f>
        <v>158.72091762252347</v>
      </c>
      <c r="K49" s="414" t="s">
        <v>22</v>
      </c>
      <c r="L49" s="302">
        <f t="shared" ref="L49" si="16">((L48*L47)*7/1000-L39-L40)/5</f>
        <v>10.244</v>
      </c>
      <c r="M49" s="302">
        <f t="shared" ref="M49" si="17">((M48*M47)*7/1000-M39-M40)/5</f>
        <v>10.4476</v>
      </c>
      <c r="N49" s="302">
        <f t="shared" ref="N49" si="18">((N48*N47)*7/1000-N39-N40)/5</f>
        <v>1.6739999999999999</v>
      </c>
      <c r="O49" s="302">
        <f t="shared" ref="O49" si="19">((O48*O47)*7/1000-O39-O40)/5</f>
        <v>10.4725</v>
      </c>
      <c r="P49" s="302">
        <f t="shared" ref="P49" si="20">((P48*P47)*7/1000-P39-P40)/5</f>
        <v>10.188000000000002</v>
      </c>
      <c r="Q49" s="204">
        <f t="shared" ref="Q49" si="21">((Q48*Q47)*7/1000-Q39-Q40)/5</f>
        <v>0</v>
      </c>
      <c r="R49" s="432">
        <f>((R46*1000)/R48)/7</f>
        <v>141.03641456582633</v>
      </c>
      <c r="S49" s="430"/>
      <c r="T49" s="430"/>
    </row>
    <row r="50" spans="1:31" s="419" customFormat="1" ht="33.75" customHeight="1" x14ac:dyDescent="0.25">
      <c r="A50" s="99" t="s">
        <v>23</v>
      </c>
      <c r="B50" s="88">
        <f t="shared" ref="B50:H50" si="22">((B48*B47)*7)/1000</f>
        <v>918.66600000000005</v>
      </c>
      <c r="C50" s="43">
        <f t="shared" si="22"/>
        <v>930.87049999999999</v>
      </c>
      <c r="D50" s="43">
        <f t="shared" si="22"/>
        <v>139.797</v>
      </c>
      <c r="E50" s="43">
        <f t="shared" si="22"/>
        <v>921.99450000000002</v>
      </c>
      <c r="F50" s="43">
        <f t="shared" si="22"/>
        <v>888.70950000000005</v>
      </c>
      <c r="G50" s="43">
        <f t="shared" si="22"/>
        <v>0</v>
      </c>
      <c r="H50" s="43">
        <f t="shared" si="22"/>
        <v>0</v>
      </c>
      <c r="I50" s="90"/>
      <c r="K50" s="99" t="s">
        <v>23</v>
      </c>
      <c r="L50" s="88">
        <f t="shared" ref="L50:Q50" si="23">((L48*L47)*7)/1000</f>
        <v>71.819999999999993</v>
      </c>
      <c r="M50" s="43">
        <f t="shared" si="23"/>
        <v>73.037999999999997</v>
      </c>
      <c r="N50" s="43">
        <f t="shared" si="23"/>
        <v>11.97</v>
      </c>
      <c r="O50" s="43">
        <f t="shared" si="23"/>
        <v>73.762500000000003</v>
      </c>
      <c r="P50" s="43">
        <f t="shared" si="23"/>
        <v>71.540000000000006</v>
      </c>
      <c r="Q50" s="43">
        <f t="shared" si="23"/>
        <v>0</v>
      </c>
      <c r="R50" s="433"/>
    </row>
    <row r="51" spans="1:31" s="419" customFormat="1" ht="33.75" customHeight="1" thickBot="1" x14ac:dyDescent="0.3">
      <c r="A51" s="100" t="s">
        <v>24</v>
      </c>
      <c r="B51" s="89">
        <f t="shared" ref="B51:H51" si="24">+(B46/B48)/7*1000</f>
        <v>159.15450310559007</v>
      </c>
      <c r="C51" s="49">
        <f t="shared" si="24"/>
        <v>158.61729950621489</v>
      </c>
      <c r="D51" s="49">
        <f t="shared" si="24"/>
        <v>161.54535147392289</v>
      </c>
      <c r="E51" s="49">
        <f t="shared" si="24"/>
        <v>158.2412583806086</v>
      </c>
      <c r="F51" s="49">
        <f t="shared" si="24"/>
        <v>158.43458177278399</v>
      </c>
      <c r="G51" s="49" t="e">
        <f t="shared" si="24"/>
        <v>#DIV/0!</v>
      </c>
      <c r="H51" s="49" t="e">
        <f t="shared" si="24"/>
        <v>#DIV/0!</v>
      </c>
      <c r="I51" s="108"/>
      <c r="J51" s="52"/>
      <c r="K51" s="100" t="s">
        <v>24</v>
      </c>
      <c r="L51" s="89">
        <f t="shared" ref="L51:Q51" si="25">+(L46/L48)/7*1000</f>
        <v>142.46031746031744</v>
      </c>
      <c r="M51" s="49">
        <f t="shared" si="25"/>
        <v>140.92664092664091</v>
      </c>
      <c r="N51" s="49">
        <f t="shared" si="25"/>
        <v>142.85714285714286</v>
      </c>
      <c r="O51" s="49">
        <f t="shared" si="25"/>
        <v>140.57142857142856</v>
      </c>
      <c r="P51" s="49">
        <f t="shared" si="25"/>
        <v>139.92172211350297</v>
      </c>
      <c r="Q51" s="49" t="e">
        <f t="shared" si="25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91"/>
      <c r="K54" s="591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589" t="s">
        <v>8</v>
      </c>
      <c r="C55" s="590"/>
      <c r="D55" s="590"/>
      <c r="E55" s="590"/>
      <c r="F55" s="590"/>
      <c r="G55" s="587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6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6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6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6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6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6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6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7">SUM(B58:B64)</f>
        <v>158.00000000000003</v>
      </c>
      <c r="C65" s="28">
        <f t="shared" si="27"/>
        <v>279.2</v>
      </c>
      <c r="D65" s="28">
        <f t="shared" si="27"/>
        <v>277</v>
      </c>
      <c r="E65" s="28">
        <f t="shared" si="27"/>
        <v>395.9</v>
      </c>
      <c r="F65" s="28">
        <f t="shared" si="27"/>
        <v>0</v>
      </c>
      <c r="G65" s="28">
        <f t="shared" si="27"/>
        <v>0</v>
      </c>
      <c r="H65" s="104">
        <f t="shared" si="26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8">((B67*B66)*7/1000-B58-B59)/5</f>
        <v>22.8871</v>
      </c>
      <c r="C68" s="39">
        <f t="shared" si="28"/>
        <v>40.400400000000005</v>
      </c>
      <c r="D68" s="39">
        <f t="shared" si="28"/>
        <v>40.129200000000004</v>
      </c>
      <c r="E68" s="39">
        <f t="shared" si="28"/>
        <v>57.355999999999995</v>
      </c>
      <c r="F68" s="39">
        <f t="shared" si="28"/>
        <v>0</v>
      </c>
      <c r="G68" s="39">
        <f t="shared" si="28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9">((B67*B66)*7)/1000</f>
        <v>158.03550000000001</v>
      </c>
      <c r="C69" s="43">
        <f t="shared" si="29"/>
        <v>279.202</v>
      </c>
      <c r="D69" s="43">
        <f t="shared" si="29"/>
        <v>277.04599999999999</v>
      </c>
      <c r="E69" s="43">
        <f t="shared" si="29"/>
        <v>395.78</v>
      </c>
      <c r="F69" s="43">
        <f t="shared" si="29"/>
        <v>0</v>
      </c>
      <c r="G69" s="43">
        <f t="shared" si="29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30">+(B65/B67)/7*1000</f>
        <v>130.47068538398022</v>
      </c>
      <c r="C70" s="49">
        <f t="shared" si="30"/>
        <v>129.49907235621521</v>
      </c>
      <c r="D70" s="49">
        <f t="shared" si="30"/>
        <v>128.47866419294991</v>
      </c>
      <c r="E70" s="49">
        <f t="shared" si="30"/>
        <v>128.53896103896105</v>
      </c>
      <c r="F70" s="49" t="e">
        <f t="shared" si="30"/>
        <v>#DIV/0!</v>
      </c>
      <c r="G70" s="49" t="e">
        <f t="shared" si="30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453"/>
      <c r="D73" s="453"/>
      <c r="E73" s="453"/>
      <c r="F73" s="118"/>
      <c r="G73" s="198"/>
      <c r="H73" s="453"/>
      <c r="I73" s="453"/>
      <c r="J73" s="453"/>
      <c r="K73" s="118"/>
      <c r="L73" s="198"/>
      <c r="M73" s="453"/>
      <c r="N73" s="453"/>
      <c r="O73" s="118"/>
      <c r="P73" s="198"/>
      <c r="Q73" s="453"/>
      <c r="R73" s="453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398"/>
      <c r="C74" s="399"/>
      <c r="D74" s="399"/>
      <c r="E74" s="399"/>
      <c r="F74" s="400"/>
      <c r="G74" s="401"/>
      <c r="H74" s="399"/>
      <c r="I74" s="399"/>
      <c r="J74" s="399"/>
      <c r="K74" s="400"/>
      <c r="L74" s="401"/>
      <c r="M74" s="399"/>
      <c r="N74" s="399"/>
      <c r="O74" s="400"/>
      <c r="P74" s="401"/>
      <c r="Q74" s="399"/>
      <c r="R74" s="399"/>
      <c r="S74" s="400"/>
      <c r="T74" s="92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398">
        <v>1</v>
      </c>
      <c r="C75" s="402">
        <v>2</v>
      </c>
      <c r="D75" s="402" t="s">
        <v>73</v>
      </c>
      <c r="E75" s="402">
        <v>4</v>
      </c>
      <c r="F75" s="403">
        <v>5</v>
      </c>
      <c r="G75" s="398">
        <v>6</v>
      </c>
      <c r="H75" s="402">
        <v>7</v>
      </c>
      <c r="I75" s="402" t="s">
        <v>74</v>
      </c>
      <c r="J75" s="402">
        <v>9</v>
      </c>
      <c r="K75" s="403">
        <v>10</v>
      </c>
      <c r="L75" s="398">
        <v>11</v>
      </c>
      <c r="M75" s="402" t="s">
        <v>75</v>
      </c>
      <c r="N75" s="402">
        <v>13</v>
      </c>
      <c r="O75" s="403">
        <v>14</v>
      </c>
      <c r="P75" s="398">
        <v>15</v>
      </c>
      <c r="Q75" s="402" t="s">
        <v>76</v>
      </c>
      <c r="R75" s="402">
        <v>17</v>
      </c>
      <c r="S75" s="403">
        <v>18</v>
      </c>
      <c r="T75" s="92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404" t="s">
        <v>13</v>
      </c>
      <c r="B76" s="203">
        <v>9.6999999999999993</v>
      </c>
      <c r="C76" s="204">
        <v>9.1</v>
      </c>
      <c r="D76" s="204">
        <v>1.8</v>
      </c>
      <c r="E76" s="204">
        <v>9</v>
      </c>
      <c r="F76" s="205">
        <v>10.5</v>
      </c>
      <c r="G76" s="203">
        <v>9.1</v>
      </c>
      <c r="H76" s="204">
        <v>9.6</v>
      </c>
      <c r="I76" s="204">
        <v>2.2999999999999998</v>
      </c>
      <c r="J76" s="204">
        <v>9.5</v>
      </c>
      <c r="K76" s="205">
        <v>10.5</v>
      </c>
      <c r="L76" s="203">
        <v>11.3</v>
      </c>
      <c r="M76" s="204">
        <v>2.1</v>
      </c>
      <c r="N76" s="204">
        <v>11.1</v>
      </c>
      <c r="O76" s="205">
        <v>10.8</v>
      </c>
      <c r="P76" s="203">
        <v>11</v>
      </c>
      <c r="Q76" s="204">
        <v>1.9</v>
      </c>
      <c r="R76" s="204">
        <v>10.8</v>
      </c>
      <c r="S76" s="205">
        <v>10.8</v>
      </c>
      <c r="T76" s="405">
        <f t="shared" ref="T76:T83" si="31">SUM(B76:S76)</f>
        <v>150.9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406" t="s">
        <v>14</v>
      </c>
      <c r="B77" s="203">
        <v>9.6999999999999993</v>
      </c>
      <c r="C77" s="204">
        <v>9.1</v>
      </c>
      <c r="D77" s="204">
        <v>1.8</v>
      </c>
      <c r="E77" s="204">
        <v>9</v>
      </c>
      <c r="F77" s="205">
        <v>10.5</v>
      </c>
      <c r="G77" s="203">
        <v>9.1</v>
      </c>
      <c r="H77" s="204">
        <v>9.6</v>
      </c>
      <c r="I77" s="204">
        <v>2.2999999999999998</v>
      </c>
      <c r="J77" s="204">
        <v>9.5</v>
      </c>
      <c r="K77" s="205">
        <v>10.5</v>
      </c>
      <c r="L77" s="203">
        <v>11.3</v>
      </c>
      <c r="M77" s="204">
        <v>2.1</v>
      </c>
      <c r="N77" s="204">
        <v>11.1</v>
      </c>
      <c r="O77" s="205">
        <v>10.8</v>
      </c>
      <c r="P77" s="203">
        <v>11</v>
      </c>
      <c r="Q77" s="204">
        <v>1.9</v>
      </c>
      <c r="R77" s="204">
        <v>10.8</v>
      </c>
      <c r="S77" s="205">
        <v>10.8</v>
      </c>
      <c r="T77" s="405">
        <f t="shared" si="31"/>
        <v>150.9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404" t="s">
        <v>15</v>
      </c>
      <c r="B78" s="203">
        <v>9.3000000000000007</v>
      </c>
      <c r="C78" s="204">
        <v>9</v>
      </c>
      <c r="D78" s="204">
        <v>1.7</v>
      </c>
      <c r="E78" s="204">
        <v>9</v>
      </c>
      <c r="F78" s="205">
        <v>10.4</v>
      </c>
      <c r="G78" s="203">
        <v>9</v>
      </c>
      <c r="H78" s="204">
        <v>9.4</v>
      </c>
      <c r="I78" s="204">
        <v>2.1</v>
      </c>
      <c r="J78" s="204">
        <v>9.4</v>
      </c>
      <c r="K78" s="205">
        <v>10.5</v>
      </c>
      <c r="L78" s="203">
        <v>11.2</v>
      </c>
      <c r="M78" s="204">
        <v>2</v>
      </c>
      <c r="N78" s="204">
        <v>10.9</v>
      </c>
      <c r="O78" s="205">
        <v>10.7</v>
      </c>
      <c r="P78" s="203">
        <v>10.9</v>
      </c>
      <c r="Q78" s="204">
        <v>1.7</v>
      </c>
      <c r="R78" s="204">
        <v>10.7</v>
      </c>
      <c r="S78" s="205">
        <v>10.8</v>
      </c>
      <c r="T78" s="405">
        <f t="shared" si="31"/>
        <v>148.70000000000002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406" t="s">
        <v>16</v>
      </c>
      <c r="B79" s="203">
        <v>9.4</v>
      </c>
      <c r="C79" s="204">
        <v>9</v>
      </c>
      <c r="D79" s="204">
        <v>1.7</v>
      </c>
      <c r="E79" s="204">
        <v>9</v>
      </c>
      <c r="F79" s="205">
        <v>10.4</v>
      </c>
      <c r="G79" s="203">
        <v>9</v>
      </c>
      <c r="H79" s="204">
        <v>9.5</v>
      </c>
      <c r="I79" s="204">
        <v>2.2000000000000002</v>
      </c>
      <c r="J79" s="204">
        <v>9.4</v>
      </c>
      <c r="K79" s="205">
        <v>10.5</v>
      </c>
      <c r="L79" s="203">
        <v>11.2</v>
      </c>
      <c r="M79" s="204">
        <v>2</v>
      </c>
      <c r="N79" s="204">
        <v>11</v>
      </c>
      <c r="O79" s="205">
        <v>10.7</v>
      </c>
      <c r="P79" s="203">
        <v>10.9</v>
      </c>
      <c r="Q79" s="204">
        <v>1.7</v>
      </c>
      <c r="R79" s="204">
        <v>10.7</v>
      </c>
      <c r="S79" s="205">
        <v>10.8</v>
      </c>
      <c r="T79" s="405">
        <f t="shared" si="31"/>
        <v>149.10000000000002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404" t="s">
        <v>17</v>
      </c>
      <c r="B80" s="203">
        <v>9.4</v>
      </c>
      <c r="C80" s="204">
        <v>9</v>
      </c>
      <c r="D80" s="204">
        <v>1.8</v>
      </c>
      <c r="E80" s="204">
        <v>9.1</v>
      </c>
      <c r="F80" s="205">
        <v>10.5</v>
      </c>
      <c r="G80" s="203">
        <v>9</v>
      </c>
      <c r="H80" s="204">
        <v>9.5</v>
      </c>
      <c r="I80" s="204">
        <v>2.2000000000000002</v>
      </c>
      <c r="J80" s="204">
        <v>9.4</v>
      </c>
      <c r="K80" s="205">
        <v>10.5</v>
      </c>
      <c r="L80" s="203">
        <v>11.2</v>
      </c>
      <c r="M80" s="204">
        <v>2.1</v>
      </c>
      <c r="N80" s="204">
        <v>11</v>
      </c>
      <c r="O80" s="205">
        <v>10.8</v>
      </c>
      <c r="P80" s="203">
        <v>10.9</v>
      </c>
      <c r="Q80" s="204">
        <v>1.7</v>
      </c>
      <c r="R80" s="204">
        <v>10.8</v>
      </c>
      <c r="S80" s="205">
        <v>10.8</v>
      </c>
      <c r="T80" s="405">
        <f t="shared" si="31"/>
        <v>149.70000000000002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406" t="s">
        <v>18</v>
      </c>
      <c r="B81" s="203">
        <v>9.4</v>
      </c>
      <c r="C81" s="204">
        <v>9</v>
      </c>
      <c r="D81" s="204">
        <v>1.8</v>
      </c>
      <c r="E81" s="204">
        <v>9.1</v>
      </c>
      <c r="F81" s="205">
        <v>10.5</v>
      </c>
      <c r="G81" s="203">
        <v>9</v>
      </c>
      <c r="H81" s="204">
        <v>9.5</v>
      </c>
      <c r="I81" s="204">
        <v>2.2000000000000002</v>
      </c>
      <c r="J81" s="204">
        <v>9.5</v>
      </c>
      <c r="K81" s="205">
        <v>10.5</v>
      </c>
      <c r="L81" s="203">
        <v>11.2</v>
      </c>
      <c r="M81" s="204">
        <v>2.1</v>
      </c>
      <c r="N81" s="204">
        <v>11</v>
      </c>
      <c r="O81" s="205">
        <v>10.8</v>
      </c>
      <c r="P81" s="203">
        <v>11</v>
      </c>
      <c r="Q81" s="204">
        <v>1.7</v>
      </c>
      <c r="R81" s="204">
        <v>10.8</v>
      </c>
      <c r="S81" s="205">
        <v>10.8</v>
      </c>
      <c r="T81" s="405">
        <f t="shared" si="31"/>
        <v>149.9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404" t="s">
        <v>19</v>
      </c>
      <c r="B82" s="203">
        <v>9.4</v>
      </c>
      <c r="C82" s="204">
        <v>9</v>
      </c>
      <c r="D82" s="204">
        <v>1.8</v>
      </c>
      <c r="E82" s="204">
        <v>9.1</v>
      </c>
      <c r="F82" s="205">
        <v>10.5</v>
      </c>
      <c r="G82" s="203">
        <v>9</v>
      </c>
      <c r="H82" s="204">
        <v>9.5</v>
      </c>
      <c r="I82" s="204">
        <v>2.2000000000000002</v>
      </c>
      <c r="J82" s="204">
        <v>9.5</v>
      </c>
      <c r="K82" s="205">
        <v>10.6</v>
      </c>
      <c r="L82" s="203">
        <v>11.3</v>
      </c>
      <c r="M82" s="204">
        <v>2.1</v>
      </c>
      <c r="N82" s="204">
        <v>11</v>
      </c>
      <c r="O82" s="205">
        <v>10.8</v>
      </c>
      <c r="P82" s="203">
        <v>11</v>
      </c>
      <c r="Q82" s="204">
        <v>1.8</v>
      </c>
      <c r="R82" s="204">
        <v>10.8</v>
      </c>
      <c r="S82" s="205">
        <v>10.8</v>
      </c>
      <c r="T82" s="405">
        <f t="shared" si="31"/>
        <v>150.20000000000002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406" t="s">
        <v>11</v>
      </c>
      <c r="B83" s="311">
        <f>SUM(B76:B82)</f>
        <v>66.3</v>
      </c>
      <c r="C83" s="309">
        <f>SUM(C76:C82)</f>
        <v>63.2</v>
      </c>
      <c r="D83" s="309">
        <f>SUM(D76:D82)</f>
        <v>12.400000000000002</v>
      </c>
      <c r="E83" s="309">
        <f>SUM(E76:E82)</f>
        <v>63.300000000000004</v>
      </c>
      <c r="F83" s="310">
        <f>SUM(F76:F82)</f>
        <v>73.3</v>
      </c>
      <c r="G83" s="311">
        <f t="shared" ref="G83:S83" si="32">SUM(G76:G82)</f>
        <v>63.2</v>
      </c>
      <c r="H83" s="309">
        <f t="shared" si="32"/>
        <v>66.599999999999994</v>
      </c>
      <c r="I83" s="309">
        <f t="shared" si="32"/>
        <v>15.499999999999996</v>
      </c>
      <c r="J83" s="309">
        <f t="shared" si="32"/>
        <v>66.199999999999989</v>
      </c>
      <c r="K83" s="310">
        <f t="shared" si="32"/>
        <v>73.599999999999994</v>
      </c>
      <c r="L83" s="311">
        <f t="shared" si="32"/>
        <v>78.7</v>
      </c>
      <c r="M83" s="309">
        <f t="shared" si="32"/>
        <v>14.499999999999998</v>
      </c>
      <c r="N83" s="309">
        <f t="shared" si="32"/>
        <v>77.099999999999994</v>
      </c>
      <c r="O83" s="310">
        <f t="shared" si="32"/>
        <v>75.399999999999991</v>
      </c>
      <c r="P83" s="311">
        <f t="shared" si="32"/>
        <v>76.699999999999989</v>
      </c>
      <c r="Q83" s="309">
        <f t="shared" si="32"/>
        <v>12.4</v>
      </c>
      <c r="R83" s="309">
        <f t="shared" si="32"/>
        <v>75.399999999999991</v>
      </c>
      <c r="S83" s="310">
        <f t="shared" si="32"/>
        <v>75.599999999999994</v>
      </c>
      <c r="T83" s="405">
        <f t="shared" si="31"/>
        <v>1049.3999999999999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407" t="s">
        <v>20</v>
      </c>
      <c r="B84" s="319">
        <v>148</v>
      </c>
      <c r="C84" s="317">
        <v>148</v>
      </c>
      <c r="D84" s="317">
        <v>148</v>
      </c>
      <c r="E84" s="317">
        <v>146</v>
      </c>
      <c r="F84" s="318">
        <v>145.5</v>
      </c>
      <c r="G84" s="319">
        <v>148</v>
      </c>
      <c r="H84" s="317">
        <v>146.5</v>
      </c>
      <c r="I84" s="317">
        <v>148</v>
      </c>
      <c r="J84" s="317">
        <v>145.5</v>
      </c>
      <c r="K84" s="318">
        <v>146</v>
      </c>
      <c r="L84" s="319">
        <v>148</v>
      </c>
      <c r="M84" s="317">
        <v>148</v>
      </c>
      <c r="N84" s="317">
        <v>145</v>
      </c>
      <c r="O84" s="318">
        <v>145.5</v>
      </c>
      <c r="P84" s="319">
        <v>148</v>
      </c>
      <c r="Q84" s="317">
        <v>147.5</v>
      </c>
      <c r="R84" s="317">
        <v>145.5</v>
      </c>
      <c r="S84" s="318">
        <v>146</v>
      </c>
      <c r="T84" s="408">
        <f>+((T83/T85)/7)*1000</f>
        <v>146.5437788018433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409" t="s">
        <v>21</v>
      </c>
      <c r="B85" s="410">
        <v>64</v>
      </c>
      <c r="C85" s="411">
        <v>61</v>
      </c>
      <c r="D85" s="411">
        <v>12</v>
      </c>
      <c r="E85" s="411">
        <v>62</v>
      </c>
      <c r="F85" s="412">
        <v>72</v>
      </c>
      <c r="G85" s="410">
        <v>61</v>
      </c>
      <c r="H85" s="411">
        <v>65</v>
      </c>
      <c r="I85" s="411">
        <v>15</v>
      </c>
      <c r="J85" s="411">
        <v>65</v>
      </c>
      <c r="K85" s="412">
        <v>72</v>
      </c>
      <c r="L85" s="410">
        <v>76</v>
      </c>
      <c r="M85" s="411">
        <v>14</v>
      </c>
      <c r="N85" s="411">
        <v>76</v>
      </c>
      <c r="O85" s="412">
        <v>74</v>
      </c>
      <c r="P85" s="410">
        <v>74</v>
      </c>
      <c r="Q85" s="411">
        <v>12</v>
      </c>
      <c r="R85" s="411">
        <v>74</v>
      </c>
      <c r="S85" s="412">
        <v>74</v>
      </c>
      <c r="T85" s="413">
        <f>SUM(B85:S85)</f>
        <v>1023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414" t="s">
        <v>22</v>
      </c>
      <c r="B86" s="203">
        <f t="shared" ref="B86" si="33">((B85*B84)*7/1000-B76-B77)/5</f>
        <v>9.3807999999999989</v>
      </c>
      <c r="C86" s="204">
        <f t="shared" ref="C86" si="34">((C85*C84)*7/1000-C76-C77)/5</f>
        <v>8.9991999999999983</v>
      </c>
      <c r="D86" s="204">
        <f t="shared" ref="D86" si="35">((D85*D84)*7/1000-D76-D77)/5</f>
        <v>1.7663999999999997</v>
      </c>
      <c r="E86" s="204">
        <f t="shared" ref="E86" si="36">((E85*E84)*7/1000-E76-E77)/5</f>
        <v>9.0727999999999991</v>
      </c>
      <c r="F86" s="205">
        <f t="shared" ref="F86" si="37">((F85*F84)*7/1000-F76-F77)/5</f>
        <v>10.466399999999998</v>
      </c>
      <c r="G86" s="203">
        <f t="shared" ref="G86" si="38">((G85*G84)*7/1000-G76-G77)/5</f>
        <v>8.9991999999999983</v>
      </c>
      <c r="H86" s="204">
        <f t="shared" ref="H86" si="39">((H85*H84)*7/1000-H76-H77)/5</f>
        <v>9.4914999999999985</v>
      </c>
      <c r="I86" s="204">
        <f t="shared" ref="I86" si="40">((I85*I84)*7/1000-I76-I77)/5</f>
        <v>2.1879999999999997</v>
      </c>
      <c r="J86" s="204">
        <f t="shared" ref="J86" si="41">((J85*J84)*7/1000-J76-J77)/5</f>
        <v>9.4405000000000001</v>
      </c>
      <c r="K86" s="205">
        <f t="shared" ref="K86" si="42">((K85*K84)*7/1000-K76-K77)/5</f>
        <v>10.5168</v>
      </c>
      <c r="L86" s="203">
        <f t="shared" ref="L86" si="43">((L85*L84)*7/1000-L76-L77)/5</f>
        <v>11.227200000000002</v>
      </c>
      <c r="M86" s="204">
        <f t="shared" ref="M86" si="44">((M85*M84)*7/1000-M76-M77)/5</f>
        <v>2.0608</v>
      </c>
      <c r="N86" s="204">
        <f t="shared" ref="N86" si="45">((N85*N84)*7/1000-N76-N77)/5</f>
        <v>10.988000000000001</v>
      </c>
      <c r="O86" s="205">
        <f t="shared" ref="O86" si="46">((O85*O84)*7/1000-O76-O77)/5</f>
        <v>10.753800000000002</v>
      </c>
      <c r="P86" s="203">
        <f t="shared" ref="P86" si="47">((P85*P84)*7/1000-P76-P77)/5</f>
        <v>10.9328</v>
      </c>
      <c r="Q86" s="204">
        <f t="shared" ref="Q86" si="48">((Q85*Q84)*7/1000-Q76-Q77)/5</f>
        <v>1.718</v>
      </c>
      <c r="R86" s="204">
        <f t="shared" ref="R86" si="49">((R85*R84)*7/1000-R76-R77)/5</f>
        <v>10.753800000000002</v>
      </c>
      <c r="S86" s="205">
        <f t="shared" ref="S86" si="50">((S85*S84)*7/1000-S76-S77)/5</f>
        <v>10.805600000000002</v>
      </c>
      <c r="T86" s="413">
        <f>((T83*1000)/T85)/7</f>
        <v>146.54377880184327</v>
      </c>
      <c r="AD86" s="3"/>
    </row>
    <row r="87" spans="1:41" ht="33.75" customHeight="1" x14ac:dyDescent="0.25">
      <c r="A87" s="99" t="s">
        <v>23</v>
      </c>
      <c r="B87" s="42">
        <f>((B85*B84)*7)/1000</f>
        <v>66.304000000000002</v>
      </c>
      <c r="C87" s="43">
        <f>((C85*C84)*7)/1000</f>
        <v>63.195999999999998</v>
      </c>
      <c r="D87" s="43">
        <f>((D85*D84)*7)/1000</f>
        <v>12.432</v>
      </c>
      <c r="E87" s="43">
        <f>((E85*E84)*7)/1000</f>
        <v>63.363999999999997</v>
      </c>
      <c r="F87" s="90">
        <f>((F85*F84)*7)/1000</f>
        <v>73.331999999999994</v>
      </c>
      <c r="G87" s="42">
        <f t="shared" ref="G87:S87" si="51">((G85*G84)*7)/1000</f>
        <v>63.195999999999998</v>
      </c>
      <c r="H87" s="43">
        <f t="shared" si="51"/>
        <v>66.657499999999999</v>
      </c>
      <c r="I87" s="43">
        <f t="shared" si="51"/>
        <v>15.54</v>
      </c>
      <c r="J87" s="43">
        <f t="shared" si="51"/>
        <v>66.202500000000001</v>
      </c>
      <c r="K87" s="90">
        <f t="shared" si="51"/>
        <v>73.584000000000003</v>
      </c>
      <c r="L87" s="42">
        <f t="shared" si="51"/>
        <v>78.736000000000004</v>
      </c>
      <c r="M87" s="43">
        <f t="shared" si="51"/>
        <v>14.504</v>
      </c>
      <c r="N87" s="43">
        <f t="shared" si="51"/>
        <v>77.14</v>
      </c>
      <c r="O87" s="90">
        <f t="shared" si="51"/>
        <v>75.369</v>
      </c>
      <c r="P87" s="42">
        <f t="shared" si="51"/>
        <v>76.664000000000001</v>
      </c>
      <c r="Q87" s="43">
        <f t="shared" si="51"/>
        <v>12.39</v>
      </c>
      <c r="R87" s="43">
        <f t="shared" si="51"/>
        <v>75.369</v>
      </c>
      <c r="S87" s="90">
        <f t="shared" si="51"/>
        <v>75.628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147.99107142857142</v>
      </c>
      <c r="C88" s="49">
        <f>+(C83/C85)/7*1000</f>
        <v>148.00936768149884</v>
      </c>
      <c r="D88" s="49">
        <f>+(D83/D85)/7*1000</f>
        <v>147.61904761904762</v>
      </c>
      <c r="E88" s="49">
        <f>+(E83/E85)/7*1000</f>
        <v>145.85253456221199</v>
      </c>
      <c r="F88" s="50">
        <f>+(F83/F85)/7*1000</f>
        <v>145.43650793650792</v>
      </c>
      <c r="G88" s="48">
        <f t="shared" ref="G88:S88" si="52">+(G83/G85)/7*1000</f>
        <v>148.00936768149884</v>
      </c>
      <c r="H88" s="49">
        <f t="shared" si="52"/>
        <v>146.37362637362637</v>
      </c>
      <c r="I88" s="49">
        <f t="shared" si="52"/>
        <v>147.61904761904756</v>
      </c>
      <c r="J88" s="49">
        <f t="shared" si="52"/>
        <v>145.49450549450546</v>
      </c>
      <c r="K88" s="50">
        <f t="shared" si="52"/>
        <v>146.03174603174602</v>
      </c>
      <c r="L88" s="48">
        <f t="shared" si="52"/>
        <v>147.93233082706766</v>
      </c>
      <c r="M88" s="49">
        <f t="shared" si="52"/>
        <v>147.95918367346937</v>
      </c>
      <c r="N88" s="49">
        <f t="shared" si="52"/>
        <v>144.92481203007517</v>
      </c>
      <c r="O88" s="50">
        <f t="shared" si="52"/>
        <v>145.55984555984551</v>
      </c>
      <c r="P88" s="48">
        <f t="shared" si="52"/>
        <v>148.06949806949805</v>
      </c>
      <c r="Q88" s="49">
        <f t="shared" si="52"/>
        <v>147.61904761904762</v>
      </c>
      <c r="R88" s="49">
        <f t="shared" si="52"/>
        <v>145.55984555984551</v>
      </c>
      <c r="S88" s="50">
        <f t="shared" si="52"/>
        <v>145.94594594594597</v>
      </c>
      <c r="T88" s="415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R36"/>
    <mergeCell ref="J54:K54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topLeftCell="A43" zoomScale="29" zoomScaleNormal="30" workbookViewId="0">
      <selection activeCell="B39" sqref="B39:F45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0" width="33.42578125" style="19" bestFit="1" customWidth="1"/>
    <col min="11" max="11" width="40.5703125" style="19" bestFit="1" customWidth="1"/>
    <col min="12" max="12" width="22.5703125" style="19" bestFit="1" customWidth="1"/>
    <col min="13" max="13" width="21.28515625" style="19" customWidth="1"/>
    <col min="14" max="14" width="24.28515625" style="19" bestFit="1" customWidth="1"/>
    <col min="15" max="15" width="21.28515625" style="19" bestFit="1" customWidth="1"/>
    <col min="16" max="16" width="24.28515625" style="19" bestFit="1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84" t="s">
        <v>0</v>
      </c>
      <c r="B3" s="584"/>
      <c r="C3" s="584"/>
      <c r="D3" s="454"/>
      <c r="E3" s="454"/>
      <c r="F3" s="454"/>
      <c r="G3" s="454"/>
      <c r="H3" s="454"/>
      <c r="I3" s="454"/>
      <c r="J3" s="454"/>
      <c r="K3" s="454"/>
      <c r="L3" s="454"/>
      <c r="M3" s="454"/>
      <c r="N3" s="454"/>
      <c r="O3" s="454"/>
      <c r="P3" s="454"/>
      <c r="Q3" s="454"/>
      <c r="R3" s="454"/>
      <c r="S3" s="454"/>
      <c r="T3" s="454"/>
      <c r="U3" s="454"/>
      <c r="V3" s="454"/>
      <c r="W3" s="454"/>
      <c r="X3" s="454"/>
      <c r="Y3" s="2"/>
      <c r="Z3" s="2"/>
      <c r="AA3" s="2"/>
      <c r="AB3" s="2"/>
      <c r="AC3" s="2"/>
      <c r="AD3" s="45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54" t="s">
        <v>1</v>
      </c>
      <c r="B9" s="454"/>
      <c r="C9" s="454"/>
      <c r="D9" s="1"/>
      <c r="E9" s="585" t="s">
        <v>2</v>
      </c>
      <c r="F9" s="585"/>
      <c r="G9" s="58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85"/>
      <c r="S9" s="58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54"/>
      <c r="B10" s="454"/>
      <c r="C10" s="45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54" t="s">
        <v>4</v>
      </c>
      <c r="B11" s="454"/>
      <c r="C11" s="454"/>
      <c r="D11" s="1"/>
      <c r="E11" s="455">
        <v>1</v>
      </c>
      <c r="F11" s="1"/>
      <c r="G11" s="1"/>
      <c r="H11" s="1"/>
      <c r="I11" s="1"/>
      <c r="J11" s="1"/>
      <c r="K11" s="586" t="s">
        <v>120</v>
      </c>
      <c r="L11" s="586"/>
      <c r="M11" s="456"/>
      <c r="N11" s="45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54"/>
      <c r="B12" s="454"/>
      <c r="C12" s="454"/>
      <c r="D12" s="1"/>
      <c r="E12" s="5"/>
      <c r="F12" s="1"/>
      <c r="G12" s="1"/>
      <c r="H12" s="1"/>
      <c r="I12" s="1"/>
      <c r="J12" s="1"/>
      <c r="K12" s="456"/>
      <c r="L12" s="456"/>
      <c r="M12" s="456"/>
      <c r="N12" s="45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54"/>
      <c r="B13" s="454"/>
      <c r="C13" s="454"/>
      <c r="D13" s="454"/>
      <c r="E13" s="454"/>
      <c r="F13" s="454"/>
      <c r="G13" s="454"/>
      <c r="H13" s="454"/>
      <c r="I13" s="454"/>
      <c r="J13" s="454"/>
      <c r="K13" s="454"/>
      <c r="L13" s="456"/>
      <c r="M13" s="456"/>
      <c r="N13" s="456"/>
      <c r="O13" s="456"/>
      <c r="P13" s="456"/>
      <c r="Q13" s="456"/>
      <c r="R13" s="456"/>
      <c r="S13" s="456"/>
      <c r="T13" s="456"/>
      <c r="U13" s="456"/>
      <c r="V13" s="456"/>
      <c r="W13" s="1"/>
      <c r="X13" s="1"/>
      <c r="Y13" s="1"/>
    </row>
    <row r="14" spans="1:30" s="3" customFormat="1" ht="27" thickBot="1" x14ac:dyDescent="0.3">
      <c r="A14" s="454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289" t="s">
        <v>7</v>
      </c>
      <c r="B15" s="613" t="s">
        <v>8</v>
      </c>
      <c r="C15" s="614"/>
      <c r="D15" s="614"/>
      <c r="E15" s="614"/>
      <c r="F15" s="614"/>
      <c r="G15" s="615"/>
      <c r="H15" s="616" t="s">
        <v>53</v>
      </c>
      <c r="I15" s="617"/>
      <c r="J15" s="617"/>
      <c r="K15" s="617"/>
      <c r="L15" s="617"/>
      <c r="M15" s="618"/>
      <c r="N15" s="619" t="s">
        <v>9</v>
      </c>
      <c r="O15" s="611"/>
      <c r="P15" s="611"/>
      <c r="Q15" s="612"/>
      <c r="R15" s="594" t="s">
        <v>30</v>
      </c>
      <c r="S15" s="595"/>
      <c r="T15" s="595"/>
      <c r="U15" s="596"/>
      <c r="V15" s="232"/>
    </row>
    <row r="16" spans="1:30" s="304" customFormat="1" ht="39.950000000000003" customHeight="1" x14ac:dyDescent="0.25">
      <c r="A16" s="290" t="s">
        <v>12</v>
      </c>
      <c r="B16" s="291" t="s">
        <v>79</v>
      </c>
      <c r="C16" s="292">
        <v>1</v>
      </c>
      <c r="D16" s="292">
        <v>2</v>
      </c>
      <c r="E16" s="292">
        <v>3</v>
      </c>
      <c r="F16" s="292">
        <v>4</v>
      </c>
      <c r="G16" s="292">
        <v>5</v>
      </c>
      <c r="H16" s="291" t="s">
        <v>79</v>
      </c>
      <c r="I16" s="292">
        <v>1</v>
      </c>
      <c r="J16" s="292">
        <v>2</v>
      </c>
      <c r="K16" s="292">
        <v>3</v>
      </c>
      <c r="L16" s="292">
        <v>4</v>
      </c>
      <c r="M16" s="293">
        <v>5</v>
      </c>
      <c r="N16" s="297">
        <v>11</v>
      </c>
      <c r="O16" s="295" t="s">
        <v>75</v>
      </c>
      <c r="P16" s="295">
        <v>13</v>
      </c>
      <c r="Q16" s="296">
        <v>14</v>
      </c>
      <c r="R16" s="297">
        <v>15</v>
      </c>
      <c r="S16" s="295" t="s">
        <v>76</v>
      </c>
      <c r="T16" s="295">
        <v>17</v>
      </c>
      <c r="U16" s="296">
        <v>18</v>
      </c>
      <c r="V16" s="294"/>
      <c r="X16" s="52"/>
      <c r="Y16" s="52"/>
    </row>
    <row r="17" spans="1:42" s="304" customFormat="1" ht="39.950000000000003" customHeight="1" x14ac:dyDescent="0.25">
      <c r="A17" s="298" t="s">
        <v>13</v>
      </c>
      <c r="B17" s="299">
        <v>480</v>
      </c>
      <c r="C17" s="300">
        <v>8.327</v>
      </c>
      <c r="D17" s="300">
        <v>8.0299999999999994</v>
      </c>
      <c r="E17" s="300">
        <v>1.6279999999999999</v>
      </c>
      <c r="F17" s="300">
        <v>8.0299999999999994</v>
      </c>
      <c r="G17" s="300">
        <v>9.3170000000000002</v>
      </c>
      <c r="H17" s="299">
        <v>483</v>
      </c>
      <c r="I17" s="300">
        <v>7.7990000000000004</v>
      </c>
      <c r="J17" s="300">
        <v>8.2390000000000008</v>
      </c>
      <c r="K17" s="300">
        <v>1.782</v>
      </c>
      <c r="L17" s="300">
        <v>8.327</v>
      </c>
      <c r="M17" s="301">
        <v>9.4160000000000004</v>
      </c>
      <c r="N17" s="23">
        <v>142.5574</v>
      </c>
      <c r="O17" s="24">
        <v>26.548499999999997</v>
      </c>
      <c r="P17" s="24">
        <v>141.59200000000001</v>
      </c>
      <c r="Q17" s="25">
        <v>142.5574</v>
      </c>
      <c r="R17" s="23">
        <v>137.56950000000001</v>
      </c>
      <c r="S17" s="24">
        <v>27.674800000000001</v>
      </c>
      <c r="T17" s="24">
        <v>137.24770000000004</v>
      </c>
      <c r="U17" s="25">
        <v>138.53489999999999</v>
      </c>
      <c r="V17" s="302">
        <f>SUM(B17:U17)</f>
        <v>1928.1772000000001</v>
      </c>
      <c r="X17" s="52"/>
      <c r="Y17" s="52"/>
    </row>
    <row r="18" spans="1:42" s="304" customFormat="1" ht="39.950000000000003" customHeight="1" x14ac:dyDescent="0.25">
      <c r="A18" s="303" t="s">
        <v>14</v>
      </c>
      <c r="B18" s="299">
        <v>479</v>
      </c>
      <c r="C18" s="300">
        <v>7.9379999999999997</v>
      </c>
      <c r="D18" s="300">
        <v>7.6440000000000001</v>
      </c>
      <c r="E18" s="300">
        <v>1.5329999999999999</v>
      </c>
      <c r="F18" s="300">
        <v>7.6544999999999996</v>
      </c>
      <c r="G18" s="300">
        <v>8.8829999999999991</v>
      </c>
      <c r="H18" s="299">
        <v>483</v>
      </c>
      <c r="I18" s="300">
        <v>7.4340000000000002</v>
      </c>
      <c r="J18" s="300">
        <v>7.8644999999999996</v>
      </c>
      <c r="K18" s="300">
        <v>1.68</v>
      </c>
      <c r="L18" s="300">
        <v>7.9485000000000001</v>
      </c>
      <c r="M18" s="301">
        <v>8.9879999999999995</v>
      </c>
      <c r="N18" s="23">
        <v>142.04249999999999</v>
      </c>
      <c r="O18" s="24">
        <v>26.1615</v>
      </c>
      <c r="P18" s="24">
        <v>141.0795</v>
      </c>
      <c r="Q18" s="25">
        <v>141.72150000000002</v>
      </c>
      <c r="R18" s="23">
        <v>137.06700000000001</v>
      </c>
      <c r="S18" s="24">
        <v>27.445500000000003</v>
      </c>
      <c r="T18" s="24">
        <v>136.90649999999999</v>
      </c>
      <c r="U18" s="25">
        <v>137.86949999999999</v>
      </c>
      <c r="V18" s="302">
        <f t="shared" ref="V18:V23" si="0">SUM(B18:U18)</f>
        <v>1919.8610000000001</v>
      </c>
      <c r="X18" s="52"/>
      <c r="Y18" s="52"/>
    </row>
    <row r="19" spans="1:42" s="304" customFormat="1" ht="39.950000000000003" customHeight="1" x14ac:dyDescent="0.25">
      <c r="A19" s="298" t="s">
        <v>15</v>
      </c>
      <c r="B19" s="299">
        <v>479</v>
      </c>
      <c r="C19" s="300">
        <v>7.9379999999999997</v>
      </c>
      <c r="D19" s="300">
        <v>7.6440000000000001</v>
      </c>
      <c r="E19" s="300">
        <v>1.5329999999999999</v>
      </c>
      <c r="F19" s="300">
        <v>7.6544999999999996</v>
      </c>
      <c r="G19" s="300">
        <v>8.8829999999999991</v>
      </c>
      <c r="H19" s="299">
        <v>483</v>
      </c>
      <c r="I19" s="300">
        <v>7.4340000000000002</v>
      </c>
      <c r="J19" s="300">
        <v>7.8644999999999996</v>
      </c>
      <c r="K19" s="300">
        <v>1.68</v>
      </c>
      <c r="L19" s="300">
        <v>7.9485000000000001</v>
      </c>
      <c r="M19" s="301">
        <v>8.9879999999999995</v>
      </c>
      <c r="N19" s="23">
        <v>142.04249999999999</v>
      </c>
      <c r="O19" s="24">
        <v>26.1615</v>
      </c>
      <c r="P19" s="24">
        <v>141.0795</v>
      </c>
      <c r="Q19" s="25">
        <v>141.72150000000002</v>
      </c>
      <c r="R19" s="23">
        <v>137.06700000000001</v>
      </c>
      <c r="S19" s="24">
        <v>27.445500000000003</v>
      </c>
      <c r="T19" s="24">
        <v>136.90649999999999</v>
      </c>
      <c r="U19" s="25">
        <v>137.86949999999999</v>
      </c>
      <c r="V19" s="302">
        <f t="shared" si="0"/>
        <v>1919.8610000000001</v>
      </c>
      <c r="X19" s="52"/>
      <c r="Y19" s="52"/>
    </row>
    <row r="20" spans="1:42" s="304" customFormat="1" ht="39.75" customHeight="1" x14ac:dyDescent="0.25">
      <c r="A20" s="303" t="s">
        <v>16</v>
      </c>
      <c r="B20" s="299">
        <v>479</v>
      </c>
      <c r="C20" s="300">
        <v>7.9379999999999997</v>
      </c>
      <c r="D20" s="300">
        <v>7.6440000000000001</v>
      </c>
      <c r="E20" s="300">
        <v>1.5329999999999999</v>
      </c>
      <c r="F20" s="300">
        <v>7.6544999999999996</v>
      </c>
      <c r="G20" s="300">
        <v>8.8829999999999991</v>
      </c>
      <c r="H20" s="299">
        <v>483</v>
      </c>
      <c r="I20" s="300">
        <v>7.4340000000000002</v>
      </c>
      <c r="J20" s="300">
        <v>7.8644999999999996</v>
      </c>
      <c r="K20" s="300">
        <v>1.68</v>
      </c>
      <c r="L20" s="300">
        <v>7.9485000000000001</v>
      </c>
      <c r="M20" s="301">
        <v>8.9879999999999995</v>
      </c>
      <c r="N20" s="23">
        <v>142.04249999999999</v>
      </c>
      <c r="O20" s="24">
        <v>26.1615</v>
      </c>
      <c r="P20" s="24">
        <v>141.0795</v>
      </c>
      <c r="Q20" s="25">
        <v>141.72150000000002</v>
      </c>
      <c r="R20" s="23">
        <v>137.06700000000001</v>
      </c>
      <c r="S20" s="24">
        <v>27.445500000000003</v>
      </c>
      <c r="T20" s="24">
        <v>136.90649999999999</v>
      </c>
      <c r="U20" s="25">
        <v>137.86949999999999</v>
      </c>
      <c r="V20" s="302">
        <f t="shared" si="0"/>
        <v>1919.8610000000001</v>
      </c>
      <c r="X20" s="52"/>
      <c r="Y20" s="52"/>
    </row>
    <row r="21" spans="1:42" s="304" customFormat="1" ht="39.950000000000003" customHeight="1" x14ac:dyDescent="0.25">
      <c r="A21" s="298" t="s">
        <v>17</v>
      </c>
      <c r="B21" s="299">
        <v>479</v>
      </c>
      <c r="C21" s="300">
        <v>7.9379999999999997</v>
      </c>
      <c r="D21" s="300">
        <v>7.6440000000000001</v>
      </c>
      <c r="E21" s="300">
        <v>1.5329999999999999</v>
      </c>
      <c r="F21" s="300">
        <v>7.6544999999999996</v>
      </c>
      <c r="G21" s="300">
        <v>8.8829999999999991</v>
      </c>
      <c r="H21" s="299">
        <v>483</v>
      </c>
      <c r="I21" s="300">
        <v>7.4340000000000002</v>
      </c>
      <c r="J21" s="300">
        <v>7.8644999999999996</v>
      </c>
      <c r="K21" s="300">
        <v>1.68</v>
      </c>
      <c r="L21" s="300">
        <v>7.9485000000000001</v>
      </c>
      <c r="M21" s="301">
        <v>8.9879999999999995</v>
      </c>
      <c r="N21" s="23">
        <v>142.04249999999999</v>
      </c>
      <c r="O21" s="24">
        <v>26.1615</v>
      </c>
      <c r="P21" s="24">
        <v>141.0795</v>
      </c>
      <c r="Q21" s="25">
        <v>141.72150000000002</v>
      </c>
      <c r="R21" s="23">
        <v>137.06700000000001</v>
      </c>
      <c r="S21" s="24">
        <v>27.445500000000003</v>
      </c>
      <c r="T21" s="24">
        <v>136.90649999999999</v>
      </c>
      <c r="U21" s="25">
        <v>137.86949999999999</v>
      </c>
      <c r="V21" s="302">
        <f t="shared" si="0"/>
        <v>1919.8610000000001</v>
      </c>
      <c r="X21" s="52"/>
      <c r="Y21" s="52"/>
    </row>
    <row r="22" spans="1:42" s="304" customFormat="1" ht="39.950000000000003" customHeight="1" x14ac:dyDescent="0.25">
      <c r="A22" s="303" t="s">
        <v>18</v>
      </c>
      <c r="B22" s="299">
        <v>479</v>
      </c>
      <c r="C22" s="300">
        <v>7.9379999999999997</v>
      </c>
      <c r="D22" s="300">
        <v>7.6440000000000001</v>
      </c>
      <c r="E22" s="300">
        <v>1.5329999999999999</v>
      </c>
      <c r="F22" s="300">
        <v>7.6544999999999996</v>
      </c>
      <c r="G22" s="300">
        <v>8.8829999999999991</v>
      </c>
      <c r="H22" s="299">
        <v>483</v>
      </c>
      <c r="I22" s="300">
        <v>7.4340000000000002</v>
      </c>
      <c r="J22" s="300">
        <v>7.8644999999999996</v>
      </c>
      <c r="K22" s="300">
        <v>1.68</v>
      </c>
      <c r="L22" s="300">
        <v>7.9485000000000001</v>
      </c>
      <c r="M22" s="301">
        <v>8.9879999999999995</v>
      </c>
      <c r="N22" s="23">
        <v>142.04249999999999</v>
      </c>
      <c r="O22" s="24">
        <v>26.1615</v>
      </c>
      <c r="P22" s="24">
        <v>141.0795</v>
      </c>
      <c r="Q22" s="25">
        <v>141.72150000000002</v>
      </c>
      <c r="R22" s="23">
        <v>137.06700000000001</v>
      </c>
      <c r="S22" s="24">
        <v>27.445500000000003</v>
      </c>
      <c r="T22" s="24">
        <v>136.90649999999999</v>
      </c>
      <c r="U22" s="25">
        <v>137.86949999999999</v>
      </c>
      <c r="V22" s="302">
        <f t="shared" si="0"/>
        <v>1919.8610000000001</v>
      </c>
      <c r="X22" s="52"/>
      <c r="Y22" s="52"/>
    </row>
    <row r="23" spans="1:42" s="304" customFormat="1" ht="39.950000000000003" customHeight="1" x14ac:dyDescent="0.25">
      <c r="A23" s="298" t="s">
        <v>19</v>
      </c>
      <c r="B23" s="299">
        <v>479</v>
      </c>
      <c r="C23" s="300">
        <v>7.9379999999999997</v>
      </c>
      <c r="D23" s="300">
        <v>7.6440000000000001</v>
      </c>
      <c r="E23" s="300">
        <v>1.5329999999999999</v>
      </c>
      <c r="F23" s="300">
        <v>7.6544999999999996</v>
      </c>
      <c r="G23" s="300">
        <v>8.8829999999999991</v>
      </c>
      <c r="H23" s="299">
        <v>483</v>
      </c>
      <c r="I23" s="300">
        <v>7.4340000000000002</v>
      </c>
      <c r="J23" s="300">
        <v>7.8644999999999996</v>
      </c>
      <c r="K23" s="300">
        <v>1.68</v>
      </c>
      <c r="L23" s="300">
        <v>7.9485000000000001</v>
      </c>
      <c r="M23" s="301">
        <v>8.9879999999999995</v>
      </c>
      <c r="N23" s="23">
        <v>142.04249999999999</v>
      </c>
      <c r="O23" s="24">
        <v>26.1615</v>
      </c>
      <c r="P23" s="24">
        <v>141.0795</v>
      </c>
      <c r="Q23" s="25">
        <v>141.72150000000002</v>
      </c>
      <c r="R23" s="23">
        <v>137.06700000000001</v>
      </c>
      <c r="S23" s="24">
        <v>27.445500000000003</v>
      </c>
      <c r="T23" s="24">
        <v>136.90649999999999</v>
      </c>
      <c r="U23" s="25">
        <v>137.86949999999999</v>
      </c>
      <c r="V23" s="302">
        <f t="shared" si="0"/>
        <v>1919.8610000000001</v>
      </c>
      <c r="X23" s="52"/>
      <c r="Y23" s="52"/>
    </row>
    <row r="24" spans="1:42" s="304" customFormat="1" ht="39.950000000000003" customHeight="1" thickBot="1" x14ac:dyDescent="0.3">
      <c r="A24" s="303" t="s">
        <v>11</v>
      </c>
      <c r="B24" s="305">
        <f>SUM(B17:B23)</f>
        <v>3354</v>
      </c>
      <c r="C24" s="306">
        <f t="shared" ref="C24:U24" si="1">SUM(C17:C23)</f>
        <v>55.955000000000005</v>
      </c>
      <c r="D24" s="306">
        <f t="shared" si="1"/>
        <v>53.893999999999991</v>
      </c>
      <c r="E24" s="306">
        <f t="shared" si="1"/>
        <v>10.825999999999997</v>
      </c>
      <c r="F24" s="306">
        <f t="shared" si="1"/>
        <v>53.956999999999994</v>
      </c>
      <c r="G24" s="306">
        <f t="shared" si="1"/>
        <v>62.614999999999981</v>
      </c>
      <c r="H24" s="305">
        <f t="shared" si="1"/>
        <v>3381</v>
      </c>
      <c r="I24" s="306">
        <f t="shared" si="1"/>
        <v>52.402999999999999</v>
      </c>
      <c r="J24" s="306">
        <f t="shared" si="1"/>
        <v>55.426000000000002</v>
      </c>
      <c r="K24" s="306">
        <f t="shared" si="1"/>
        <v>11.861999999999998</v>
      </c>
      <c r="L24" s="306">
        <f t="shared" si="1"/>
        <v>56.018000000000008</v>
      </c>
      <c r="M24" s="307">
        <f t="shared" si="1"/>
        <v>63.343999999999994</v>
      </c>
      <c r="N24" s="391">
        <f t="shared" si="1"/>
        <v>994.81240000000003</v>
      </c>
      <c r="O24" s="392">
        <f t="shared" si="1"/>
        <v>183.51749999999998</v>
      </c>
      <c r="P24" s="392">
        <f t="shared" si="1"/>
        <v>988.06900000000019</v>
      </c>
      <c r="Q24" s="393">
        <f t="shared" si="1"/>
        <v>992.88639999999998</v>
      </c>
      <c r="R24" s="391">
        <f t="shared" si="1"/>
        <v>959.97150000000011</v>
      </c>
      <c r="S24" s="392">
        <f t="shared" si="1"/>
        <v>192.34780000000003</v>
      </c>
      <c r="T24" s="392">
        <f t="shared" si="1"/>
        <v>958.6867000000002</v>
      </c>
      <c r="U24" s="393">
        <f t="shared" si="1"/>
        <v>965.75190000000009</v>
      </c>
      <c r="V24" s="302">
        <f>SUM(B24:U24)</f>
        <v>13447.343199999998</v>
      </c>
      <c r="X24" s="52"/>
    </row>
    <row r="25" spans="1:42" s="304" customFormat="1" ht="41.45" customHeight="1" x14ac:dyDescent="0.25">
      <c r="A25" s="312" t="s">
        <v>20</v>
      </c>
      <c r="B25" s="313"/>
      <c r="C25" s="314">
        <v>160.5</v>
      </c>
      <c r="D25" s="314">
        <v>160.5</v>
      </c>
      <c r="E25" s="314">
        <v>160.5</v>
      </c>
      <c r="F25" s="314">
        <v>160.5</v>
      </c>
      <c r="G25" s="314">
        <v>160.5</v>
      </c>
      <c r="H25" s="313"/>
      <c r="I25" s="314">
        <v>160.5</v>
      </c>
      <c r="J25" s="314">
        <v>160.5</v>
      </c>
      <c r="K25" s="314">
        <v>160.5</v>
      </c>
      <c r="L25" s="314">
        <v>160.5</v>
      </c>
      <c r="M25" s="315">
        <v>160.5</v>
      </c>
      <c r="N25" s="387">
        <v>160.5</v>
      </c>
      <c r="O25" s="388">
        <v>160.5</v>
      </c>
      <c r="P25" s="388">
        <v>160.5</v>
      </c>
      <c r="Q25" s="389">
        <v>160.5</v>
      </c>
      <c r="R25" s="390">
        <v>160.5</v>
      </c>
      <c r="S25" s="388">
        <v>160.5</v>
      </c>
      <c r="T25" s="388">
        <v>160.5</v>
      </c>
      <c r="U25" s="389">
        <v>160.5</v>
      </c>
      <c r="V25" s="320">
        <f>+((V24/V26)/7)*1000</f>
        <v>160.32791091399</v>
      </c>
    </row>
    <row r="26" spans="1:42" s="52" customFormat="1" ht="36.75" customHeight="1" x14ac:dyDescent="0.25">
      <c r="A26" s="321" t="s">
        <v>21</v>
      </c>
      <c r="B26" s="322"/>
      <c r="C26" s="323">
        <v>756</v>
      </c>
      <c r="D26" s="323">
        <v>728</v>
      </c>
      <c r="E26" s="323">
        <v>146</v>
      </c>
      <c r="F26" s="323">
        <v>729</v>
      </c>
      <c r="G26" s="323">
        <v>846</v>
      </c>
      <c r="H26" s="324"/>
      <c r="I26" s="323">
        <v>708</v>
      </c>
      <c r="J26" s="323">
        <v>749</v>
      </c>
      <c r="K26" s="323">
        <v>160</v>
      </c>
      <c r="L26" s="323">
        <v>757</v>
      </c>
      <c r="M26" s="325">
        <v>856</v>
      </c>
      <c r="N26" s="86">
        <v>885</v>
      </c>
      <c r="O26" s="35">
        <v>163</v>
      </c>
      <c r="P26" s="35">
        <v>879</v>
      </c>
      <c r="Q26" s="36">
        <v>883</v>
      </c>
      <c r="R26" s="34">
        <v>854</v>
      </c>
      <c r="S26" s="35">
        <v>171</v>
      </c>
      <c r="T26" s="35">
        <v>853</v>
      </c>
      <c r="U26" s="36">
        <v>859</v>
      </c>
      <c r="V26" s="326">
        <f>SUM(C26:U26)</f>
        <v>11982</v>
      </c>
    </row>
    <row r="27" spans="1:42" s="52" customFormat="1" ht="33" customHeight="1" x14ac:dyDescent="0.25">
      <c r="A27" s="327" t="s">
        <v>22</v>
      </c>
      <c r="B27" s="328"/>
      <c r="C27" s="300">
        <f>(C26*C25/1000)*6</f>
        <v>728.02800000000002</v>
      </c>
      <c r="D27" s="300">
        <f t="shared" ref="D27:G27" si="2">(D26*D25/1000)*6</f>
        <v>701.06399999999996</v>
      </c>
      <c r="E27" s="300">
        <f t="shared" si="2"/>
        <v>140.59800000000001</v>
      </c>
      <c r="F27" s="300">
        <f t="shared" si="2"/>
        <v>702.02699999999993</v>
      </c>
      <c r="G27" s="300">
        <f t="shared" si="2"/>
        <v>814.69799999999987</v>
      </c>
      <c r="H27" s="328"/>
      <c r="I27" s="300">
        <f>(I26*I25/1000)*6</f>
        <v>681.80399999999997</v>
      </c>
      <c r="J27" s="300">
        <f>(J26*J25/1000)*6</f>
        <v>721.28700000000003</v>
      </c>
      <c r="K27" s="300">
        <f>(K26*K25/1000)*6</f>
        <v>154.07999999999998</v>
      </c>
      <c r="L27" s="300">
        <f>(L26*L25/1000)*6</f>
        <v>728.99099999999999</v>
      </c>
      <c r="M27" s="301">
        <f>(M26*M25/1000)*6</f>
        <v>824.32799999999997</v>
      </c>
      <c r="N27" s="302">
        <f>((N26*N25)*7/1000)/7</f>
        <v>142.04249999999999</v>
      </c>
      <c r="O27" s="204">
        <f t="shared" ref="O27:U27" si="3">((O26*O25)*7/1000)/7</f>
        <v>26.1615</v>
      </c>
      <c r="P27" s="204">
        <f t="shared" si="3"/>
        <v>141.0795</v>
      </c>
      <c r="Q27" s="205">
        <f t="shared" si="3"/>
        <v>141.72150000000002</v>
      </c>
      <c r="R27" s="203">
        <f t="shared" si="3"/>
        <v>137.06700000000001</v>
      </c>
      <c r="S27" s="204">
        <f t="shared" si="3"/>
        <v>27.445500000000003</v>
      </c>
      <c r="T27" s="204">
        <f t="shared" si="3"/>
        <v>136.90649999999999</v>
      </c>
      <c r="U27" s="205">
        <f t="shared" si="3"/>
        <v>137.86949999999999</v>
      </c>
      <c r="V27" s="88"/>
      <c r="W27" s="52">
        <f>((V24*1000)/V26)/7</f>
        <v>160.32791091399002</v>
      </c>
    </row>
    <row r="28" spans="1:42" s="52" customFormat="1" ht="33" customHeight="1" x14ac:dyDescent="0.25">
      <c r="A28" s="256" t="s">
        <v>23</v>
      </c>
      <c r="B28" s="329"/>
      <c r="C28" s="330">
        <f>+(C25-$C$32)*C26/1000</f>
        <v>7.9379999999999997</v>
      </c>
      <c r="D28" s="330">
        <f t="shared" ref="D28:G28" si="4">+(D25-$C$32)*D26/1000</f>
        <v>7.6440000000000001</v>
      </c>
      <c r="E28" s="330">
        <f t="shared" si="4"/>
        <v>1.5329999999999999</v>
      </c>
      <c r="F28" s="330">
        <f t="shared" si="4"/>
        <v>7.6544999999999996</v>
      </c>
      <c r="G28" s="330">
        <f t="shared" si="4"/>
        <v>8.8829999999999991</v>
      </c>
      <c r="H28" s="329"/>
      <c r="I28" s="330">
        <f>+(I25-$I$32)*I26/1000</f>
        <v>7.4340000000000002</v>
      </c>
      <c r="J28" s="330">
        <f t="shared" ref="J28:M28" si="5">+(J25-$I$32)*J26/1000</f>
        <v>7.8644999999999996</v>
      </c>
      <c r="K28" s="330">
        <f t="shared" si="5"/>
        <v>1.68</v>
      </c>
      <c r="L28" s="330">
        <f t="shared" si="5"/>
        <v>7.9485000000000001</v>
      </c>
      <c r="M28" s="331">
        <f t="shared" si="5"/>
        <v>8.9879999999999995</v>
      </c>
      <c r="N28" s="259">
        <f t="shared" ref="N28:U28" si="6">((N26*N25)*7)/1000</f>
        <v>994.29750000000001</v>
      </c>
      <c r="O28" s="45">
        <f t="shared" si="6"/>
        <v>183.13050000000001</v>
      </c>
      <c r="P28" s="45">
        <f t="shared" si="6"/>
        <v>987.55650000000003</v>
      </c>
      <c r="Q28" s="46">
        <f t="shared" si="6"/>
        <v>992.05050000000006</v>
      </c>
      <c r="R28" s="44">
        <f t="shared" si="6"/>
        <v>959.46900000000005</v>
      </c>
      <c r="S28" s="45">
        <f t="shared" si="6"/>
        <v>192.11850000000001</v>
      </c>
      <c r="T28" s="45">
        <f t="shared" si="6"/>
        <v>958.34550000000002</v>
      </c>
      <c r="U28" s="46">
        <f t="shared" si="6"/>
        <v>965.0865</v>
      </c>
      <c r="V28" s="344"/>
    </row>
    <row r="29" spans="1:42" s="304" customFormat="1" ht="33.75" customHeight="1" thickBot="1" x14ac:dyDescent="0.3">
      <c r="A29" s="256" t="s">
        <v>24</v>
      </c>
      <c r="B29" s="332"/>
      <c r="C29" s="333">
        <f t="shared" ref="C29:G29" si="7">+C26*(1.16666666666667)</f>
        <v>882.00000000000261</v>
      </c>
      <c r="D29" s="333">
        <f t="shared" si="7"/>
        <v>849.33333333333576</v>
      </c>
      <c r="E29" s="333">
        <f t="shared" si="7"/>
        <v>170.33333333333383</v>
      </c>
      <c r="F29" s="333">
        <f t="shared" si="7"/>
        <v>850.5000000000025</v>
      </c>
      <c r="G29" s="333">
        <f t="shared" si="7"/>
        <v>987.00000000000284</v>
      </c>
      <c r="H29" s="332"/>
      <c r="I29" s="333">
        <f>+I26*(1.16666666666667)</f>
        <v>826.00000000000239</v>
      </c>
      <c r="J29" s="333">
        <f>+J26*(1.16666666666667)</f>
        <v>873.83333333333587</v>
      </c>
      <c r="K29" s="333">
        <f>+K26*(1.16666666666667)</f>
        <v>186.6666666666672</v>
      </c>
      <c r="L29" s="333">
        <f>+L26*(1.16666666666667)</f>
        <v>883.16666666666924</v>
      </c>
      <c r="M29" s="334">
        <f>+M26*(1.16666666666667)</f>
        <v>998.66666666666958</v>
      </c>
      <c r="N29" s="89">
        <f t="shared" ref="N29:U29" si="8">+(N24/N26)/7*1000</f>
        <v>160.5831154156578</v>
      </c>
      <c r="O29" s="49">
        <f t="shared" si="8"/>
        <v>160.83917616126203</v>
      </c>
      <c r="P29" s="49">
        <f t="shared" si="8"/>
        <v>160.58329270274666</v>
      </c>
      <c r="Q29" s="50">
        <f t="shared" si="8"/>
        <v>160.63523701666395</v>
      </c>
      <c r="R29" s="48">
        <f t="shared" si="8"/>
        <v>160.58405821344931</v>
      </c>
      <c r="S29" s="49">
        <f t="shared" si="8"/>
        <v>160.69156223893069</v>
      </c>
      <c r="T29" s="49">
        <f t="shared" si="8"/>
        <v>160.55714285714291</v>
      </c>
      <c r="U29" s="50">
        <f t="shared" si="8"/>
        <v>160.61066023615501</v>
      </c>
      <c r="V29" s="344"/>
    </row>
    <row r="30" spans="1:42" s="304" customFormat="1" ht="33.75" customHeight="1" x14ac:dyDescent="0.25">
      <c r="A30" s="52"/>
      <c r="B30" s="328"/>
      <c r="C30" s="335">
        <f>(C27/6)</f>
        <v>121.33800000000001</v>
      </c>
      <c r="D30" s="335">
        <f t="shared" ref="D30:G30" si="9">+(D27/6)</f>
        <v>116.84399999999999</v>
      </c>
      <c r="E30" s="335">
        <f t="shared" si="9"/>
        <v>23.433000000000003</v>
      </c>
      <c r="F30" s="335">
        <f t="shared" si="9"/>
        <v>117.00449999999999</v>
      </c>
      <c r="G30" s="335">
        <f t="shared" si="9"/>
        <v>135.78299999999999</v>
      </c>
      <c r="H30" s="328"/>
      <c r="I30" s="335">
        <f>+(I27/6)</f>
        <v>113.634</v>
      </c>
      <c r="J30" s="335">
        <f>+(J27/6)</f>
        <v>120.2145</v>
      </c>
      <c r="K30" s="335">
        <f>+(K27/6)</f>
        <v>25.679999999999996</v>
      </c>
      <c r="L30" s="335">
        <f>+(L27/6)</f>
        <v>121.49849999999999</v>
      </c>
      <c r="M30" s="336">
        <f>+(M27/6)</f>
        <v>137.38800000000001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04" customFormat="1" ht="33.75" customHeight="1" x14ac:dyDescent="0.25">
      <c r="A31" s="52"/>
      <c r="B31" s="328"/>
      <c r="C31" s="335">
        <f>+((C27-C24)/4)+C30</f>
        <v>289.35624999999999</v>
      </c>
      <c r="D31" s="335">
        <f t="shared" ref="D31:G31" si="10">+((D27-D24)/4)+D30</f>
        <v>278.63649999999996</v>
      </c>
      <c r="E31" s="335">
        <f t="shared" si="10"/>
        <v>55.876000000000005</v>
      </c>
      <c r="F31" s="335">
        <f t="shared" si="10"/>
        <v>279.02199999999999</v>
      </c>
      <c r="G31" s="335">
        <f t="shared" si="10"/>
        <v>323.80374999999992</v>
      </c>
      <c r="H31" s="328"/>
      <c r="I31" s="335">
        <f>+((I27-I24)/4)+I30</f>
        <v>270.98424999999997</v>
      </c>
      <c r="J31" s="335">
        <f>+((J27-J24)/4)+J30</f>
        <v>286.67975000000001</v>
      </c>
      <c r="K31" s="335">
        <f>+((K27-K24)/4)+K30</f>
        <v>61.234499999999997</v>
      </c>
      <c r="L31" s="335">
        <f>+((L27-L24)/4)+L30</f>
        <v>289.74174999999997</v>
      </c>
      <c r="M31" s="336">
        <f>+((M27-M24)/4)+M30</f>
        <v>327.63400000000001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04" customFormat="1" ht="33.75" customHeight="1" thickBot="1" x14ac:dyDescent="0.3">
      <c r="A32" s="52"/>
      <c r="B32" s="337"/>
      <c r="C32" s="338">
        <v>150</v>
      </c>
      <c r="D32" s="339">
        <f>+C32*E32/1000</f>
        <v>480.75</v>
      </c>
      <c r="E32" s="340">
        <f>+SUM(C26:G26)</f>
        <v>3205</v>
      </c>
      <c r="F32" s="341"/>
      <c r="G32" s="341"/>
      <c r="H32" s="337"/>
      <c r="I32" s="338">
        <v>150</v>
      </c>
      <c r="J32" s="339">
        <f>+I32*K32/1000</f>
        <v>484.5</v>
      </c>
      <c r="K32" s="340">
        <f>+SUM(I26:M26)</f>
        <v>3230</v>
      </c>
      <c r="L32" s="342"/>
      <c r="M32" s="34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04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s="419" customFormat="1" ht="33.75" customHeight="1" x14ac:dyDescent="0.25">
      <c r="A36" s="121" t="s">
        <v>25</v>
      </c>
      <c r="B36" s="589" t="s">
        <v>26</v>
      </c>
      <c r="C36" s="590"/>
      <c r="D36" s="590"/>
      <c r="E36" s="590"/>
      <c r="F36" s="590"/>
      <c r="G36" s="590"/>
      <c r="H36" s="587"/>
      <c r="I36" s="416"/>
      <c r="J36" s="417" t="s">
        <v>27</v>
      </c>
      <c r="K36" s="110"/>
      <c r="L36" s="589" t="s">
        <v>26</v>
      </c>
      <c r="M36" s="590"/>
      <c r="N36" s="590"/>
      <c r="O36" s="590"/>
      <c r="P36" s="590"/>
      <c r="Q36" s="590"/>
      <c r="R36" s="610"/>
      <c r="S36" s="52"/>
      <c r="T36" s="52"/>
      <c r="U36" s="52"/>
      <c r="V36" s="52"/>
      <c r="W36" s="418"/>
      <c r="X36" s="52"/>
      <c r="Y36" s="52"/>
      <c r="Z36" s="52"/>
      <c r="AA36" s="52"/>
      <c r="AB36" s="52"/>
    </row>
    <row r="37" spans="1:30" s="419" customFormat="1" ht="33.75" customHeight="1" x14ac:dyDescent="0.25">
      <c r="A37" s="92" t="s">
        <v>28</v>
      </c>
      <c r="B37" s="420"/>
      <c r="C37" s="399"/>
      <c r="D37" s="399"/>
      <c r="E37" s="399"/>
      <c r="F37" s="399"/>
      <c r="G37" s="399"/>
      <c r="H37" s="399"/>
      <c r="I37" s="296" t="s">
        <v>11</v>
      </c>
      <c r="K37" s="421"/>
      <c r="L37" s="420"/>
      <c r="M37" s="399"/>
      <c r="N37" s="399"/>
      <c r="O37" s="399"/>
      <c r="P37" s="399"/>
      <c r="Q37" s="399"/>
      <c r="R37" s="296" t="s">
        <v>11</v>
      </c>
      <c r="S37" s="422"/>
      <c r="T37" s="422"/>
      <c r="U37" s="423"/>
      <c r="V37" s="52"/>
      <c r="W37" s="52"/>
      <c r="X37" s="418"/>
      <c r="Y37" s="52"/>
      <c r="Z37" s="52"/>
      <c r="AA37" s="52"/>
      <c r="AB37" s="52"/>
    </row>
    <row r="38" spans="1:30" s="419" customFormat="1" ht="33.75" customHeight="1" x14ac:dyDescent="0.25">
      <c r="A38" s="92" t="s">
        <v>12</v>
      </c>
      <c r="B38" s="294">
        <v>1</v>
      </c>
      <c r="C38" s="295">
        <v>2</v>
      </c>
      <c r="D38" s="295">
        <v>3</v>
      </c>
      <c r="E38" s="295">
        <v>4</v>
      </c>
      <c r="F38" s="295">
        <v>5</v>
      </c>
      <c r="G38" s="295">
        <v>6</v>
      </c>
      <c r="H38" s="295">
        <v>7</v>
      </c>
      <c r="I38" s="296"/>
      <c r="K38" s="92" t="s">
        <v>12</v>
      </c>
      <c r="L38" s="420">
        <v>1</v>
      </c>
      <c r="M38" s="402">
        <v>2</v>
      </c>
      <c r="N38" s="402">
        <v>3</v>
      </c>
      <c r="O38" s="402">
        <v>4</v>
      </c>
      <c r="P38" s="402">
        <v>5</v>
      </c>
      <c r="Q38" s="402" t="s">
        <v>61</v>
      </c>
      <c r="R38" s="296"/>
      <c r="S38" s="422"/>
      <c r="T38" s="422"/>
      <c r="U38" s="423"/>
      <c r="V38" s="52"/>
      <c r="W38" s="424"/>
      <c r="X38" s="424"/>
      <c r="Y38" s="52"/>
      <c r="Z38" s="52"/>
      <c r="AA38" s="52"/>
      <c r="AB38" s="52"/>
    </row>
    <row r="39" spans="1:30" s="419" customFormat="1" ht="33.75" customHeight="1" x14ac:dyDescent="0.25">
      <c r="A39" s="404" t="s">
        <v>13</v>
      </c>
      <c r="B39" s="82">
        <v>130.5</v>
      </c>
      <c r="C39" s="82">
        <v>132</v>
      </c>
      <c r="D39" s="82">
        <v>19.971</v>
      </c>
      <c r="E39" s="82">
        <v>131.71350000000001</v>
      </c>
      <c r="F39" s="82">
        <v>126.9585</v>
      </c>
      <c r="G39" s="82"/>
      <c r="H39" s="82"/>
      <c r="I39" s="205">
        <f t="shared" ref="I39:I46" si="11">SUM(B39:H39)</f>
        <v>541.14300000000003</v>
      </c>
      <c r="J39" s="52"/>
      <c r="K39" s="404" t="s">
        <v>13</v>
      </c>
      <c r="L39" s="82">
        <v>10.3</v>
      </c>
      <c r="M39" s="82">
        <v>10.5</v>
      </c>
      <c r="N39" s="82">
        <v>1.7</v>
      </c>
      <c r="O39" s="82">
        <v>10.5</v>
      </c>
      <c r="P39" s="82">
        <v>10.199999999999999</v>
      </c>
      <c r="Q39" s="82"/>
      <c r="R39" s="205">
        <f t="shared" ref="R39:R46" si="12">SUM(L39:Q39)</f>
        <v>43.2</v>
      </c>
      <c r="S39" s="52"/>
      <c r="T39" s="76"/>
      <c r="U39" s="76"/>
      <c r="V39" s="52"/>
      <c r="W39" s="424"/>
      <c r="X39" s="424"/>
      <c r="Y39" s="52"/>
      <c r="Z39" s="52"/>
      <c r="AA39" s="52"/>
      <c r="AB39" s="52"/>
    </row>
    <row r="40" spans="1:30" s="419" customFormat="1" ht="33.75" customHeight="1" x14ac:dyDescent="0.25">
      <c r="A40" s="406" t="s">
        <v>14</v>
      </c>
      <c r="B40" s="82">
        <v>130.5</v>
      </c>
      <c r="C40" s="82">
        <v>132</v>
      </c>
      <c r="D40" s="82">
        <v>19.971</v>
      </c>
      <c r="E40" s="82">
        <v>131.71350000000001</v>
      </c>
      <c r="F40" s="82">
        <v>126.9585</v>
      </c>
      <c r="G40" s="82"/>
      <c r="H40" s="82"/>
      <c r="I40" s="205">
        <f t="shared" si="11"/>
        <v>541.14300000000003</v>
      </c>
      <c r="J40" s="52"/>
      <c r="K40" s="406" t="s">
        <v>14</v>
      </c>
      <c r="L40" s="82">
        <v>10.3</v>
      </c>
      <c r="M40" s="82">
        <v>10.5</v>
      </c>
      <c r="N40" s="82">
        <v>1.7</v>
      </c>
      <c r="O40" s="82">
        <v>10.5</v>
      </c>
      <c r="P40" s="82">
        <v>10.199999999999999</v>
      </c>
      <c r="Q40" s="82"/>
      <c r="R40" s="205">
        <f t="shared" si="12"/>
        <v>43.2</v>
      </c>
      <c r="S40" s="52"/>
      <c r="T40" s="76"/>
      <c r="U40" s="423"/>
      <c r="V40" s="52"/>
      <c r="W40" s="424"/>
      <c r="X40" s="424"/>
      <c r="Y40" s="52"/>
      <c r="Z40" s="52"/>
      <c r="AA40" s="52"/>
      <c r="AB40" s="52"/>
    </row>
    <row r="41" spans="1:30" s="419" customFormat="1" ht="33.75" customHeight="1" x14ac:dyDescent="0.25">
      <c r="A41" s="404" t="s">
        <v>15</v>
      </c>
      <c r="B41" s="82">
        <v>130.5112</v>
      </c>
      <c r="C41" s="82">
        <v>132.56559999999999</v>
      </c>
      <c r="D41" s="82">
        <v>19.4404</v>
      </c>
      <c r="E41" s="82">
        <v>130.68939999999998</v>
      </c>
      <c r="F41" s="82">
        <v>126.17660000000001</v>
      </c>
      <c r="G41" s="24"/>
      <c r="H41" s="24"/>
      <c r="I41" s="205">
        <f t="shared" si="11"/>
        <v>539.38319999999999</v>
      </c>
      <c r="J41" s="52"/>
      <c r="K41" s="404" t="s">
        <v>15</v>
      </c>
      <c r="L41" s="82">
        <v>10.199999999999999</v>
      </c>
      <c r="M41" s="82">
        <v>10.4</v>
      </c>
      <c r="N41" s="82">
        <v>1.7</v>
      </c>
      <c r="O41" s="82">
        <v>10.5</v>
      </c>
      <c r="P41" s="82">
        <v>10.199999999999999</v>
      </c>
      <c r="Q41" s="24"/>
      <c r="R41" s="205">
        <f t="shared" si="12"/>
        <v>43</v>
      </c>
      <c r="S41" s="52"/>
      <c r="T41" s="76"/>
      <c r="U41" s="53"/>
      <c r="V41" s="52"/>
      <c r="W41" s="424"/>
      <c r="X41" s="424"/>
      <c r="Y41" s="52"/>
      <c r="Z41" s="52"/>
      <c r="AA41" s="52"/>
      <c r="AB41" s="52"/>
    </row>
    <row r="42" spans="1:30" s="419" customFormat="1" ht="33.75" customHeight="1" x14ac:dyDescent="0.25">
      <c r="A42" s="406" t="s">
        <v>16</v>
      </c>
      <c r="B42" s="82">
        <v>130.5112</v>
      </c>
      <c r="C42" s="82">
        <v>132.56559999999999</v>
      </c>
      <c r="D42" s="82">
        <v>19.4404</v>
      </c>
      <c r="E42" s="82">
        <v>130.68939999999998</v>
      </c>
      <c r="F42" s="82">
        <v>126.17660000000001</v>
      </c>
      <c r="G42" s="82"/>
      <c r="H42" s="82"/>
      <c r="I42" s="205">
        <f t="shared" si="11"/>
        <v>539.38319999999999</v>
      </c>
      <c r="J42" s="52"/>
      <c r="K42" s="406" t="s">
        <v>16</v>
      </c>
      <c r="L42" s="82">
        <v>10.199999999999999</v>
      </c>
      <c r="M42" s="82">
        <v>10.4</v>
      </c>
      <c r="N42" s="82">
        <v>1.7</v>
      </c>
      <c r="O42" s="82">
        <v>10.4</v>
      </c>
      <c r="P42" s="82">
        <v>10.199999999999999</v>
      </c>
      <c r="Q42" s="82"/>
      <c r="R42" s="205">
        <f t="shared" si="12"/>
        <v>42.900000000000006</v>
      </c>
      <c r="S42" s="52"/>
      <c r="T42" s="76"/>
      <c r="U42" s="53"/>
      <c r="V42" s="52"/>
      <c r="W42" s="424"/>
      <c r="X42" s="424"/>
      <c r="Y42" s="52"/>
      <c r="Z42" s="52"/>
      <c r="AA42" s="52"/>
      <c r="AB42" s="52"/>
    </row>
    <row r="43" spans="1:30" s="419" customFormat="1" ht="33.75" customHeight="1" x14ac:dyDescent="0.25">
      <c r="A43" s="404" t="s">
        <v>17</v>
      </c>
      <c r="B43" s="82">
        <v>130.5112</v>
      </c>
      <c r="C43" s="82">
        <v>132.56559999999999</v>
      </c>
      <c r="D43" s="82">
        <v>19.4404</v>
      </c>
      <c r="E43" s="82">
        <v>130.68939999999998</v>
      </c>
      <c r="F43" s="82">
        <v>126.17660000000001</v>
      </c>
      <c r="G43" s="82"/>
      <c r="H43" s="82"/>
      <c r="I43" s="205">
        <f t="shared" si="11"/>
        <v>539.38319999999999</v>
      </c>
      <c r="J43" s="52"/>
      <c r="K43" s="404" t="s">
        <v>17</v>
      </c>
      <c r="L43" s="82">
        <v>10.199999999999999</v>
      </c>
      <c r="M43" s="82">
        <v>10.4</v>
      </c>
      <c r="N43" s="82">
        <v>1.7</v>
      </c>
      <c r="O43" s="82">
        <v>10.6</v>
      </c>
      <c r="P43" s="82">
        <v>10.199999999999999</v>
      </c>
      <c r="Q43" s="82"/>
      <c r="R43" s="205">
        <f t="shared" si="12"/>
        <v>43.099999999999994</v>
      </c>
      <c r="S43" s="52"/>
      <c r="T43" s="76"/>
      <c r="U43" s="53"/>
      <c r="V43" s="52"/>
      <c r="W43" s="424"/>
      <c r="X43" s="424"/>
      <c r="Y43" s="52"/>
      <c r="Z43" s="52"/>
      <c r="AA43" s="52"/>
      <c r="AB43" s="52"/>
    </row>
    <row r="44" spans="1:30" s="419" customFormat="1" ht="33.75" customHeight="1" x14ac:dyDescent="0.25">
      <c r="A44" s="406" t="s">
        <v>18</v>
      </c>
      <c r="B44" s="82">
        <v>130.5112</v>
      </c>
      <c r="C44" s="82">
        <v>132.56559999999999</v>
      </c>
      <c r="D44" s="82">
        <v>19.4404</v>
      </c>
      <c r="E44" s="82">
        <v>130.68939999999998</v>
      </c>
      <c r="F44" s="82">
        <v>126.17660000000001</v>
      </c>
      <c r="G44" s="82"/>
      <c r="H44" s="82"/>
      <c r="I44" s="205">
        <f t="shared" si="11"/>
        <v>539.38319999999999</v>
      </c>
      <c r="J44" s="52"/>
      <c r="K44" s="406" t="s">
        <v>18</v>
      </c>
      <c r="L44" s="82">
        <v>10.3</v>
      </c>
      <c r="M44" s="82">
        <v>10.4</v>
      </c>
      <c r="N44" s="82">
        <v>1.7</v>
      </c>
      <c r="O44" s="82">
        <v>10.6</v>
      </c>
      <c r="P44" s="82">
        <v>10.3</v>
      </c>
      <c r="Q44" s="82"/>
      <c r="R44" s="205">
        <f t="shared" si="12"/>
        <v>43.3</v>
      </c>
      <c r="S44" s="52"/>
      <c r="T44" s="76"/>
      <c r="U44" s="53"/>
      <c r="V44" s="52"/>
      <c r="W44" s="424"/>
      <c r="X44" s="424"/>
      <c r="Y44" s="52"/>
      <c r="Z44" s="52"/>
      <c r="AA44" s="52"/>
      <c r="AB44" s="52"/>
    </row>
    <row r="45" spans="1:30" s="419" customFormat="1" ht="33.75" customHeight="1" x14ac:dyDescent="0.25">
      <c r="A45" s="404" t="s">
        <v>19</v>
      </c>
      <c r="B45" s="82">
        <v>129.62639999999999</v>
      </c>
      <c r="C45" s="82">
        <v>132.1232</v>
      </c>
      <c r="D45" s="82">
        <v>17.891999999999996</v>
      </c>
      <c r="E45" s="82">
        <v>130.24699999999999</v>
      </c>
      <c r="F45" s="82">
        <v>126.17660000000001</v>
      </c>
      <c r="G45" s="82"/>
      <c r="H45" s="82"/>
      <c r="I45" s="205">
        <f t="shared" si="11"/>
        <v>536.0652</v>
      </c>
      <c r="J45" s="52"/>
      <c r="K45" s="404" t="s">
        <v>19</v>
      </c>
      <c r="L45" s="82">
        <v>10.3</v>
      </c>
      <c r="M45" s="82">
        <v>10.5</v>
      </c>
      <c r="N45" s="82">
        <v>1.7</v>
      </c>
      <c r="O45" s="82">
        <v>10.6</v>
      </c>
      <c r="P45" s="82">
        <v>10.3</v>
      </c>
      <c r="Q45" s="82"/>
      <c r="R45" s="205">
        <f t="shared" si="12"/>
        <v>43.400000000000006</v>
      </c>
      <c r="S45" s="52"/>
      <c r="T45" s="76"/>
      <c r="U45" s="53"/>
      <c r="V45" s="52"/>
      <c r="W45" s="424"/>
      <c r="X45" s="424"/>
      <c r="Y45" s="52"/>
      <c r="Z45" s="52"/>
      <c r="AA45" s="52"/>
      <c r="AB45" s="52"/>
    </row>
    <row r="46" spans="1:30" s="419" customFormat="1" ht="33.75" customHeight="1" x14ac:dyDescent="0.25">
      <c r="A46" s="406" t="s">
        <v>11</v>
      </c>
      <c r="B46" s="308">
        <f t="shared" ref="B46:H46" si="13">SUM(B39:B45)</f>
        <v>912.67120000000011</v>
      </c>
      <c r="C46" s="309">
        <f t="shared" si="13"/>
        <v>926.38560000000007</v>
      </c>
      <c r="D46" s="309">
        <f t="shared" si="13"/>
        <v>135.59559999999999</v>
      </c>
      <c r="E46" s="309">
        <f t="shared" si="13"/>
        <v>916.43159999999989</v>
      </c>
      <c r="F46" s="309">
        <f t="shared" si="13"/>
        <v>884.80000000000007</v>
      </c>
      <c r="G46" s="309">
        <f t="shared" si="13"/>
        <v>0</v>
      </c>
      <c r="H46" s="309">
        <f t="shared" si="13"/>
        <v>0</v>
      </c>
      <c r="I46" s="205">
        <f t="shared" si="11"/>
        <v>3775.8840000000005</v>
      </c>
      <c r="K46" s="406" t="s">
        <v>11</v>
      </c>
      <c r="L46" s="308">
        <f t="shared" ref="L46:Q46" si="14">SUM(L39:L45)</f>
        <v>71.8</v>
      </c>
      <c r="M46" s="309">
        <f t="shared" si="14"/>
        <v>73.099999999999994</v>
      </c>
      <c r="N46" s="309">
        <f t="shared" si="14"/>
        <v>11.899999999999999</v>
      </c>
      <c r="O46" s="309">
        <f t="shared" si="14"/>
        <v>73.7</v>
      </c>
      <c r="P46" s="309">
        <f t="shared" si="14"/>
        <v>71.599999999999994</v>
      </c>
      <c r="Q46" s="309">
        <f t="shared" si="14"/>
        <v>0</v>
      </c>
      <c r="R46" s="205">
        <f t="shared" si="12"/>
        <v>302.10000000000002</v>
      </c>
      <c r="S46" s="76"/>
      <c r="T46" s="76"/>
      <c r="U46" s="52"/>
      <c r="V46" s="52"/>
      <c r="W46" s="52"/>
      <c r="X46" s="52"/>
      <c r="Y46" s="52"/>
      <c r="Z46" s="52"/>
      <c r="AA46" s="52"/>
      <c r="AB46" s="52"/>
    </row>
    <row r="47" spans="1:30" s="419" customFormat="1" ht="33.75" customHeight="1" x14ac:dyDescent="0.25">
      <c r="A47" s="407" t="s">
        <v>20</v>
      </c>
      <c r="B47" s="316">
        <v>158</v>
      </c>
      <c r="C47" s="317">
        <v>158</v>
      </c>
      <c r="D47" s="317">
        <v>158</v>
      </c>
      <c r="E47" s="317">
        <v>158</v>
      </c>
      <c r="F47" s="317">
        <v>158</v>
      </c>
      <c r="G47" s="317"/>
      <c r="H47" s="317"/>
      <c r="I47" s="425">
        <f>+((I46/I48)/7)*1000</f>
        <v>158.55731922398593</v>
      </c>
      <c r="K47" s="407" t="s">
        <v>20</v>
      </c>
      <c r="L47" s="316">
        <v>142.5</v>
      </c>
      <c r="M47" s="317">
        <v>141</v>
      </c>
      <c r="N47" s="317">
        <v>142.5</v>
      </c>
      <c r="O47" s="317">
        <v>140.5</v>
      </c>
      <c r="P47" s="317">
        <v>140</v>
      </c>
      <c r="Q47" s="317"/>
      <c r="R47" s="425">
        <f>+((R46/R48)/7)*1000</f>
        <v>141.03641456582633</v>
      </c>
      <c r="S47" s="426"/>
      <c r="T47" s="426"/>
    </row>
    <row r="48" spans="1:30" s="419" customFormat="1" ht="33.75" customHeight="1" x14ac:dyDescent="0.25">
      <c r="A48" s="409" t="s">
        <v>21</v>
      </c>
      <c r="B48" s="86">
        <v>822</v>
      </c>
      <c r="C48" s="35">
        <v>836</v>
      </c>
      <c r="D48" s="35">
        <v>117</v>
      </c>
      <c r="E48" s="35">
        <v>827</v>
      </c>
      <c r="F48" s="35">
        <v>800</v>
      </c>
      <c r="G48" s="35"/>
      <c r="H48" s="35"/>
      <c r="I48" s="427">
        <f>SUM(B48:H48)</f>
        <v>3402</v>
      </c>
      <c r="J48" s="52"/>
      <c r="K48" s="409" t="s">
        <v>21</v>
      </c>
      <c r="L48" s="428">
        <v>72</v>
      </c>
      <c r="M48" s="411">
        <v>74</v>
      </c>
      <c r="N48" s="411">
        <v>12</v>
      </c>
      <c r="O48" s="411">
        <v>75</v>
      </c>
      <c r="P48" s="411">
        <v>73</v>
      </c>
      <c r="Q48" s="411"/>
      <c r="R48" s="429">
        <f>SUM(L48:Q48)</f>
        <v>306</v>
      </c>
      <c r="S48" s="430"/>
      <c r="T48" s="430"/>
    </row>
    <row r="49" spans="1:31" s="419" customFormat="1" ht="33.75" customHeight="1" x14ac:dyDescent="0.25">
      <c r="A49" s="414" t="s">
        <v>22</v>
      </c>
      <c r="B49" s="302">
        <f t="shared" ref="B49:H49" si="15">((B48*B47)*7/1000-B39-B40)/5</f>
        <v>129.62639999999999</v>
      </c>
      <c r="C49" s="204">
        <f t="shared" si="15"/>
        <v>132.1232</v>
      </c>
      <c r="D49" s="204">
        <f t="shared" si="15"/>
        <v>17.891999999999996</v>
      </c>
      <c r="E49" s="204">
        <f t="shared" si="15"/>
        <v>130.24699999999999</v>
      </c>
      <c r="F49" s="204">
        <f t="shared" si="15"/>
        <v>126.17660000000001</v>
      </c>
      <c r="G49" s="204">
        <f t="shared" si="15"/>
        <v>0</v>
      </c>
      <c r="H49" s="204">
        <f t="shared" si="15"/>
        <v>0</v>
      </c>
      <c r="I49" s="431">
        <f>((I46*1000)/I48)/7</f>
        <v>158.5573192239859</v>
      </c>
      <c r="K49" s="414" t="s">
        <v>22</v>
      </c>
      <c r="L49" s="302">
        <f t="shared" ref="L49:Q49" si="16">((L48*L47)*7/1000-L39-L40)/5</f>
        <v>10.244</v>
      </c>
      <c r="M49" s="302">
        <f t="shared" si="16"/>
        <v>10.407599999999999</v>
      </c>
      <c r="N49" s="302">
        <f t="shared" si="16"/>
        <v>1.7140000000000004</v>
      </c>
      <c r="O49" s="302">
        <f t="shared" si="16"/>
        <v>10.5525</v>
      </c>
      <c r="P49" s="302">
        <f t="shared" si="16"/>
        <v>10.228</v>
      </c>
      <c r="Q49" s="204">
        <f t="shared" si="16"/>
        <v>0</v>
      </c>
      <c r="R49" s="432">
        <f>((R46*1000)/R48)/7</f>
        <v>141.03641456582633</v>
      </c>
      <c r="S49" s="430"/>
      <c r="T49" s="430"/>
    </row>
    <row r="50" spans="1:31" s="419" customFormat="1" ht="33.75" customHeight="1" x14ac:dyDescent="0.25">
      <c r="A50" s="99" t="s">
        <v>23</v>
      </c>
      <c r="B50" s="88">
        <f t="shared" ref="B50:H50" si="17">((B48*B47)*7)/1000</f>
        <v>909.13199999999995</v>
      </c>
      <c r="C50" s="43">
        <f t="shared" si="17"/>
        <v>924.61599999999999</v>
      </c>
      <c r="D50" s="43">
        <f t="shared" si="17"/>
        <v>129.40199999999999</v>
      </c>
      <c r="E50" s="43">
        <f t="shared" si="17"/>
        <v>914.66200000000003</v>
      </c>
      <c r="F50" s="43">
        <f t="shared" si="17"/>
        <v>884.8</v>
      </c>
      <c r="G50" s="43">
        <f t="shared" si="17"/>
        <v>0</v>
      </c>
      <c r="H50" s="43">
        <f t="shared" si="17"/>
        <v>0</v>
      </c>
      <c r="I50" s="90"/>
      <c r="K50" s="99" t="s">
        <v>23</v>
      </c>
      <c r="L50" s="88">
        <f t="shared" ref="L50:Q50" si="18">((L48*L47)*7)/1000</f>
        <v>71.819999999999993</v>
      </c>
      <c r="M50" s="43">
        <f t="shared" si="18"/>
        <v>73.037999999999997</v>
      </c>
      <c r="N50" s="43">
        <f t="shared" si="18"/>
        <v>11.97</v>
      </c>
      <c r="O50" s="43">
        <f t="shared" si="18"/>
        <v>73.762500000000003</v>
      </c>
      <c r="P50" s="43">
        <f t="shared" si="18"/>
        <v>71.540000000000006</v>
      </c>
      <c r="Q50" s="43">
        <f t="shared" si="18"/>
        <v>0</v>
      </c>
      <c r="R50" s="433"/>
    </row>
    <row r="51" spans="1:31" s="419" customFormat="1" ht="33.75" customHeight="1" thickBot="1" x14ac:dyDescent="0.3">
      <c r="A51" s="100" t="s">
        <v>24</v>
      </c>
      <c r="B51" s="89">
        <f t="shared" ref="B51:H51" si="19">+(B46/B48)/7*1000</f>
        <v>158.61508515815086</v>
      </c>
      <c r="C51" s="49">
        <f t="shared" si="19"/>
        <v>158.30239234449763</v>
      </c>
      <c r="D51" s="49">
        <f t="shared" si="19"/>
        <v>165.56239316239314</v>
      </c>
      <c r="E51" s="49">
        <f t="shared" si="19"/>
        <v>158.30568319226114</v>
      </c>
      <c r="F51" s="49">
        <f t="shared" si="19"/>
        <v>158</v>
      </c>
      <c r="G51" s="49" t="e">
        <f t="shared" si="19"/>
        <v>#DIV/0!</v>
      </c>
      <c r="H51" s="49" t="e">
        <f t="shared" si="19"/>
        <v>#DIV/0!</v>
      </c>
      <c r="I51" s="108"/>
      <c r="J51" s="52"/>
      <c r="K51" s="100" t="s">
        <v>24</v>
      </c>
      <c r="L51" s="89">
        <f t="shared" ref="L51:Q51" si="20">+(L46/L48)/7*1000</f>
        <v>142.46031746031744</v>
      </c>
      <c r="M51" s="49">
        <f t="shared" si="20"/>
        <v>141.11969111969111</v>
      </c>
      <c r="N51" s="49">
        <f t="shared" si="20"/>
        <v>141.66666666666666</v>
      </c>
      <c r="O51" s="49">
        <f t="shared" si="20"/>
        <v>140.38095238095238</v>
      </c>
      <c r="P51" s="49">
        <f t="shared" si="20"/>
        <v>140.11741682974559</v>
      </c>
      <c r="Q51" s="49" t="e">
        <f t="shared" si="20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91"/>
      <c r="K54" s="591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589" t="s">
        <v>8</v>
      </c>
      <c r="C55" s="590"/>
      <c r="D55" s="590"/>
      <c r="E55" s="590"/>
      <c r="F55" s="590"/>
      <c r="G55" s="587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1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1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1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1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1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1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1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2">SUM(B58:B64)</f>
        <v>158.00000000000003</v>
      </c>
      <c r="C65" s="28">
        <f t="shared" si="22"/>
        <v>279.2</v>
      </c>
      <c r="D65" s="28">
        <f t="shared" si="22"/>
        <v>277</v>
      </c>
      <c r="E65" s="28">
        <f t="shared" si="22"/>
        <v>395.9</v>
      </c>
      <c r="F65" s="28">
        <f t="shared" si="22"/>
        <v>0</v>
      </c>
      <c r="G65" s="28">
        <f t="shared" si="22"/>
        <v>0</v>
      </c>
      <c r="H65" s="104">
        <f t="shared" si="21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3">((B67*B66)*7/1000-B58-B59)/5</f>
        <v>22.8871</v>
      </c>
      <c r="C68" s="39">
        <f t="shared" si="23"/>
        <v>40.400400000000005</v>
      </c>
      <c r="D68" s="39">
        <f t="shared" si="23"/>
        <v>40.129200000000004</v>
      </c>
      <c r="E68" s="39">
        <f t="shared" si="23"/>
        <v>57.355999999999995</v>
      </c>
      <c r="F68" s="39">
        <f t="shared" si="23"/>
        <v>0</v>
      </c>
      <c r="G68" s="39">
        <f t="shared" si="23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4">((B67*B66)*7)/1000</f>
        <v>158.03550000000001</v>
      </c>
      <c r="C69" s="43">
        <f t="shared" si="24"/>
        <v>279.202</v>
      </c>
      <c r="D69" s="43">
        <f t="shared" si="24"/>
        <v>277.04599999999999</v>
      </c>
      <c r="E69" s="43">
        <f t="shared" si="24"/>
        <v>395.78</v>
      </c>
      <c r="F69" s="43">
        <f t="shared" si="24"/>
        <v>0</v>
      </c>
      <c r="G69" s="43">
        <f t="shared" si="24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5">+(B65/B67)/7*1000</f>
        <v>130.47068538398022</v>
      </c>
      <c r="C70" s="49">
        <f t="shared" si="25"/>
        <v>129.49907235621521</v>
      </c>
      <c r="D70" s="49">
        <f t="shared" si="25"/>
        <v>128.47866419294991</v>
      </c>
      <c r="E70" s="49">
        <f t="shared" si="25"/>
        <v>128.53896103896105</v>
      </c>
      <c r="F70" s="49" t="e">
        <f t="shared" si="25"/>
        <v>#DIV/0!</v>
      </c>
      <c r="G70" s="49" t="e">
        <f t="shared" si="25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457"/>
      <c r="D73" s="457"/>
      <c r="E73" s="457"/>
      <c r="F73" s="118"/>
      <c r="G73" s="198"/>
      <c r="H73" s="457"/>
      <c r="I73" s="457"/>
      <c r="J73" s="457"/>
      <c r="K73" s="118"/>
      <c r="L73" s="198"/>
      <c r="M73" s="457"/>
      <c r="N73" s="457"/>
      <c r="O73" s="118"/>
      <c r="P73" s="198"/>
      <c r="Q73" s="457"/>
      <c r="R73" s="457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398"/>
      <c r="C74" s="399"/>
      <c r="D74" s="399"/>
      <c r="E74" s="399"/>
      <c r="F74" s="400"/>
      <c r="G74" s="401"/>
      <c r="H74" s="399"/>
      <c r="I74" s="399"/>
      <c r="J74" s="399"/>
      <c r="K74" s="400"/>
      <c r="L74" s="401"/>
      <c r="M74" s="399"/>
      <c r="N74" s="399"/>
      <c r="O74" s="400"/>
      <c r="P74" s="401"/>
      <c r="Q74" s="399"/>
      <c r="R74" s="399"/>
      <c r="S74" s="400"/>
      <c r="T74" s="92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398">
        <v>1</v>
      </c>
      <c r="C75" s="402">
        <v>2</v>
      </c>
      <c r="D75" s="402" t="s">
        <v>73</v>
      </c>
      <c r="E75" s="402">
        <v>4</v>
      </c>
      <c r="F75" s="403">
        <v>5</v>
      </c>
      <c r="G75" s="398">
        <v>6</v>
      </c>
      <c r="H75" s="402">
        <v>7</v>
      </c>
      <c r="I75" s="402" t="s">
        <v>74</v>
      </c>
      <c r="J75" s="402">
        <v>9</v>
      </c>
      <c r="K75" s="403">
        <v>10</v>
      </c>
      <c r="L75" s="398">
        <v>11</v>
      </c>
      <c r="M75" s="402" t="s">
        <v>75</v>
      </c>
      <c r="N75" s="402">
        <v>13</v>
      </c>
      <c r="O75" s="403">
        <v>14</v>
      </c>
      <c r="P75" s="398">
        <v>15</v>
      </c>
      <c r="Q75" s="402" t="s">
        <v>76</v>
      </c>
      <c r="R75" s="402">
        <v>17</v>
      </c>
      <c r="S75" s="403">
        <v>18</v>
      </c>
      <c r="T75" s="92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404" t="s">
        <v>13</v>
      </c>
      <c r="B76" s="203">
        <v>9.4</v>
      </c>
      <c r="C76" s="204">
        <v>9</v>
      </c>
      <c r="D76" s="204">
        <v>1.8</v>
      </c>
      <c r="E76" s="204">
        <v>9.1</v>
      </c>
      <c r="F76" s="205">
        <v>10.5</v>
      </c>
      <c r="G76" s="203">
        <v>9</v>
      </c>
      <c r="H76" s="204">
        <v>9.5</v>
      </c>
      <c r="I76" s="204">
        <v>2.2000000000000002</v>
      </c>
      <c r="J76" s="204">
        <v>9.5</v>
      </c>
      <c r="K76" s="205">
        <v>10.6</v>
      </c>
      <c r="L76" s="203">
        <v>11.3</v>
      </c>
      <c r="M76" s="204">
        <v>2.1</v>
      </c>
      <c r="N76" s="204">
        <v>11</v>
      </c>
      <c r="O76" s="205">
        <v>10.8</v>
      </c>
      <c r="P76" s="203">
        <v>11</v>
      </c>
      <c r="Q76" s="204">
        <v>1.8</v>
      </c>
      <c r="R76" s="204">
        <v>10.8</v>
      </c>
      <c r="S76" s="205">
        <v>10.8</v>
      </c>
      <c r="T76" s="405">
        <f t="shared" ref="T76:T83" si="26">SUM(B76:S76)</f>
        <v>150.20000000000002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406" t="s">
        <v>14</v>
      </c>
      <c r="B77" s="203">
        <v>9.4</v>
      </c>
      <c r="C77" s="204">
        <v>9</v>
      </c>
      <c r="D77" s="204">
        <v>1.8</v>
      </c>
      <c r="E77" s="204">
        <v>9.1</v>
      </c>
      <c r="F77" s="205">
        <v>10.5</v>
      </c>
      <c r="G77" s="203">
        <v>9</v>
      </c>
      <c r="H77" s="204">
        <v>9.5</v>
      </c>
      <c r="I77" s="204">
        <v>2.2000000000000002</v>
      </c>
      <c r="J77" s="204">
        <v>9.5</v>
      </c>
      <c r="K77" s="205">
        <v>10.6</v>
      </c>
      <c r="L77" s="203">
        <v>11.3</v>
      </c>
      <c r="M77" s="204">
        <v>2.1</v>
      </c>
      <c r="N77" s="204">
        <v>11</v>
      </c>
      <c r="O77" s="205">
        <v>10.8</v>
      </c>
      <c r="P77" s="203">
        <v>11</v>
      </c>
      <c r="Q77" s="204">
        <v>1.8</v>
      </c>
      <c r="R77" s="204">
        <v>10.8</v>
      </c>
      <c r="S77" s="205">
        <v>10.8</v>
      </c>
      <c r="T77" s="405">
        <f t="shared" si="26"/>
        <v>150.20000000000002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404" t="s">
        <v>15</v>
      </c>
      <c r="B78" s="203">
        <v>9.5</v>
      </c>
      <c r="C78" s="204">
        <v>9</v>
      </c>
      <c r="D78" s="204">
        <v>1.7</v>
      </c>
      <c r="E78" s="204">
        <v>9</v>
      </c>
      <c r="F78" s="205">
        <v>10.4</v>
      </c>
      <c r="G78" s="203">
        <v>9</v>
      </c>
      <c r="H78" s="204">
        <v>9.5</v>
      </c>
      <c r="I78" s="204">
        <v>2.2000000000000002</v>
      </c>
      <c r="J78" s="204">
        <v>9.1999999999999993</v>
      </c>
      <c r="K78" s="205">
        <v>10.4</v>
      </c>
      <c r="L78" s="203">
        <v>11.2</v>
      </c>
      <c r="M78" s="204">
        <v>2</v>
      </c>
      <c r="N78" s="204">
        <v>11</v>
      </c>
      <c r="O78" s="205">
        <v>10.7</v>
      </c>
      <c r="P78" s="203">
        <v>10.9</v>
      </c>
      <c r="Q78" s="204">
        <v>1.7</v>
      </c>
      <c r="R78" s="204">
        <v>10.7</v>
      </c>
      <c r="S78" s="205">
        <v>10.8</v>
      </c>
      <c r="T78" s="405">
        <f t="shared" si="26"/>
        <v>148.90000000000003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406" t="s">
        <v>16</v>
      </c>
      <c r="B79" s="203">
        <v>9.5</v>
      </c>
      <c r="C79" s="204">
        <v>9</v>
      </c>
      <c r="D79" s="204">
        <v>1.7</v>
      </c>
      <c r="E79" s="204">
        <v>9</v>
      </c>
      <c r="F79" s="205">
        <v>10.4</v>
      </c>
      <c r="G79" s="203">
        <v>9</v>
      </c>
      <c r="H79" s="204">
        <v>9.5</v>
      </c>
      <c r="I79" s="204">
        <v>2.2000000000000002</v>
      </c>
      <c r="J79" s="204">
        <v>9.1999999999999993</v>
      </c>
      <c r="K79" s="205">
        <v>10.5</v>
      </c>
      <c r="L79" s="203">
        <v>11.2</v>
      </c>
      <c r="M79" s="204">
        <v>2</v>
      </c>
      <c r="N79" s="204">
        <v>11</v>
      </c>
      <c r="O79" s="205">
        <v>10.7</v>
      </c>
      <c r="P79" s="203">
        <v>10.9</v>
      </c>
      <c r="Q79" s="204">
        <v>1.7</v>
      </c>
      <c r="R79" s="204">
        <v>10.7</v>
      </c>
      <c r="S79" s="205">
        <v>10.8</v>
      </c>
      <c r="T79" s="405">
        <f t="shared" si="26"/>
        <v>149.00000000000003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404" t="s">
        <v>17</v>
      </c>
      <c r="B80" s="203">
        <v>9.5</v>
      </c>
      <c r="C80" s="204">
        <v>9</v>
      </c>
      <c r="D80" s="204">
        <v>1.8</v>
      </c>
      <c r="E80" s="204">
        <v>9</v>
      </c>
      <c r="F80" s="205">
        <v>10.5</v>
      </c>
      <c r="G80" s="203">
        <v>9</v>
      </c>
      <c r="H80" s="204">
        <v>9.5</v>
      </c>
      <c r="I80" s="204">
        <v>2.2000000000000002</v>
      </c>
      <c r="J80" s="204">
        <v>9.1999999999999993</v>
      </c>
      <c r="K80" s="205">
        <v>10.5</v>
      </c>
      <c r="L80" s="203">
        <v>11.2</v>
      </c>
      <c r="M80" s="204">
        <v>2.1</v>
      </c>
      <c r="N80" s="204">
        <v>11</v>
      </c>
      <c r="O80" s="205">
        <v>10.8</v>
      </c>
      <c r="P80" s="203">
        <v>10.9</v>
      </c>
      <c r="Q80" s="204">
        <v>1.8</v>
      </c>
      <c r="R80" s="204">
        <v>10.8</v>
      </c>
      <c r="S80" s="205">
        <v>10.8</v>
      </c>
      <c r="T80" s="405">
        <f t="shared" si="26"/>
        <v>149.60000000000002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406" t="s">
        <v>18</v>
      </c>
      <c r="B81" s="203">
        <v>9.5</v>
      </c>
      <c r="C81" s="204">
        <v>9.1</v>
      </c>
      <c r="D81" s="204">
        <v>1.8</v>
      </c>
      <c r="E81" s="204">
        <v>9</v>
      </c>
      <c r="F81" s="205">
        <v>10.5</v>
      </c>
      <c r="G81" s="203">
        <v>9.1</v>
      </c>
      <c r="H81" s="204">
        <v>9.5</v>
      </c>
      <c r="I81" s="204">
        <v>2.2000000000000002</v>
      </c>
      <c r="J81" s="204">
        <v>9.3000000000000007</v>
      </c>
      <c r="K81" s="205">
        <v>10.5</v>
      </c>
      <c r="L81" s="203">
        <v>11.2</v>
      </c>
      <c r="M81" s="204">
        <v>2.1</v>
      </c>
      <c r="N81" s="204">
        <v>11</v>
      </c>
      <c r="O81" s="205">
        <v>10.8</v>
      </c>
      <c r="P81" s="203">
        <v>10.9</v>
      </c>
      <c r="Q81" s="204">
        <v>1.8</v>
      </c>
      <c r="R81" s="204">
        <v>10.8</v>
      </c>
      <c r="S81" s="205">
        <v>10.8</v>
      </c>
      <c r="T81" s="405">
        <f t="shared" si="26"/>
        <v>149.90000000000003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404" t="s">
        <v>19</v>
      </c>
      <c r="B82" s="203">
        <v>9.5</v>
      </c>
      <c r="C82" s="204">
        <v>9.1</v>
      </c>
      <c r="D82" s="204">
        <v>1.8</v>
      </c>
      <c r="E82" s="204">
        <v>9.1</v>
      </c>
      <c r="F82" s="205">
        <v>10.5</v>
      </c>
      <c r="G82" s="203">
        <v>9.1</v>
      </c>
      <c r="H82" s="204">
        <v>9.6</v>
      </c>
      <c r="I82" s="204">
        <v>2.2999999999999998</v>
      </c>
      <c r="J82" s="204">
        <v>9.3000000000000007</v>
      </c>
      <c r="K82" s="205">
        <v>10.5</v>
      </c>
      <c r="L82" s="203">
        <v>11.3</v>
      </c>
      <c r="M82" s="204">
        <v>2.1</v>
      </c>
      <c r="N82" s="204">
        <v>11.1</v>
      </c>
      <c r="O82" s="205">
        <v>10.8</v>
      </c>
      <c r="P82" s="203">
        <v>11</v>
      </c>
      <c r="Q82" s="204">
        <v>1.8</v>
      </c>
      <c r="R82" s="204">
        <v>10.8</v>
      </c>
      <c r="S82" s="205">
        <v>10.8</v>
      </c>
      <c r="T82" s="405">
        <f t="shared" si="26"/>
        <v>150.5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406" t="s">
        <v>11</v>
      </c>
      <c r="B83" s="311">
        <f>SUM(B76:B82)</f>
        <v>66.3</v>
      </c>
      <c r="C83" s="309">
        <f>SUM(C76:C82)</f>
        <v>63.2</v>
      </c>
      <c r="D83" s="309">
        <f>SUM(D76:D82)</f>
        <v>12.400000000000002</v>
      </c>
      <c r="E83" s="309">
        <f>SUM(E76:E82)</f>
        <v>63.300000000000004</v>
      </c>
      <c r="F83" s="310">
        <f>SUM(F76:F82)</f>
        <v>73.3</v>
      </c>
      <c r="G83" s="311">
        <f t="shared" ref="G83:S83" si="27">SUM(G76:G82)</f>
        <v>63.2</v>
      </c>
      <c r="H83" s="309">
        <f t="shared" si="27"/>
        <v>66.599999999999994</v>
      </c>
      <c r="I83" s="309">
        <f t="shared" si="27"/>
        <v>15.5</v>
      </c>
      <c r="J83" s="309">
        <f t="shared" si="27"/>
        <v>65.199999999999989</v>
      </c>
      <c r="K83" s="310">
        <f t="shared" si="27"/>
        <v>73.599999999999994</v>
      </c>
      <c r="L83" s="311">
        <f t="shared" si="27"/>
        <v>78.7</v>
      </c>
      <c r="M83" s="309">
        <f t="shared" si="27"/>
        <v>14.499999999999998</v>
      </c>
      <c r="N83" s="309">
        <f t="shared" si="27"/>
        <v>77.099999999999994</v>
      </c>
      <c r="O83" s="310">
        <f t="shared" si="27"/>
        <v>75.399999999999991</v>
      </c>
      <c r="P83" s="311">
        <f t="shared" si="27"/>
        <v>76.599999999999994</v>
      </c>
      <c r="Q83" s="309">
        <f t="shared" si="27"/>
        <v>12.400000000000002</v>
      </c>
      <c r="R83" s="309">
        <f t="shared" si="27"/>
        <v>75.399999999999991</v>
      </c>
      <c r="S83" s="310">
        <f t="shared" si="27"/>
        <v>75.599999999999994</v>
      </c>
      <c r="T83" s="405">
        <f t="shared" si="26"/>
        <v>1048.3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407" t="s">
        <v>20</v>
      </c>
      <c r="B84" s="319">
        <v>148</v>
      </c>
      <c r="C84" s="317">
        <v>148</v>
      </c>
      <c r="D84" s="317">
        <v>148</v>
      </c>
      <c r="E84" s="317">
        <v>146</v>
      </c>
      <c r="F84" s="318">
        <v>145.5</v>
      </c>
      <c r="G84" s="319">
        <v>148</v>
      </c>
      <c r="H84" s="317">
        <v>146.5</v>
      </c>
      <c r="I84" s="317">
        <v>148</v>
      </c>
      <c r="J84" s="317">
        <v>145.5</v>
      </c>
      <c r="K84" s="318">
        <v>146</v>
      </c>
      <c r="L84" s="319">
        <v>148</v>
      </c>
      <c r="M84" s="317">
        <v>148</v>
      </c>
      <c r="N84" s="317">
        <v>145</v>
      </c>
      <c r="O84" s="318">
        <v>145.5</v>
      </c>
      <c r="P84" s="319">
        <v>148</v>
      </c>
      <c r="Q84" s="317">
        <v>147.5</v>
      </c>
      <c r="R84" s="317">
        <v>145.5</v>
      </c>
      <c r="S84" s="318">
        <v>146</v>
      </c>
      <c r="T84" s="408">
        <f>+((T83/T85)/7)*1000</f>
        <v>146.53340788370141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409" t="s">
        <v>21</v>
      </c>
      <c r="B85" s="410">
        <v>64</v>
      </c>
      <c r="C85" s="411">
        <v>61</v>
      </c>
      <c r="D85" s="411">
        <v>12</v>
      </c>
      <c r="E85" s="411">
        <v>62</v>
      </c>
      <c r="F85" s="412">
        <v>72</v>
      </c>
      <c r="G85" s="410">
        <v>61</v>
      </c>
      <c r="H85" s="411">
        <v>65</v>
      </c>
      <c r="I85" s="411">
        <v>15</v>
      </c>
      <c r="J85" s="411">
        <v>64</v>
      </c>
      <c r="K85" s="412">
        <v>72</v>
      </c>
      <c r="L85" s="410">
        <v>76</v>
      </c>
      <c r="M85" s="411">
        <v>14</v>
      </c>
      <c r="N85" s="411">
        <v>76</v>
      </c>
      <c r="O85" s="412">
        <v>74</v>
      </c>
      <c r="P85" s="410">
        <v>74</v>
      </c>
      <c r="Q85" s="411">
        <v>12</v>
      </c>
      <c r="R85" s="411">
        <v>74</v>
      </c>
      <c r="S85" s="412">
        <v>74</v>
      </c>
      <c r="T85" s="413">
        <f>SUM(B85:S85)</f>
        <v>1022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414" t="s">
        <v>22</v>
      </c>
      <c r="B86" s="203">
        <f t="shared" ref="B86:S86" si="28">((B85*B84)*7/1000-B76-B77)/5</f>
        <v>9.5008000000000017</v>
      </c>
      <c r="C86" s="204">
        <f t="shared" si="28"/>
        <v>9.0391999999999992</v>
      </c>
      <c r="D86" s="204">
        <f t="shared" si="28"/>
        <v>1.7663999999999997</v>
      </c>
      <c r="E86" s="204">
        <f t="shared" si="28"/>
        <v>9.0327999999999982</v>
      </c>
      <c r="F86" s="205">
        <f t="shared" si="28"/>
        <v>10.466399999999998</v>
      </c>
      <c r="G86" s="203">
        <f t="shared" si="28"/>
        <v>9.0391999999999992</v>
      </c>
      <c r="H86" s="204">
        <f t="shared" si="28"/>
        <v>9.5314999999999994</v>
      </c>
      <c r="I86" s="204">
        <f t="shared" si="28"/>
        <v>2.2280000000000002</v>
      </c>
      <c r="J86" s="204">
        <f t="shared" si="28"/>
        <v>9.2367999999999988</v>
      </c>
      <c r="K86" s="205">
        <f t="shared" si="28"/>
        <v>10.476800000000001</v>
      </c>
      <c r="L86" s="203">
        <f t="shared" si="28"/>
        <v>11.227200000000002</v>
      </c>
      <c r="M86" s="204">
        <f t="shared" si="28"/>
        <v>2.0608</v>
      </c>
      <c r="N86" s="204">
        <f t="shared" si="28"/>
        <v>11.028</v>
      </c>
      <c r="O86" s="205">
        <f t="shared" si="28"/>
        <v>10.753800000000002</v>
      </c>
      <c r="P86" s="203">
        <f t="shared" si="28"/>
        <v>10.9328</v>
      </c>
      <c r="Q86" s="204">
        <f t="shared" si="28"/>
        <v>1.7579999999999998</v>
      </c>
      <c r="R86" s="204">
        <f t="shared" si="28"/>
        <v>10.753800000000002</v>
      </c>
      <c r="S86" s="205">
        <f t="shared" si="28"/>
        <v>10.805600000000002</v>
      </c>
      <c r="T86" s="413">
        <f>((T83*1000)/T85)/7</f>
        <v>146.53340788370141</v>
      </c>
      <c r="AD86" s="3"/>
    </row>
    <row r="87" spans="1:41" ht="33.75" customHeight="1" x14ac:dyDescent="0.25">
      <c r="A87" s="99" t="s">
        <v>23</v>
      </c>
      <c r="B87" s="42">
        <f>((B85*B84)*7)/1000</f>
        <v>66.304000000000002</v>
      </c>
      <c r="C87" s="43">
        <f>((C85*C84)*7)/1000</f>
        <v>63.195999999999998</v>
      </c>
      <c r="D87" s="43">
        <f>((D85*D84)*7)/1000</f>
        <v>12.432</v>
      </c>
      <c r="E87" s="43">
        <f>((E85*E84)*7)/1000</f>
        <v>63.363999999999997</v>
      </c>
      <c r="F87" s="90">
        <f>((F85*F84)*7)/1000</f>
        <v>73.331999999999994</v>
      </c>
      <c r="G87" s="42">
        <f t="shared" ref="G87:S87" si="29">((G85*G84)*7)/1000</f>
        <v>63.195999999999998</v>
      </c>
      <c r="H87" s="43">
        <f t="shared" si="29"/>
        <v>66.657499999999999</v>
      </c>
      <c r="I87" s="43">
        <f t="shared" si="29"/>
        <v>15.54</v>
      </c>
      <c r="J87" s="43">
        <f t="shared" si="29"/>
        <v>65.183999999999997</v>
      </c>
      <c r="K87" s="90">
        <f t="shared" si="29"/>
        <v>73.584000000000003</v>
      </c>
      <c r="L87" s="42">
        <f t="shared" si="29"/>
        <v>78.736000000000004</v>
      </c>
      <c r="M87" s="43">
        <f t="shared" si="29"/>
        <v>14.504</v>
      </c>
      <c r="N87" s="43">
        <f t="shared" si="29"/>
        <v>77.14</v>
      </c>
      <c r="O87" s="90">
        <f t="shared" si="29"/>
        <v>75.369</v>
      </c>
      <c r="P87" s="42">
        <f t="shared" si="29"/>
        <v>76.664000000000001</v>
      </c>
      <c r="Q87" s="43">
        <f t="shared" si="29"/>
        <v>12.39</v>
      </c>
      <c r="R87" s="43">
        <f t="shared" si="29"/>
        <v>75.369</v>
      </c>
      <c r="S87" s="90">
        <f t="shared" si="29"/>
        <v>75.628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147.99107142857142</v>
      </c>
      <c r="C88" s="49">
        <f>+(C83/C85)/7*1000</f>
        <v>148.00936768149884</v>
      </c>
      <c r="D88" s="49">
        <f>+(D83/D85)/7*1000</f>
        <v>147.61904761904762</v>
      </c>
      <c r="E88" s="49">
        <f>+(E83/E85)/7*1000</f>
        <v>145.85253456221199</v>
      </c>
      <c r="F88" s="50">
        <f>+(F83/F85)/7*1000</f>
        <v>145.43650793650792</v>
      </c>
      <c r="G88" s="48">
        <f t="shared" ref="G88:S88" si="30">+(G83/G85)/7*1000</f>
        <v>148.00936768149884</v>
      </c>
      <c r="H88" s="49">
        <f t="shared" si="30"/>
        <v>146.37362637362637</v>
      </c>
      <c r="I88" s="49">
        <f t="shared" si="30"/>
        <v>147.61904761904762</v>
      </c>
      <c r="J88" s="49">
        <f t="shared" si="30"/>
        <v>145.53571428571428</v>
      </c>
      <c r="K88" s="50">
        <f t="shared" si="30"/>
        <v>146.03174603174602</v>
      </c>
      <c r="L88" s="48">
        <f t="shared" si="30"/>
        <v>147.93233082706766</v>
      </c>
      <c r="M88" s="49">
        <f t="shared" si="30"/>
        <v>147.95918367346937</v>
      </c>
      <c r="N88" s="49">
        <f t="shared" si="30"/>
        <v>144.92481203007517</v>
      </c>
      <c r="O88" s="50">
        <f t="shared" si="30"/>
        <v>145.55984555984551</v>
      </c>
      <c r="P88" s="48">
        <f t="shared" si="30"/>
        <v>147.87644787644786</v>
      </c>
      <c r="Q88" s="49">
        <f t="shared" si="30"/>
        <v>147.61904761904762</v>
      </c>
      <c r="R88" s="49">
        <f t="shared" si="30"/>
        <v>145.55984555984551</v>
      </c>
      <c r="S88" s="50">
        <f t="shared" si="30"/>
        <v>145.94594594594597</v>
      </c>
      <c r="T88" s="415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R36"/>
    <mergeCell ref="J54:K54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topLeftCell="A4" zoomScale="29" zoomScaleNormal="30" workbookViewId="0">
      <selection activeCell="L90" sqref="L90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0" width="33.42578125" style="19" bestFit="1" customWidth="1"/>
    <col min="11" max="11" width="40.5703125" style="19" bestFit="1" customWidth="1"/>
    <col min="12" max="12" width="22.5703125" style="19" bestFit="1" customWidth="1"/>
    <col min="13" max="13" width="21.28515625" style="19" customWidth="1"/>
    <col min="14" max="14" width="24.28515625" style="19" bestFit="1" customWidth="1"/>
    <col min="15" max="15" width="21.28515625" style="19" bestFit="1" customWidth="1"/>
    <col min="16" max="16" width="24.28515625" style="19" bestFit="1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84" t="s">
        <v>0</v>
      </c>
      <c r="B3" s="584"/>
      <c r="C3" s="584"/>
      <c r="D3" s="458"/>
      <c r="E3" s="458"/>
      <c r="F3" s="458"/>
      <c r="G3" s="458"/>
      <c r="H3" s="458"/>
      <c r="I3" s="458"/>
      <c r="J3" s="458"/>
      <c r="K3" s="458"/>
      <c r="L3" s="458"/>
      <c r="M3" s="458"/>
      <c r="N3" s="458"/>
      <c r="O3" s="458"/>
      <c r="P3" s="458"/>
      <c r="Q3" s="458"/>
      <c r="R3" s="458"/>
      <c r="S3" s="458"/>
      <c r="T3" s="458"/>
      <c r="U3" s="458"/>
      <c r="V3" s="458"/>
      <c r="W3" s="458"/>
      <c r="X3" s="458"/>
      <c r="Y3" s="2"/>
      <c r="Z3" s="2"/>
      <c r="AA3" s="2"/>
      <c r="AB3" s="2"/>
      <c r="AC3" s="2"/>
      <c r="AD3" s="45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58" t="s">
        <v>1</v>
      </c>
      <c r="B9" s="458"/>
      <c r="C9" s="458"/>
      <c r="D9" s="1"/>
      <c r="E9" s="585" t="s">
        <v>2</v>
      </c>
      <c r="F9" s="585"/>
      <c r="G9" s="58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85"/>
      <c r="S9" s="58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58"/>
      <c r="B10" s="458"/>
      <c r="C10" s="45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58" t="s">
        <v>4</v>
      </c>
      <c r="B11" s="458"/>
      <c r="C11" s="458"/>
      <c r="D11" s="1"/>
      <c r="E11" s="459">
        <v>1</v>
      </c>
      <c r="F11" s="1"/>
      <c r="G11" s="1"/>
      <c r="H11" s="1"/>
      <c r="I11" s="1"/>
      <c r="J11" s="1"/>
      <c r="K11" s="586" t="s">
        <v>121</v>
      </c>
      <c r="L11" s="586"/>
      <c r="M11" s="460"/>
      <c r="N11" s="46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58"/>
      <c r="B12" s="458"/>
      <c r="C12" s="458"/>
      <c r="D12" s="1"/>
      <c r="E12" s="5"/>
      <c r="F12" s="1"/>
      <c r="G12" s="1"/>
      <c r="H12" s="1"/>
      <c r="I12" s="1"/>
      <c r="J12" s="1"/>
      <c r="K12" s="460"/>
      <c r="L12" s="460"/>
      <c r="M12" s="460"/>
      <c r="N12" s="46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58"/>
      <c r="B13" s="458"/>
      <c r="C13" s="458"/>
      <c r="D13" s="458"/>
      <c r="E13" s="458"/>
      <c r="F13" s="458"/>
      <c r="G13" s="458"/>
      <c r="H13" s="458"/>
      <c r="I13" s="458"/>
      <c r="J13" s="458"/>
      <c r="K13" s="458"/>
      <c r="L13" s="460"/>
      <c r="M13" s="460"/>
      <c r="N13" s="460"/>
      <c r="O13" s="460"/>
      <c r="P13" s="460"/>
      <c r="Q13" s="460"/>
      <c r="R13" s="460"/>
      <c r="S13" s="460"/>
      <c r="T13" s="460"/>
      <c r="U13" s="460"/>
      <c r="V13" s="460"/>
      <c r="W13" s="1"/>
      <c r="X13" s="1"/>
      <c r="Y13" s="1"/>
    </row>
    <row r="14" spans="1:30" s="3" customFormat="1" ht="27" thickBot="1" x14ac:dyDescent="0.3">
      <c r="A14" s="458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289" t="s">
        <v>7</v>
      </c>
      <c r="B15" s="613" t="s">
        <v>8</v>
      </c>
      <c r="C15" s="614"/>
      <c r="D15" s="614"/>
      <c r="E15" s="614"/>
      <c r="F15" s="614"/>
      <c r="G15" s="615"/>
      <c r="H15" s="616" t="s">
        <v>53</v>
      </c>
      <c r="I15" s="617"/>
      <c r="J15" s="617"/>
      <c r="K15" s="617"/>
      <c r="L15" s="617"/>
      <c r="M15" s="618"/>
      <c r="N15" s="619" t="s">
        <v>9</v>
      </c>
      <c r="O15" s="611"/>
      <c r="P15" s="611"/>
      <c r="Q15" s="612"/>
      <c r="R15" s="594" t="s">
        <v>30</v>
      </c>
      <c r="S15" s="595"/>
      <c r="T15" s="595"/>
      <c r="U15" s="596"/>
      <c r="V15" s="232"/>
    </row>
    <row r="16" spans="1:30" s="304" customFormat="1" ht="39.950000000000003" customHeight="1" x14ac:dyDescent="0.25">
      <c r="A16" s="290" t="s">
        <v>12</v>
      </c>
      <c r="B16" s="291" t="s">
        <v>79</v>
      </c>
      <c r="C16" s="292">
        <v>1</v>
      </c>
      <c r="D16" s="292">
        <v>2</v>
      </c>
      <c r="E16" s="292">
        <v>3</v>
      </c>
      <c r="F16" s="292">
        <v>4</v>
      </c>
      <c r="G16" s="292">
        <v>5</v>
      </c>
      <c r="H16" s="291" t="s">
        <v>79</v>
      </c>
      <c r="I16" s="292">
        <v>1</v>
      </c>
      <c r="J16" s="292">
        <v>2</v>
      </c>
      <c r="K16" s="292">
        <v>3</v>
      </c>
      <c r="L16" s="292">
        <v>4</v>
      </c>
      <c r="M16" s="293">
        <v>5</v>
      </c>
      <c r="N16" s="297">
        <v>11</v>
      </c>
      <c r="O16" s="295" t="s">
        <v>75</v>
      </c>
      <c r="P16" s="295">
        <v>13</v>
      </c>
      <c r="Q16" s="296">
        <v>14</v>
      </c>
      <c r="R16" s="297">
        <v>15</v>
      </c>
      <c r="S16" s="295" t="s">
        <v>76</v>
      </c>
      <c r="T16" s="295">
        <v>17</v>
      </c>
      <c r="U16" s="296">
        <v>18</v>
      </c>
      <c r="V16" s="294"/>
      <c r="X16" s="52"/>
      <c r="Y16" s="52"/>
    </row>
    <row r="17" spans="1:42" s="304" customFormat="1" ht="39.950000000000003" customHeight="1" x14ac:dyDescent="0.25">
      <c r="A17" s="298" t="s">
        <v>13</v>
      </c>
      <c r="B17" s="299">
        <v>479</v>
      </c>
      <c r="C17" s="300">
        <v>7.9379999999999997</v>
      </c>
      <c r="D17" s="300">
        <v>7.6440000000000001</v>
      </c>
      <c r="E17" s="300">
        <v>1.5329999999999999</v>
      </c>
      <c r="F17" s="300">
        <v>7.6544999999999996</v>
      </c>
      <c r="G17" s="300">
        <v>8.8829999999999991</v>
      </c>
      <c r="H17" s="299">
        <v>483</v>
      </c>
      <c r="I17" s="300">
        <v>7.4340000000000002</v>
      </c>
      <c r="J17" s="300">
        <v>7.8644999999999996</v>
      </c>
      <c r="K17" s="300">
        <v>1.68</v>
      </c>
      <c r="L17" s="300">
        <v>7.9485000000000001</v>
      </c>
      <c r="M17" s="301">
        <v>8.9879999999999995</v>
      </c>
      <c r="N17" s="23">
        <v>142.04249999999999</v>
      </c>
      <c r="O17" s="24">
        <v>26.1615</v>
      </c>
      <c r="P17" s="24">
        <v>141.0795</v>
      </c>
      <c r="Q17" s="25">
        <v>141.72150000000002</v>
      </c>
      <c r="R17" s="23">
        <v>137.06700000000001</v>
      </c>
      <c r="S17" s="24">
        <v>27.445500000000003</v>
      </c>
      <c r="T17" s="24">
        <v>136.90649999999999</v>
      </c>
      <c r="U17" s="25">
        <v>137.86949999999999</v>
      </c>
      <c r="V17" s="302">
        <f>SUM(B17:U17)</f>
        <v>1919.8610000000001</v>
      </c>
      <c r="X17" s="52"/>
      <c r="Y17" s="52"/>
    </row>
    <row r="18" spans="1:42" s="304" customFormat="1" ht="39.950000000000003" customHeight="1" x14ac:dyDescent="0.25">
      <c r="A18" s="303" t="s">
        <v>14</v>
      </c>
      <c r="B18" s="299">
        <v>479</v>
      </c>
      <c r="C18" s="300">
        <v>7.9379999999999997</v>
      </c>
      <c r="D18" s="300">
        <v>7.6440000000000001</v>
      </c>
      <c r="E18" s="300">
        <v>1.5329999999999999</v>
      </c>
      <c r="F18" s="300">
        <v>7.6544999999999996</v>
      </c>
      <c r="G18" s="300">
        <v>8.8829999999999991</v>
      </c>
      <c r="H18" s="299">
        <v>483</v>
      </c>
      <c r="I18" s="300">
        <v>7.4340000000000002</v>
      </c>
      <c r="J18" s="300">
        <v>7.8644999999999996</v>
      </c>
      <c r="K18" s="300">
        <v>1.68</v>
      </c>
      <c r="L18" s="300">
        <v>7.9485000000000001</v>
      </c>
      <c r="M18" s="301">
        <v>8.9879999999999995</v>
      </c>
      <c r="N18" s="23">
        <v>142.04249999999999</v>
      </c>
      <c r="O18" s="24">
        <v>26.1615</v>
      </c>
      <c r="P18" s="24">
        <v>141.0795</v>
      </c>
      <c r="Q18" s="25">
        <v>141.72150000000002</v>
      </c>
      <c r="R18" s="23">
        <v>137.06700000000001</v>
      </c>
      <c r="S18" s="24">
        <v>27.445500000000003</v>
      </c>
      <c r="T18" s="24">
        <v>136.90649999999999</v>
      </c>
      <c r="U18" s="25">
        <v>137.86949999999999</v>
      </c>
      <c r="V18" s="302">
        <f t="shared" ref="V18:V23" si="0">SUM(B18:U18)</f>
        <v>1919.8610000000001</v>
      </c>
      <c r="X18" s="52"/>
      <c r="Y18" s="52"/>
    </row>
    <row r="19" spans="1:42" s="304" customFormat="1" ht="39.950000000000003" customHeight="1" x14ac:dyDescent="0.25">
      <c r="A19" s="298" t="s">
        <v>15</v>
      </c>
      <c r="B19" s="299">
        <v>473</v>
      </c>
      <c r="C19" s="300">
        <v>8.9964000000000048</v>
      </c>
      <c r="D19" s="300">
        <v>8.6394000000000037</v>
      </c>
      <c r="E19" s="300">
        <v>1.7136000000000009</v>
      </c>
      <c r="F19" s="300">
        <v>8.6632000000000051</v>
      </c>
      <c r="G19" s="300">
        <v>10.031700000000004</v>
      </c>
      <c r="H19" s="299">
        <v>477</v>
      </c>
      <c r="I19" s="300">
        <v>8.4252000000000038</v>
      </c>
      <c r="J19" s="300">
        <v>8.9131000000000036</v>
      </c>
      <c r="K19" s="300">
        <v>1.9040000000000008</v>
      </c>
      <c r="L19" s="300">
        <v>9.0083000000000055</v>
      </c>
      <c r="M19" s="301">
        <v>10.162600000000005</v>
      </c>
      <c r="N19" s="23">
        <v>140.85138000000001</v>
      </c>
      <c r="O19" s="24">
        <v>25.800720000000005</v>
      </c>
      <c r="P19" s="24">
        <v>140.34114</v>
      </c>
      <c r="Q19" s="25">
        <v>140.75592</v>
      </c>
      <c r="R19" s="23">
        <v>136.34964000000002</v>
      </c>
      <c r="S19" s="24">
        <v>26.854140000000001</v>
      </c>
      <c r="T19" s="24">
        <v>136.18998000000002</v>
      </c>
      <c r="U19" s="25">
        <v>137.14794000000001</v>
      </c>
      <c r="V19" s="302">
        <f t="shared" si="0"/>
        <v>1910.7483600000003</v>
      </c>
      <c r="X19" s="52"/>
      <c r="Y19" s="52"/>
    </row>
    <row r="20" spans="1:42" s="304" customFormat="1" ht="39.75" customHeight="1" x14ac:dyDescent="0.25">
      <c r="A20" s="303" t="s">
        <v>16</v>
      </c>
      <c r="B20" s="299">
        <v>473</v>
      </c>
      <c r="C20" s="300">
        <v>8.9964000000000048</v>
      </c>
      <c r="D20" s="300">
        <v>8.6394000000000037</v>
      </c>
      <c r="E20" s="300">
        <v>1.7136000000000009</v>
      </c>
      <c r="F20" s="300">
        <v>8.6632000000000051</v>
      </c>
      <c r="G20" s="300">
        <v>10.031700000000004</v>
      </c>
      <c r="H20" s="299">
        <v>477</v>
      </c>
      <c r="I20" s="300">
        <v>8.4252000000000038</v>
      </c>
      <c r="J20" s="300">
        <v>8.9131000000000036</v>
      </c>
      <c r="K20" s="300">
        <v>1.9040000000000008</v>
      </c>
      <c r="L20" s="300">
        <v>9.0083000000000055</v>
      </c>
      <c r="M20" s="301">
        <v>10.162600000000005</v>
      </c>
      <c r="N20" s="23">
        <v>140.85138000000001</v>
      </c>
      <c r="O20" s="24">
        <v>25.800720000000005</v>
      </c>
      <c r="P20" s="24">
        <v>140.34114</v>
      </c>
      <c r="Q20" s="25">
        <v>140.75592</v>
      </c>
      <c r="R20" s="23">
        <v>136.34964000000002</v>
      </c>
      <c r="S20" s="24">
        <v>26.854140000000001</v>
      </c>
      <c r="T20" s="24">
        <v>136.18998000000002</v>
      </c>
      <c r="U20" s="25">
        <v>137.14794000000001</v>
      </c>
      <c r="V20" s="302">
        <f t="shared" si="0"/>
        <v>1910.7483600000003</v>
      </c>
      <c r="X20" s="52"/>
      <c r="Y20" s="52"/>
    </row>
    <row r="21" spans="1:42" s="304" customFormat="1" ht="39.950000000000003" customHeight="1" x14ac:dyDescent="0.25">
      <c r="A21" s="298" t="s">
        <v>17</v>
      </c>
      <c r="B21" s="299">
        <v>473</v>
      </c>
      <c r="C21" s="300">
        <v>8.9964000000000048</v>
      </c>
      <c r="D21" s="300">
        <v>8.6394000000000037</v>
      </c>
      <c r="E21" s="300">
        <v>1.7136000000000009</v>
      </c>
      <c r="F21" s="300">
        <v>8.6632000000000051</v>
      </c>
      <c r="G21" s="300">
        <v>10.031700000000004</v>
      </c>
      <c r="H21" s="299">
        <v>477</v>
      </c>
      <c r="I21" s="300">
        <v>8.4252000000000038</v>
      </c>
      <c r="J21" s="300">
        <v>8.9131000000000036</v>
      </c>
      <c r="K21" s="300">
        <v>1.9040000000000008</v>
      </c>
      <c r="L21" s="300">
        <v>9.0083000000000055</v>
      </c>
      <c r="M21" s="301">
        <v>10.162600000000005</v>
      </c>
      <c r="N21" s="23">
        <v>140.85138000000001</v>
      </c>
      <c r="O21" s="24">
        <v>25.800720000000005</v>
      </c>
      <c r="P21" s="24">
        <v>140.34114</v>
      </c>
      <c r="Q21" s="25">
        <v>140.75592</v>
      </c>
      <c r="R21" s="23">
        <v>136.34964000000002</v>
      </c>
      <c r="S21" s="24">
        <v>26.854140000000001</v>
      </c>
      <c r="T21" s="24">
        <v>136.18998000000002</v>
      </c>
      <c r="U21" s="25">
        <v>137.14794000000001</v>
      </c>
      <c r="V21" s="302">
        <f t="shared" si="0"/>
        <v>1910.7483600000003</v>
      </c>
      <c r="X21" s="52"/>
      <c r="Y21" s="52"/>
    </row>
    <row r="22" spans="1:42" s="304" customFormat="1" ht="39.950000000000003" customHeight="1" x14ac:dyDescent="0.25">
      <c r="A22" s="303" t="s">
        <v>18</v>
      </c>
      <c r="B22" s="299">
        <v>473</v>
      </c>
      <c r="C22" s="300">
        <v>8.9964000000000048</v>
      </c>
      <c r="D22" s="300">
        <v>8.6394000000000037</v>
      </c>
      <c r="E22" s="300">
        <v>1.7136000000000009</v>
      </c>
      <c r="F22" s="300">
        <v>8.6632000000000051</v>
      </c>
      <c r="G22" s="300">
        <v>10.031700000000004</v>
      </c>
      <c r="H22" s="299">
        <v>477</v>
      </c>
      <c r="I22" s="300">
        <v>8.4252000000000038</v>
      </c>
      <c r="J22" s="300">
        <v>8.9131000000000036</v>
      </c>
      <c r="K22" s="300">
        <v>1.9040000000000008</v>
      </c>
      <c r="L22" s="300">
        <v>9.0083000000000055</v>
      </c>
      <c r="M22" s="301">
        <v>10.162600000000005</v>
      </c>
      <c r="N22" s="23">
        <v>140.85138000000001</v>
      </c>
      <c r="O22" s="24">
        <v>25.800720000000005</v>
      </c>
      <c r="P22" s="24">
        <v>140.34114</v>
      </c>
      <c r="Q22" s="25">
        <v>140.75592</v>
      </c>
      <c r="R22" s="23">
        <v>136.34964000000002</v>
      </c>
      <c r="S22" s="24">
        <v>26.854140000000001</v>
      </c>
      <c r="T22" s="24">
        <v>136.18998000000002</v>
      </c>
      <c r="U22" s="25">
        <v>137.14794000000001</v>
      </c>
      <c r="V22" s="302">
        <f t="shared" si="0"/>
        <v>1910.7483600000003</v>
      </c>
      <c r="X22" s="52"/>
      <c r="Y22" s="52"/>
    </row>
    <row r="23" spans="1:42" s="304" customFormat="1" ht="39.950000000000003" customHeight="1" x14ac:dyDescent="0.25">
      <c r="A23" s="298" t="s">
        <v>19</v>
      </c>
      <c r="B23" s="299">
        <v>473</v>
      </c>
      <c r="C23" s="300">
        <v>8.9964000000000048</v>
      </c>
      <c r="D23" s="300">
        <v>8.6394000000000037</v>
      </c>
      <c r="E23" s="300">
        <v>1.7136000000000009</v>
      </c>
      <c r="F23" s="300">
        <v>8.6632000000000051</v>
      </c>
      <c r="G23" s="300">
        <v>10.031700000000004</v>
      </c>
      <c r="H23" s="299">
        <v>477</v>
      </c>
      <c r="I23" s="300">
        <v>8.4252000000000038</v>
      </c>
      <c r="J23" s="300">
        <v>8.9131000000000036</v>
      </c>
      <c r="K23" s="300">
        <v>1.9040000000000008</v>
      </c>
      <c r="L23" s="300">
        <v>9.0083000000000055</v>
      </c>
      <c r="M23" s="301">
        <v>10.162600000000005</v>
      </c>
      <c r="N23" s="23">
        <v>140.85138000000001</v>
      </c>
      <c r="O23" s="24">
        <v>25.800720000000005</v>
      </c>
      <c r="P23" s="24">
        <v>140.34114</v>
      </c>
      <c r="Q23" s="25">
        <v>140.75592</v>
      </c>
      <c r="R23" s="23">
        <v>136.34964000000002</v>
      </c>
      <c r="S23" s="24">
        <v>26.854140000000001</v>
      </c>
      <c r="T23" s="24">
        <v>136.18998000000002</v>
      </c>
      <c r="U23" s="25">
        <v>137.14794000000001</v>
      </c>
      <c r="V23" s="302">
        <f t="shared" si="0"/>
        <v>1910.7483600000003</v>
      </c>
      <c r="X23" s="52"/>
      <c r="Y23" s="52"/>
    </row>
    <row r="24" spans="1:42" s="304" customFormat="1" ht="39.950000000000003" customHeight="1" thickBot="1" x14ac:dyDescent="0.3">
      <c r="A24" s="303" t="s">
        <v>11</v>
      </c>
      <c r="B24" s="305">
        <f>SUM(B17:B23)</f>
        <v>3323</v>
      </c>
      <c r="C24" s="306">
        <f t="shared" ref="C24:U24" si="1">SUM(C17:C23)</f>
        <v>60.858000000000033</v>
      </c>
      <c r="D24" s="306">
        <f t="shared" si="1"/>
        <v>58.485000000000014</v>
      </c>
      <c r="E24" s="306">
        <f t="shared" si="1"/>
        <v>11.634000000000006</v>
      </c>
      <c r="F24" s="306">
        <f t="shared" si="1"/>
        <v>58.625000000000021</v>
      </c>
      <c r="G24" s="306">
        <f t="shared" si="1"/>
        <v>67.924500000000009</v>
      </c>
      <c r="H24" s="305">
        <f t="shared" si="1"/>
        <v>3351</v>
      </c>
      <c r="I24" s="306">
        <f t="shared" si="1"/>
        <v>56.994000000000021</v>
      </c>
      <c r="J24" s="306">
        <f t="shared" si="1"/>
        <v>60.294500000000014</v>
      </c>
      <c r="K24" s="306">
        <f t="shared" si="1"/>
        <v>12.880000000000003</v>
      </c>
      <c r="L24" s="306">
        <f t="shared" si="1"/>
        <v>60.938500000000026</v>
      </c>
      <c r="M24" s="307">
        <f t="shared" si="1"/>
        <v>68.789000000000016</v>
      </c>
      <c r="N24" s="391">
        <f t="shared" si="1"/>
        <v>988.34190000000012</v>
      </c>
      <c r="O24" s="392">
        <f t="shared" si="1"/>
        <v>181.32660000000004</v>
      </c>
      <c r="P24" s="392">
        <f t="shared" si="1"/>
        <v>983.86469999999997</v>
      </c>
      <c r="Q24" s="393">
        <f t="shared" si="1"/>
        <v>987.22260000000028</v>
      </c>
      <c r="R24" s="391">
        <f t="shared" si="1"/>
        <v>955.88220000000013</v>
      </c>
      <c r="S24" s="392">
        <f t="shared" si="1"/>
        <v>189.1617</v>
      </c>
      <c r="T24" s="392">
        <f t="shared" si="1"/>
        <v>954.76289999999995</v>
      </c>
      <c r="U24" s="393">
        <f t="shared" si="1"/>
        <v>961.47870000000012</v>
      </c>
      <c r="V24" s="302">
        <f>SUM(B24:U24)</f>
        <v>13393.463800000001</v>
      </c>
      <c r="X24" s="52"/>
    </row>
    <row r="25" spans="1:42" s="304" customFormat="1" ht="41.45" customHeight="1" x14ac:dyDescent="0.25">
      <c r="A25" s="312" t="s">
        <v>20</v>
      </c>
      <c r="B25" s="313"/>
      <c r="C25" s="314">
        <v>159.9</v>
      </c>
      <c r="D25" s="314">
        <v>159.9</v>
      </c>
      <c r="E25" s="314">
        <v>159.9</v>
      </c>
      <c r="F25" s="314">
        <v>159.9</v>
      </c>
      <c r="G25" s="314">
        <v>159.9</v>
      </c>
      <c r="H25" s="313"/>
      <c r="I25" s="314">
        <v>159.9</v>
      </c>
      <c r="J25" s="314">
        <v>159.9</v>
      </c>
      <c r="K25" s="314">
        <v>159.9</v>
      </c>
      <c r="L25" s="314">
        <v>159.9</v>
      </c>
      <c r="M25" s="315">
        <v>159.9</v>
      </c>
      <c r="N25" s="387">
        <v>159.9</v>
      </c>
      <c r="O25" s="388">
        <v>159.9</v>
      </c>
      <c r="P25" s="388">
        <v>159.9</v>
      </c>
      <c r="Q25" s="389">
        <v>159.9</v>
      </c>
      <c r="R25" s="390">
        <v>159.9</v>
      </c>
      <c r="S25" s="388">
        <v>159.9</v>
      </c>
      <c r="T25" s="388">
        <v>159.9</v>
      </c>
      <c r="U25" s="389">
        <v>159.9</v>
      </c>
      <c r="V25" s="320">
        <f>+((V24/V26)/7)*1000</f>
        <v>159.89904491296772</v>
      </c>
    </row>
    <row r="26" spans="1:42" s="52" customFormat="1" ht="36.75" customHeight="1" x14ac:dyDescent="0.25">
      <c r="A26" s="321" t="s">
        <v>21</v>
      </c>
      <c r="B26" s="322"/>
      <c r="C26" s="323">
        <v>756</v>
      </c>
      <c r="D26" s="323">
        <v>726</v>
      </c>
      <c r="E26" s="323">
        <v>144</v>
      </c>
      <c r="F26" s="323">
        <v>728</v>
      </c>
      <c r="G26" s="323">
        <v>843</v>
      </c>
      <c r="H26" s="324"/>
      <c r="I26" s="323">
        <v>708</v>
      </c>
      <c r="J26" s="323">
        <v>749</v>
      </c>
      <c r="K26" s="323">
        <v>160</v>
      </c>
      <c r="L26" s="323">
        <v>757</v>
      </c>
      <c r="M26" s="325">
        <v>854</v>
      </c>
      <c r="N26" s="86">
        <v>883</v>
      </c>
      <c r="O26" s="35">
        <v>162</v>
      </c>
      <c r="P26" s="35">
        <v>879</v>
      </c>
      <c r="Q26" s="36">
        <v>882</v>
      </c>
      <c r="R26" s="34">
        <v>854</v>
      </c>
      <c r="S26" s="35">
        <v>169</v>
      </c>
      <c r="T26" s="35">
        <v>853</v>
      </c>
      <c r="U26" s="36">
        <v>859</v>
      </c>
      <c r="V26" s="326">
        <f>SUM(C26:U26)</f>
        <v>11966</v>
      </c>
    </row>
    <row r="27" spans="1:42" s="52" customFormat="1" ht="33" customHeight="1" x14ac:dyDescent="0.25">
      <c r="A27" s="327" t="s">
        <v>22</v>
      </c>
      <c r="B27" s="328"/>
      <c r="C27" s="300">
        <f>(C26*C25/1000)*6</f>
        <v>725.30640000000005</v>
      </c>
      <c r="D27" s="300">
        <f t="shared" ref="D27:G27" si="2">(D26*D25/1000)*6</f>
        <v>696.52440000000001</v>
      </c>
      <c r="E27" s="300">
        <f t="shared" si="2"/>
        <v>138.15360000000001</v>
      </c>
      <c r="F27" s="300">
        <f t="shared" si="2"/>
        <v>698.44320000000005</v>
      </c>
      <c r="G27" s="300">
        <f t="shared" si="2"/>
        <v>808.77420000000006</v>
      </c>
      <c r="H27" s="328"/>
      <c r="I27" s="300">
        <f>(I26*I25/1000)*6</f>
        <v>679.25519999999995</v>
      </c>
      <c r="J27" s="300">
        <f>(J26*J25/1000)*6</f>
        <v>718.59059999999999</v>
      </c>
      <c r="K27" s="300">
        <f>(K26*K25/1000)*6</f>
        <v>153.50399999999999</v>
      </c>
      <c r="L27" s="300">
        <f>(L26*L25/1000)*6</f>
        <v>726.26580000000001</v>
      </c>
      <c r="M27" s="301">
        <f>(M26*M25/1000)*6</f>
        <v>819.32759999999996</v>
      </c>
      <c r="N27" s="302">
        <f t="shared" ref="N27:U27" si="3">((N26*N25)*7/1000-N17-N18)/5</f>
        <v>140.85138000000001</v>
      </c>
      <c r="O27" s="204">
        <f t="shared" si="3"/>
        <v>25.800720000000005</v>
      </c>
      <c r="P27" s="204">
        <f t="shared" si="3"/>
        <v>140.34114</v>
      </c>
      <c r="Q27" s="205">
        <f t="shared" si="3"/>
        <v>140.75592</v>
      </c>
      <c r="R27" s="203">
        <f t="shared" si="3"/>
        <v>136.34964000000002</v>
      </c>
      <c r="S27" s="204">
        <f t="shared" si="3"/>
        <v>26.854140000000001</v>
      </c>
      <c r="T27" s="204">
        <f t="shared" si="3"/>
        <v>136.18998000000002</v>
      </c>
      <c r="U27" s="205">
        <f t="shared" si="3"/>
        <v>137.14794000000001</v>
      </c>
      <c r="V27" s="88"/>
      <c r="W27" s="52">
        <f>((V24*1000)/V26)/7</f>
        <v>159.8990449129677</v>
      </c>
    </row>
    <row r="28" spans="1:42" s="52" customFormat="1" ht="33" customHeight="1" x14ac:dyDescent="0.25">
      <c r="A28" s="256" t="s">
        <v>23</v>
      </c>
      <c r="B28" s="329"/>
      <c r="C28" s="330">
        <f>+(C25-$C$32)*C26/1000</f>
        <v>8.9964000000000048</v>
      </c>
      <c r="D28" s="330">
        <f t="shared" ref="D28:G28" si="4">+(D25-$C$32)*D26/1000</f>
        <v>8.6394000000000037</v>
      </c>
      <c r="E28" s="330">
        <f t="shared" si="4"/>
        <v>1.7136000000000009</v>
      </c>
      <c r="F28" s="330">
        <f t="shared" si="4"/>
        <v>8.6632000000000051</v>
      </c>
      <c r="G28" s="330">
        <f t="shared" si="4"/>
        <v>10.031700000000004</v>
      </c>
      <c r="H28" s="329"/>
      <c r="I28" s="330">
        <f>+(I25-$I$32)*I26/1000</f>
        <v>8.4252000000000038</v>
      </c>
      <c r="J28" s="330">
        <f t="shared" ref="J28:M28" si="5">+(J25-$I$32)*J26/1000</f>
        <v>8.9131000000000036</v>
      </c>
      <c r="K28" s="330">
        <f t="shared" si="5"/>
        <v>1.9040000000000008</v>
      </c>
      <c r="L28" s="330">
        <f t="shared" si="5"/>
        <v>9.0083000000000055</v>
      </c>
      <c r="M28" s="331">
        <f t="shared" si="5"/>
        <v>10.162600000000005</v>
      </c>
      <c r="N28" s="259">
        <f t="shared" ref="N28:U28" si="6">((N26*N25)*7)/1000</f>
        <v>988.34190000000012</v>
      </c>
      <c r="O28" s="45">
        <f t="shared" si="6"/>
        <v>181.32660000000001</v>
      </c>
      <c r="P28" s="45">
        <f t="shared" si="6"/>
        <v>983.86470000000008</v>
      </c>
      <c r="Q28" s="46">
        <f t="shared" si="6"/>
        <v>987.22260000000006</v>
      </c>
      <c r="R28" s="44">
        <f t="shared" si="6"/>
        <v>955.88220000000013</v>
      </c>
      <c r="S28" s="45">
        <f t="shared" si="6"/>
        <v>189.16170000000002</v>
      </c>
      <c r="T28" s="45">
        <f t="shared" si="6"/>
        <v>954.76290000000017</v>
      </c>
      <c r="U28" s="46">
        <f t="shared" si="6"/>
        <v>961.47870000000012</v>
      </c>
      <c r="V28" s="344"/>
    </row>
    <row r="29" spans="1:42" s="304" customFormat="1" ht="33.75" customHeight="1" thickBot="1" x14ac:dyDescent="0.3">
      <c r="A29" s="256" t="s">
        <v>24</v>
      </c>
      <c r="B29" s="332"/>
      <c r="C29" s="333">
        <f t="shared" ref="C29:G29" si="7">+C26*(1.16666666666667)</f>
        <v>882.00000000000261</v>
      </c>
      <c r="D29" s="333">
        <f t="shared" si="7"/>
        <v>847.0000000000025</v>
      </c>
      <c r="E29" s="333">
        <f t="shared" si="7"/>
        <v>168.00000000000048</v>
      </c>
      <c r="F29" s="333">
        <f t="shared" si="7"/>
        <v>849.33333333333576</v>
      </c>
      <c r="G29" s="333">
        <f t="shared" si="7"/>
        <v>983.50000000000284</v>
      </c>
      <c r="H29" s="332"/>
      <c r="I29" s="333">
        <f>+I26*(1.16666666666667)</f>
        <v>826.00000000000239</v>
      </c>
      <c r="J29" s="333">
        <f>+J26*(1.16666666666667)</f>
        <v>873.83333333333587</v>
      </c>
      <c r="K29" s="333">
        <f>+K26*(1.16666666666667)</f>
        <v>186.6666666666672</v>
      </c>
      <c r="L29" s="333">
        <f>+L26*(1.16666666666667)</f>
        <v>883.16666666666924</v>
      </c>
      <c r="M29" s="334">
        <f>+M26*(1.16666666666667)</f>
        <v>996.33333333333621</v>
      </c>
      <c r="N29" s="89">
        <f t="shared" ref="N29:U29" si="8">+(N24/N26)/7*1000</f>
        <v>159.9</v>
      </c>
      <c r="O29" s="49">
        <f t="shared" si="8"/>
        <v>159.9</v>
      </c>
      <c r="P29" s="49">
        <f t="shared" si="8"/>
        <v>159.89999999999998</v>
      </c>
      <c r="Q29" s="50">
        <f t="shared" si="8"/>
        <v>159.90000000000006</v>
      </c>
      <c r="R29" s="48">
        <f t="shared" si="8"/>
        <v>159.9</v>
      </c>
      <c r="S29" s="49">
        <f t="shared" si="8"/>
        <v>159.89999999999998</v>
      </c>
      <c r="T29" s="49">
        <f t="shared" si="8"/>
        <v>159.89999999999998</v>
      </c>
      <c r="U29" s="50">
        <f t="shared" si="8"/>
        <v>159.9</v>
      </c>
      <c r="V29" s="344"/>
    </row>
    <row r="30" spans="1:42" s="304" customFormat="1" ht="33.75" customHeight="1" x14ac:dyDescent="0.25">
      <c r="A30" s="52"/>
      <c r="B30" s="328"/>
      <c r="C30" s="335">
        <f>(C27/6)</f>
        <v>120.88440000000001</v>
      </c>
      <c r="D30" s="335">
        <f t="shared" ref="D30:G30" si="9">+(D27/6)</f>
        <v>116.0874</v>
      </c>
      <c r="E30" s="335">
        <f t="shared" si="9"/>
        <v>23.025600000000001</v>
      </c>
      <c r="F30" s="335">
        <f t="shared" si="9"/>
        <v>116.4072</v>
      </c>
      <c r="G30" s="335">
        <f t="shared" si="9"/>
        <v>134.79570000000001</v>
      </c>
      <c r="H30" s="328"/>
      <c r="I30" s="335">
        <f>+(I27/6)</f>
        <v>113.2092</v>
      </c>
      <c r="J30" s="335">
        <f>+(J27/6)</f>
        <v>119.7651</v>
      </c>
      <c r="K30" s="335">
        <f>+(K27/6)</f>
        <v>25.584</v>
      </c>
      <c r="L30" s="335">
        <f>+(L27/6)</f>
        <v>121.04430000000001</v>
      </c>
      <c r="M30" s="336">
        <f>+(M27/6)</f>
        <v>136.55459999999999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04" customFormat="1" ht="33.75" customHeight="1" x14ac:dyDescent="0.25">
      <c r="A31" s="52"/>
      <c r="B31" s="328"/>
      <c r="C31" s="335">
        <f>+((C27-C24)/4)+C30</f>
        <v>286.99650000000003</v>
      </c>
      <c r="D31" s="335">
        <f t="shared" ref="D31:G31" si="10">+((D27-D24)/4)+D30</f>
        <v>275.59725000000003</v>
      </c>
      <c r="E31" s="335">
        <f t="shared" si="10"/>
        <v>54.655500000000004</v>
      </c>
      <c r="F31" s="335">
        <f t="shared" si="10"/>
        <v>276.36175000000003</v>
      </c>
      <c r="G31" s="335">
        <f t="shared" si="10"/>
        <v>320.00812500000006</v>
      </c>
      <c r="H31" s="328"/>
      <c r="I31" s="335">
        <f>+((I27-I24)/4)+I30</f>
        <v>268.77449999999999</v>
      </c>
      <c r="J31" s="335">
        <f>+((J27-J24)/4)+J30</f>
        <v>284.33912500000002</v>
      </c>
      <c r="K31" s="335">
        <f>+((K27-K24)/4)+K30</f>
        <v>60.739999999999995</v>
      </c>
      <c r="L31" s="335">
        <f>+((L27-L24)/4)+L30</f>
        <v>287.376125</v>
      </c>
      <c r="M31" s="336">
        <f>+((M27-M24)/4)+M30</f>
        <v>324.18925000000002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04" customFormat="1" ht="33.75" customHeight="1" thickBot="1" x14ac:dyDescent="0.3">
      <c r="A32" s="52"/>
      <c r="B32" s="337"/>
      <c r="C32" s="338">
        <v>148</v>
      </c>
      <c r="D32" s="339">
        <f>+C32*E32/1000</f>
        <v>473.15600000000001</v>
      </c>
      <c r="E32" s="340">
        <f>+SUM(C26:G26)</f>
        <v>3197</v>
      </c>
      <c r="F32" s="341"/>
      <c r="G32" s="341"/>
      <c r="H32" s="337"/>
      <c r="I32" s="338">
        <v>148</v>
      </c>
      <c r="J32" s="339">
        <f>+I32*K32/1000</f>
        <v>477.74400000000003</v>
      </c>
      <c r="K32" s="340">
        <f>+SUM(I26:M26)</f>
        <v>3228</v>
      </c>
      <c r="L32" s="342"/>
      <c r="M32" s="34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04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s="419" customFormat="1" ht="33.75" customHeight="1" x14ac:dyDescent="0.25">
      <c r="A36" s="121" t="s">
        <v>25</v>
      </c>
      <c r="B36" s="589" t="s">
        <v>26</v>
      </c>
      <c r="C36" s="590"/>
      <c r="D36" s="590"/>
      <c r="E36" s="590"/>
      <c r="F36" s="590"/>
      <c r="G36" s="590"/>
      <c r="H36" s="587"/>
      <c r="I36" s="416"/>
      <c r="J36" s="417" t="s">
        <v>27</v>
      </c>
      <c r="K36" s="110"/>
      <c r="L36" s="589" t="s">
        <v>26</v>
      </c>
      <c r="M36" s="590"/>
      <c r="N36" s="590"/>
      <c r="O36" s="590"/>
      <c r="P36" s="590"/>
      <c r="Q36" s="590"/>
      <c r="R36" s="610"/>
      <c r="S36" s="52"/>
      <c r="T36" s="52"/>
      <c r="U36" s="52"/>
      <c r="V36" s="52"/>
      <c r="W36" s="418"/>
      <c r="X36" s="52"/>
      <c r="Y36" s="52"/>
      <c r="Z36" s="52"/>
      <c r="AA36" s="52"/>
      <c r="AB36" s="52"/>
    </row>
    <row r="37" spans="1:30" s="419" customFormat="1" ht="33.75" customHeight="1" x14ac:dyDescent="0.25">
      <c r="A37" s="92" t="s">
        <v>28</v>
      </c>
      <c r="B37" s="420"/>
      <c r="C37" s="399"/>
      <c r="D37" s="399"/>
      <c r="E37" s="399"/>
      <c r="F37" s="399"/>
      <c r="G37" s="399"/>
      <c r="H37" s="399"/>
      <c r="I37" s="296" t="s">
        <v>11</v>
      </c>
      <c r="K37" s="421"/>
      <c r="L37" s="420"/>
      <c r="M37" s="399"/>
      <c r="N37" s="399"/>
      <c r="O37" s="399"/>
      <c r="P37" s="399"/>
      <c r="Q37" s="399"/>
      <c r="R37" s="296" t="s">
        <v>11</v>
      </c>
      <c r="S37" s="422"/>
      <c r="T37" s="422"/>
      <c r="U37" s="423"/>
      <c r="V37" s="52"/>
      <c r="W37" s="52"/>
      <c r="X37" s="418"/>
      <c r="Y37" s="52"/>
      <c r="Z37" s="52"/>
      <c r="AA37" s="52"/>
      <c r="AB37" s="52"/>
    </row>
    <row r="38" spans="1:30" s="419" customFormat="1" ht="33.75" customHeight="1" x14ac:dyDescent="0.25">
      <c r="A38" s="92" t="s">
        <v>12</v>
      </c>
      <c r="B38" s="294">
        <v>1</v>
      </c>
      <c r="C38" s="295">
        <v>2</v>
      </c>
      <c r="D38" s="295">
        <v>3</v>
      </c>
      <c r="E38" s="295">
        <v>4</v>
      </c>
      <c r="F38" s="295">
        <v>5</v>
      </c>
      <c r="G38" s="295">
        <v>6</v>
      </c>
      <c r="H38" s="295">
        <v>7</v>
      </c>
      <c r="I38" s="296"/>
      <c r="K38" s="92" t="s">
        <v>12</v>
      </c>
      <c r="L38" s="420">
        <v>1</v>
      </c>
      <c r="M38" s="402">
        <v>2</v>
      </c>
      <c r="N38" s="402">
        <v>3</v>
      </c>
      <c r="O38" s="402">
        <v>4</v>
      </c>
      <c r="P38" s="402">
        <v>5</v>
      </c>
      <c r="Q38" s="402" t="s">
        <v>61</v>
      </c>
      <c r="R38" s="296"/>
      <c r="S38" s="422"/>
      <c r="T38" s="422"/>
      <c r="U38" s="423"/>
      <c r="V38" s="52"/>
      <c r="W38" s="424"/>
      <c r="X38" s="424"/>
      <c r="Y38" s="52"/>
      <c r="Z38" s="52"/>
      <c r="AA38" s="52"/>
      <c r="AB38" s="52"/>
    </row>
    <row r="39" spans="1:30" s="419" customFormat="1" ht="33.75" customHeight="1" x14ac:dyDescent="0.25">
      <c r="A39" s="404" t="s">
        <v>13</v>
      </c>
      <c r="B39" s="82">
        <v>129.62639999999999</v>
      </c>
      <c r="C39" s="82">
        <v>132.1232</v>
      </c>
      <c r="D39" s="82">
        <v>17.891999999999996</v>
      </c>
      <c r="E39" s="82">
        <v>130.24699999999999</v>
      </c>
      <c r="F39" s="82">
        <v>126.17660000000001</v>
      </c>
      <c r="G39" s="82"/>
      <c r="H39" s="82"/>
      <c r="I39" s="205">
        <f t="shared" ref="I39:I46" si="11">SUM(B39:H39)</f>
        <v>536.0652</v>
      </c>
      <c r="J39" s="52"/>
      <c r="K39" s="404" t="s">
        <v>13</v>
      </c>
      <c r="L39" s="82">
        <v>10.3</v>
      </c>
      <c r="M39" s="82">
        <v>10.5</v>
      </c>
      <c r="N39" s="82">
        <v>1.7</v>
      </c>
      <c r="O39" s="82">
        <v>10.6</v>
      </c>
      <c r="P39" s="82">
        <v>10.3</v>
      </c>
      <c r="Q39" s="82"/>
      <c r="R39" s="205">
        <f t="shared" ref="R39:R46" si="12">SUM(L39:Q39)</f>
        <v>43.400000000000006</v>
      </c>
      <c r="S39" s="52"/>
      <c r="T39" s="76"/>
      <c r="U39" s="76"/>
      <c r="V39" s="52"/>
      <c r="W39" s="424"/>
      <c r="X39" s="424"/>
      <c r="Y39" s="52"/>
      <c r="Z39" s="52"/>
      <c r="AA39" s="52"/>
      <c r="AB39" s="52"/>
    </row>
    <row r="40" spans="1:30" s="419" customFormat="1" ht="33.75" customHeight="1" x14ac:dyDescent="0.25">
      <c r="A40" s="406" t="s">
        <v>14</v>
      </c>
      <c r="B40" s="82">
        <v>129.62639999999999</v>
      </c>
      <c r="C40" s="82">
        <v>132.1232</v>
      </c>
      <c r="D40" s="82">
        <v>17.891999999999996</v>
      </c>
      <c r="E40" s="82">
        <v>130.24699999999999</v>
      </c>
      <c r="F40" s="82">
        <v>126.17660000000001</v>
      </c>
      <c r="G40" s="82"/>
      <c r="H40" s="82"/>
      <c r="I40" s="205">
        <f t="shared" si="11"/>
        <v>536.0652</v>
      </c>
      <c r="J40" s="52"/>
      <c r="K40" s="406" t="s">
        <v>14</v>
      </c>
      <c r="L40" s="82">
        <v>10.3</v>
      </c>
      <c r="M40" s="82">
        <v>10.5</v>
      </c>
      <c r="N40" s="82">
        <v>1.7</v>
      </c>
      <c r="O40" s="82">
        <v>10.6</v>
      </c>
      <c r="P40" s="82">
        <v>10.3</v>
      </c>
      <c r="Q40" s="82"/>
      <c r="R40" s="205">
        <f t="shared" si="12"/>
        <v>43.400000000000006</v>
      </c>
      <c r="S40" s="52"/>
      <c r="T40" s="76"/>
      <c r="U40" s="423"/>
      <c r="V40" s="52"/>
      <c r="W40" s="424"/>
      <c r="X40" s="424"/>
      <c r="Y40" s="52"/>
      <c r="Z40" s="52"/>
      <c r="AA40" s="52"/>
      <c r="AB40" s="52"/>
    </row>
    <row r="41" spans="1:30" s="419" customFormat="1" ht="33.75" customHeight="1" x14ac:dyDescent="0.25">
      <c r="A41" s="404" t="s">
        <v>15</v>
      </c>
      <c r="B41" s="82">
        <v>129.62639999999999</v>
      </c>
      <c r="C41" s="82">
        <v>132.1232</v>
      </c>
      <c r="D41" s="82">
        <v>17.648959999999999</v>
      </c>
      <c r="E41" s="82">
        <v>130.24699999999999</v>
      </c>
      <c r="F41" s="82">
        <v>126.17660000000001</v>
      </c>
      <c r="G41" s="24"/>
      <c r="H41" s="24"/>
      <c r="I41" s="205">
        <f t="shared" si="11"/>
        <v>535.82215999999994</v>
      </c>
      <c r="J41" s="52"/>
      <c r="K41" s="404" t="s">
        <v>15</v>
      </c>
      <c r="L41" s="82">
        <v>10.1</v>
      </c>
      <c r="M41" s="82">
        <v>10.5</v>
      </c>
      <c r="N41" s="82">
        <v>1.5</v>
      </c>
      <c r="O41" s="82">
        <v>10.6</v>
      </c>
      <c r="P41" s="82">
        <v>10.3</v>
      </c>
      <c r="Q41" s="24"/>
      <c r="R41" s="205">
        <f t="shared" si="12"/>
        <v>43</v>
      </c>
      <c r="S41" s="52"/>
      <c r="T41" s="76"/>
      <c r="U41" s="53"/>
      <c r="V41" s="52"/>
      <c r="W41" s="424"/>
      <c r="X41" s="424"/>
      <c r="Y41" s="52"/>
      <c r="Z41" s="52"/>
      <c r="AA41" s="52"/>
      <c r="AB41" s="52"/>
    </row>
    <row r="42" spans="1:30" s="419" customFormat="1" ht="33.75" customHeight="1" x14ac:dyDescent="0.25">
      <c r="A42" s="406" t="s">
        <v>16</v>
      </c>
      <c r="B42" s="82">
        <v>129.62639999999999</v>
      </c>
      <c r="C42" s="82">
        <v>132.1232</v>
      </c>
      <c r="D42" s="82">
        <v>17.648959999999999</v>
      </c>
      <c r="E42" s="82">
        <v>130.24699999999999</v>
      </c>
      <c r="F42" s="82">
        <v>126.17660000000001</v>
      </c>
      <c r="G42" s="82"/>
      <c r="H42" s="82"/>
      <c r="I42" s="205">
        <f t="shared" si="11"/>
        <v>535.82215999999994</v>
      </c>
      <c r="J42" s="52"/>
      <c r="K42" s="406" t="s">
        <v>16</v>
      </c>
      <c r="L42" s="82">
        <v>10.3</v>
      </c>
      <c r="M42" s="82">
        <v>10.5</v>
      </c>
      <c r="N42" s="82">
        <v>1.4</v>
      </c>
      <c r="O42" s="82">
        <v>10.4</v>
      </c>
      <c r="P42" s="82">
        <v>10.1</v>
      </c>
      <c r="Q42" s="82"/>
      <c r="R42" s="205">
        <f t="shared" si="12"/>
        <v>42.7</v>
      </c>
      <c r="S42" s="52"/>
      <c r="T42" s="76"/>
      <c r="U42" s="53"/>
      <c r="V42" s="52"/>
      <c r="W42" s="424"/>
      <c r="X42" s="424"/>
      <c r="Y42" s="52"/>
      <c r="Z42" s="52"/>
      <c r="AA42" s="52"/>
      <c r="AB42" s="52"/>
    </row>
    <row r="43" spans="1:30" s="419" customFormat="1" ht="33.75" customHeight="1" x14ac:dyDescent="0.25">
      <c r="A43" s="404" t="s">
        <v>17</v>
      </c>
      <c r="B43" s="82">
        <v>129.62639999999999</v>
      </c>
      <c r="C43" s="82">
        <v>132.1232</v>
      </c>
      <c r="D43" s="82">
        <v>17.648959999999999</v>
      </c>
      <c r="E43" s="82">
        <v>130.24699999999999</v>
      </c>
      <c r="F43" s="82">
        <v>126.17660000000001</v>
      </c>
      <c r="G43" s="82"/>
      <c r="H43" s="82"/>
      <c r="I43" s="205">
        <f t="shared" si="11"/>
        <v>535.82215999999994</v>
      </c>
      <c r="J43" s="52"/>
      <c r="K43" s="404" t="s">
        <v>17</v>
      </c>
      <c r="L43" s="82">
        <v>10.3</v>
      </c>
      <c r="M43" s="82">
        <v>10.5</v>
      </c>
      <c r="N43" s="82">
        <v>1.4</v>
      </c>
      <c r="O43" s="82">
        <v>10.4</v>
      </c>
      <c r="P43" s="82">
        <v>10.1</v>
      </c>
      <c r="Q43" s="82"/>
      <c r="R43" s="205">
        <f t="shared" si="12"/>
        <v>42.7</v>
      </c>
      <c r="S43" s="52"/>
      <c r="T43" s="76"/>
      <c r="U43" s="53"/>
      <c r="V43" s="52"/>
      <c r="W43" s="424"/>
      <c r="X43" s="424"/>
      <c r="Y43" s="52"/>
      <c r="Z43" s="52"/>
      <c r="AA43" s="52"/>
      <c r="AB43" s="52"/>
    </row>
    <row r="44" spans="1:30" s="419" customFormat="1" ht="33.75" customHeight="1" x14ac:dyDescent="0.25">
      <c r="A44" s="406" t="s">
        <v>18</v>
      </c>
      <c r="B44" s="82">
        <v>129.62639999999999</v>
      </c>
      <c r="C44" s="82">
        <v>132.1232</v>
      </c>
      <c r="D44" s="82">
        <v>17.648959999999999</v>
      </c>
      <c r="E44" s="82">
        <v>130.24699999999999</v>
      </c>
      <c r="F44" s="82">
        <v>126.17660000000001</v>
      </c>
      <c r="G44" s="82"/>
      <c r="H44" s="82"/>
      <c r="I44" s="205">
        <f t="shared" si="11"/>
        <v>535.82215999999994</v>
      </c>
      <c r="J44" s="52"/>
      <c r="K44" s="406" t="s">
        <v>18</v>
      </c>
      <c r="L44" s="82">
        <v>10.4</v>
      </c>
      <c r="M44" s="82">
        <v>10.5</v>
      </c>
      <c r="N44" s="82">
        <v>1.5</v>
      </c>
      <c r="O44" s="82">
        <v>10.4</v>
      </c>
      <c r="P44" s="82">
        <v>10.1</v>
      </c>
      <c r="Q44" s="82"/>
      <c r="R44" s="205">
        <f t="shared" si="12"/>
        <v>42.9</v>
      </c>
      <c r="S44" s="52"/>
      <c r="T44" s="76"/>
      <c r="U44" s="53"/>
      <c r="V44" s="52"/>
      <c r="W44" s="424"/>
      <c r="X44" s="424"/>
      <c r="Y44" s="52"/>
      <c r="Z44" s="52"/>
      <c r="AA44" s="52"/>
      <c r="AB44" s="52"/>
    </row>
    <row r="45" spans="1:30" s="419" customFormat="1" ht="33.75" customHeight="1" x14ac:dyDescent="0.25">
      <c r="A45" s="404" t="s">
        <v>19</v>
      </c>
      <c r="B45" s="82">
        <v>129.62639999999999</v>
      </c>
      <c r="C45" s="82">
        <v>132.1232</v>
      </c>
      <c r="D45" s="82">
        <v>17.648959999999999</v>
      </c>
      <c r="E45" s="82">
        <v>130.24699999999999</v>
      </c>
      <c r="F45" s="82">
        <v>126.17660000000001</v>
      </c>
      <c r="G45" s="82"/>
      <c r="H45" s="82"/>
      <c r="I45" s="205">
        <f t="shared" si="11"/>
        <v>535.82215999999994</v>
      </c>
      <c r="J45" s="52"/>
      <c r="K45" s="404" t="s">
        <v>19</v>
      </c>
      <c r="L45" s="82">
        <v>10.5</v>
      </c>
      <c r="M45" s="82">
        <v>10.6</v>
      </c>
      <c r="N45" s="82">
        <v>1.5</v>
      </c>
      <c r="O45" s="82">
        <v>10.5</v>
      </c>
      <c r="P45" s="82">
        <v>10.199999999999999</v>
      </c>
      <c r="Q45" s="82"/>
      <c r="R45" s="205">
        <f t="shared" si="12"/>
        <v>43.3</v>
      </c>
      <c r="S45" s="52"/>
      <c r="T45" s="76"/>
      <c r="U45" s="53"/>
      <c r="V45" s="52"/>
      <c r="W45" s="424"/>
      <c r="X45" s="424"/>
      <c r="Y45" s="52"/>
      <c r="Z45" s="52"/>
      <c r="AA45" s="52"/>
      <c r="AB45" s="52"/>
    </row>
    <row r="46" spans="1:30" s="419" customFormat="1" ht="33.75" customHeight="1" x14ac:dyDescent="0.25">
      <c r="A46" s="406" t="s">
        <v>11</v>
      </c>
      <c r="B46" s="308">
        <f t="shared" ref="B46:H46" si="13">SUM(B39:B45)</f>
        <v>907.38479999999993</v>
      </c>
      <c r="C46" s="309">
        <f t="shared" si="13"/>
        <v>924.86239999999998</v>
      </c>
      <c r="D46" s="309">
        <f t="shared" si="13"/>
        <v>124.0288</v>
      </c>
      <c r="E46" s="309">
        <f t="shared" si="13"/>
        <v>911.72899999999981</v>
      </c>
      <c r="F46" s="309">
        <f t="shared" si="13"/>
        <v>883.23620000000005</v>
      </c>
      <c r="G46" s="309">
        <f t="shared" si="13"/>
        <v>0</v>
      </c>
      <c r="H46" s="309">
        <f t="shared" si="13"/>
        <v>0</v>
      </c>
      <c r="I46" s="205">
        <f t="shared" si="11"/>
        <v>3751.2411999999995</v>
      </c>
      <c r="K46" s="406" t="s">
        <v>11</v>
      </c>
      <c r="L46" s="308">
        <f t="shared" ref="L46:Q46" si="14">SUM(L39:L45)</f>
        <v>72.199999999999989</v>
      </c>
      <c r="M46" s="309">
        <f t="shared" si="14"/>
        <v>73.599999999999994</v>
      </c>
      <c r="N46" s="309">
        <f t="shared" si="14"/>
        <v>10.700000000000001</v>
      </c>
      <c r="O46" s="309">
        <f t="shared" si="14"/>
        <v>73.5</v>
      </c>
      <c r="P46" s="309">
        <f t="shared" si="14"/>
        <v>71.400000000000006</v>
      </c>
      <c r="Q46" s="309">
        <f t="shared" si="14"/>
        <v>0</v>
      </c>
      <c r="R46" s="205">
        <f t="shared" si="12"/>
        <v>301.39999999999998</v>
      </c>
      <c r="S46" s="76"/>
      <c r="T46" s="76"/>
      <c r="U46" s="52"/>
      <c r="V46" s="52"/>
      <c r="W46" s="52"/>
      <c r="X46" s="52"/>
      <c r="Y46" s="52"/>
      <c r="Z46" s="52"/>
      <c r="AA46" s="52"/>
      <c r="AB46" s="52"/>
    </row>
    <row r="47" spans="1:30" s="419" customFormat="1" ht="33.75" customHeight="1" x14ac:dyDescent="0.25">
      <c r="A47" s="407" t="s">
        <v>20</v>
      </c>
      <c r="B47" s="316">
        <v>158.19999999999999</v>
      </c>
      <c r="C47" s="317">
        <v>158.19999999999999</v>
      </c>
      <c r="D47" s="317">
        <v>158.19999999999999</v>
      </c>
      <c r="E47" s="317">
        <v>158.19999999999999</v>
      </c>
      <c r="F47" s="317">
        <v>158.19999999999999</v>
      </c>
      <c r="G47" s="317"/>
      <c r="H47" s="317"/>
      <c r="I47" s="425">
        <f>+((I46/I48)/7)*1000</f>
        <v>157.89381261048911</v>
      </c>
      <c r="K47" s="407" t="s">
        <v>20</v>
      </c>
      <c r="L47" s="316">
        <v>143.5</v>
      </c>
      <c r="M47" s="317">
        <v>141.5</v>
      </c>
      <c r="N47" s="317">
        <v>143.5</v>
      </c>
      <c r="O47" s="317">
        <v>141</v>
      </c>
      <c r="P47" s="317">
        <v>140.5</v>
      </c>
      <c r="Q47" s="317"/>
      <c r="R47" s="425">
        <f>+((R46/R48)/7)*1000</f>
        <v>141.63533834586465</v>
      </c>
      <c r="S47" s="426"/>
      <c r="T47" s="426"/>
    </row>
    <row r="48" spans="1:30" s="419" customFormat="1" ht="33.75" customHeight="1" x14ac:dyDescent="0.25">
      <c r="A48" s="409" t="s">
        <v>21</v>
      </c>
      <c r="B48" s="86">
        <v>820</v>
      </c>
      <c r="C48" s="35">
        <v>835</v>
      </c>
      <c r="D48" s="35">
        <v>112</v>
      </c>
      <c r="E48" s="35">
        <v>827</v>
      </c>
      <c r="F48" s="35">
        <v>800</v>
      </c>
      <c r="G48" s="35"/>
      <c r="H48" s="35"/>
      <c r="I48" s="427">
        <f>SUM(B48:H48)</f>
        <v>3394</v>
      </c>
      <c r="J48" s="52"/>
      <c r="K48" s="409" t="s">
        <v>21</v>
      </c>
      <c r="L48" s="428">
        <v>73</v>
      </c>
      <c r="M48" s="411">
        <v>75</v>
      </c>
      <c r="N48" s="411">
        <v>10</v>
      </c>
      <c r="O48" s="411">
        <v>74</v>
      </c>
      <c r="P48" s="411">
        <v>72</v>
      </c>
      <c r="Q48" s="411"/>
      <c r="R48" s="429">
        <f>SUM(L48:Q48)</f>
        <v>304</v>
      </c>
      <c r="S48" s="430"/>
      <c r="T48" s="430"/>
    </row>
    <row r="49" spans="1:31" s="419" customFormat="1" ht="33.75" customHeight="1" x14ac:dyDescent="0.25">
      <c r="A49" s="414" t="s">
        <v>22</v>
      </c>
      <c r="B49" s="302">
        <f t="shared" ref="B49:H49" si="15">((B48*B47)*7/1000-B39-B40)/5</f>
        <v>129.76303999999999</v>
      </c>
      <c r="C49" s="204">
        <f t="shared" si="15"/>
        <v>132.08652000000001</v>
      </c>
      <c r="D49" s="204">
        <f t="shared" si="15"/>
        <v>17.648959999999999</v>
      </c>
      <c r="E49" s="204">
        <f t="shared" si="15"/>
        <v>131.06516000000002</v>
      </c>
      <c r="F49" s="204">
        <f t="shared" si="15"/>
        <v>126.71335999999997</v>
      </c>
      <c r="G49" s="204">
        <f t="shared" si="15"/>
        <v>0</v>
      </c>
      <c r="H49" s="204">
        <f t="shared" si="15"/>
        <v>0</v>
      </c>
      <c r="I49" s="431">
        <f>((I46*1000)/I48)/7</f>
        <v>157.89381261048905</v>
      </c>
      <c r="K49" s="414" t="s">
        <v>22</v>
      </c>
      <c r="L49" s="302">
        <f>((L48*L47)*7/1000-L39-L40-L41)/4</f>
        <v>10.657125000000002</v>
      </c>
      <c r="M49" s="302">
        <f t="shared" ref="M49:Q49" si="16">((M48*M47)*7/1000-M39-M40-M41)/4</f>
        <v>10.696874999999999</v>
      </c>
      <c r="N49" s="302">
        <f t="shared" si="16"/>
        <v>1.2862500000000001</v>
      </c>
      <c r="O49" s="302">
        <f t="shared" si="16"/>
        <v>10.309499999999998</v>
      </c>
      <c r="P49" s="302">
        <f t="shared" si="16"/>
        <v>9.9780000000000015</v>
      </c>
      <c r="Q49" s="204">
        <f t="shared" si="16"/>
        <v>0</v>
      </c>
      <c r="R49" s="432">
        <f>((R46*1000)/R48)/7</f>
        <v>141.63533834586465</v>
      </c>
      <c r="S49" s="430"/>
      <c r="T49" s="430"/>
    </row>
    <row r="50" spans="1:31" s="419" customFormat="1" ht="33.75" customHeight="1" x14ac:dyDescent="0.25">
      <c r="A50" s="99" t="s">
        <v>23</v>
      </c>
      <c r="B50" s="88">
        <f t="shared" ref="B50:H50" si="17">((B48*B47)*7)/1000</f>
        <v>908.06799999999987</v>
      </c>
      <c r="C50" s="43">
        <f t="shared" si="17"/>
        <v>924.67899999999997</v>
      </c>
      <c r="D50" s="43">
        <f t="shared" si="17"/>
        <v>124.02879999999999</v>
      </c>
      <c r="E50" s="43">
        <f t="shared" si="17"/>
        <v>915.81979999999999</v>
      </c>
      <c r="F50" s="43">
        <f t="shared" si="17"/>
        <v>885.91999999999985</v>
      </c>
      <c r="G50" s="43">
        <f t="shared" si="17"/>
        <v>0</v>
      </c>
      <c r="H50" s="43">
        <f t="shared" si="17"/>
        <v>0</v>
      </c>
      <c r="I50" s="90"/>
      <c r="K50" s="99" t="s">
        <v>23</v>
      </c>
      <c r="L50" s="88">
        <f t="shared" ref="L50:Q50" si="18">((L48*L47)*7)/1000</f>
        <v>73.328500000000005</v>
      </c>
      <c r="M50" s="43">
        <f t="shared" si="18"/>
        <v>74.287499999999994</v>
      </c>
      <c r="N50" s="43">
        <f t="shared" si="18"/>
        <v>10.045</v>
      </c>
      <c r="O50" s="43">
        <f t="shared" si="18"/>
        <v>73.037999999999997</v>
      </c>
      <c r="P50" s="43">
        <f t="shared" si="18"/>
        <v>70.811999999999998</v>
      </c>
      <c r="Q50" s="43">
        <f t="shared" si="18"/>
        <v>0</v>
      </c>
      <c r="R50" s="433"/>
    </row>
    <row r="51" spans="1:31" s="419" customFormat="1" ht="33.75" customHeight="1" thickBot="1" x14ac:dyDescent="0.3">
      <c r="A51" s="100" t="s">
        <v>24</v>
      </c>
      <c r="B51" s="89">
        <f t="shared" ref="B51:H51" si="19">+(B46/B48)/7*1000</f>
        <v>158.08097560975608</v>
      </c>
      <c r="C51" s="49">
        <f t="shared" si="19"/>
        <v>158.23137724550898</v>
      </c>
      <c r="D51" s="49">
        <f t="shared" si="19"/>
        <v>158.19999999999999</v>
      </c>
      <c r="E51" s="49">
        <f t="shared" si="19"/>
        <v>157.49334945586455</v>
      </c>
      <c r="F51" s="49">
        <f t="shared" si="19"/>
        <v>157.72074999999998</v>
      </c>
      <c r="G51" s="49" t="e">
        <f t="shared" si="19"/>
        <v>#DIV/0!</v>
      </c>
      <c r="H51" s="49" t="e">
        <f t="shared" si="19"/>
        <v>#DIV/0!</v>
      </c>
      <c r="I51" s="108"/>
      <c r="J51" s="52"/>
      <c r="K51" s="100" t="s">
        <v>24</v>
      </c>
      <c r="L51" s="89">
        <f t="shared" ref="L51:Q51" si="20">+(L46/L48)/7*1000</f>
        <v>141.29158512720156</v>
      </c>
      <c r="M51" s="49">
        <f t="shared" si="20"/>
        <v>140.19047619047618</v>
      </c>
      <c r="N51" s="49">
        <f t="shared" si="20"/>
        <v>152.85714285714286</v>
      </c>
      <c r="O51" s="49">
        <f t="shared" si="20"/>
        <v>141.89189189189187</v>
      </c>
      <c r="P51" s="49">
        <f t="shared" si="20"/>
        <v>141.66666666666666</v>
      </c>
      <c r="Q51" s="49" t="e">
        <f t="shared" si="20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91"/>
      <c r="K54" s="591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589" t="s">
        <v>8</v>
      </c>
      <c r="C55" s="590"/>
      <c r="D55" s="590"/>
      <c r="E55" s="590"/>
      <c r="F55" s="590"/>
      <c r="G55" s="587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1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1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1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1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1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1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1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2">SUM(B58:B64)</f>
        <v>158.00000000000003</v>
      </c>
      <c r="C65" s="28">
        <f t="shared" si="22"/>
        <v>279.2</v>
      </c>
      <c r="D65" s="28">
        <f t="shared" si="22"/>
        <v>277</v>
      </c>
      <c r="E65" s="28">
        <f t="shared" si="22"/>
        <v>395.9</v>
      </c>
      <c r="F65" s="28">
        <f t="shared" si="22"/>
        <v>0</v>
      </c>
      <c r="G65" s="28">
        <f t="shared" si="22"/>
        <v>0</v>
      </c>
      <c r="H65" s="104">
        <f t="shared" si="21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3">((B67*B66)*7/1000-B58-B59)/5</f>
        <v>22.8871</v>
      </c>
      <c r="C68" s="39">
        <f t="shared" si="23"/>
        <v>40.400400000000005</v>
      </c>
      <c r="D68" s="39">
        <f t="shared" si="23"/>
        <v>40.129200000000004</v>
      </c>
      <c r="E68" s="39">
        <f t="shared" si="23"/>
        <v>57.355999999999995</v>
      </c>
      <c r="F68" s="39">
        <f t="shared" si="23"/>
        <v>0</v>
      </c>
      <c r="G68" s="39">
        <f t="shared" si="23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4">((B67*B66)*7)/1000</f>
        <v>158.03550000000001</v>
      </c>
      <c r="C69" s="43">
        <f t="shared" si="24"/>
        <v>279.202</v>
      </c>
      <c r="D69" s="43">
        <f t="shared" si="24"/>
        <v>277.04599999999999</v>
      </c>
      <c r="E69" s="43">
        <f t="shared" si="24"/>
        <v>395.78</v>
      </c>
      <c r="F69" s="43">
        <f t="shared" si="24"/>
        <v>0</v>
      </c>
      <c r="G69" s="43">
        <f t="shared" si="24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5">+(B65/B67)/7*1000</f>
        <v>130.47068538398022</v>
      </c>
      <c r="C70" s="49">
        <f t="shared" si="25"/>
        <v>129.49907235621521</v>
      </c>
      <c r="D70" s="49">
        <f t="shared" si="25"/>
        <v>128.47866419294991</v>
      </c>
      <c r="E70" s="49">
        <f t="shared" si="25"/>
        <v>128.53896103896105</v>
      </c>
      <c r="F70" s="49" t="e">
        <f t="shared" si="25"/>
        <v>#DIV/0!</v>
      </c>
      <c r="G70" s="49" t="e">
        <f t="shared" si="25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461"/>
      <c r="D73" s="461"/>
      <c r="E73" s="461"/>
      <c r="F73" s="118"/>
      <c r="G73" s="198"/>
      <c r="H73" s="461"/>
      <c r="I73" s="461"/>
      <c r="J73" s="461"/>
      <c r="K73" s="118"/>
      <c r="L73" s="198"/>
      <c r="M73" s="461"/>
      <c r="N73" s="461"/>
      <c r="O73" s="118"/>
      <c r="P73" s="198"/>
      <c r="Q73" s="461"/>
      <c r="R73" s="461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398"/>
      <c r="C74" s="399"/>
      <c r="D74" s="399"/>
      <c r="E74" s="399"/>
      <c r="F74" s="400"/>
      <c r="G74" s="401"/>
      <c r="H74" s="399"/>
      <c r="I74" s="399"/>
      <c r="J74" s="399"/>
      <c r="K74" s="400"/>
      <c r="L74" s="401"/>
      <c r="M74" s="399"/>
      <c r="N74" s="399"/>
      <c r="O74" s="400"/>
      <c r="P74" s="401"/>
      <c r="Q74" s="399"/>
      <c r="R74" s="399"/>
      <c r="S74" s="400"/>
      <c r="T74" s="92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398">
        <v>1</v>
      </c>
      <c r="C75" s="402">
        <v>2</v>
      </c>
      <c r="D75" s="402" t="s">
        <v>73</v>
      </c>
      <c r="E75" s="402">
        <v>4</v>
      </c>
      <c r="F75" s="403">
        <v>5</v>
      </c>
      <c r="G75" s="398">
        <v>6</v>
      </c>
      <c r="H75" s="402">
        <v>7</v>
      </c>
      <c r="I75" s="402" t="s">
        <v>74</v>
      </c>
      <c r="J75" s="402">
        <v>9</v>
      </c>
      <c r="K75" s="403">
        <v>10</v>
      </c>
      <c r="L75" s="398">
        <v>11</v>
      </c>
      <c r="M75" s="402" t="s">
        <v>75</v>
      </c>
      <c r="N75" s="402">
        <v>13</v>
      </c>
      <c r="O75" s="403">
        <v>14</v>
      </c>
      <c r="P75" s="398">
        <v>15</v>
      </c>
      <c r="Q75" s="402" t="s">
        <v>76</v>
      </c>
      <c r="R75" s="402">
        <v>17</v>
      </c>
      <c r="S75" s="403">
        <v>18</v>
      </c>
      <c r="T75" s="92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404" t="s">
        <v>13</v>
      </c>
      <c r="B76" s="203">
        <v>9.5</v>
      </c>
      <c r="C76" s="204">
        <v>9.1</v>
      </c>
      <c r="D76" s="204">
        <v>1.8</v>
      </c>
      <c r="E76" s="204">
        <v>9.1</v>
      </c>
      <c r="F76" s="205">
        <v>10.5</v>
      </c>
      <c r="G76" s="203">
        <v>9.1</v>
      </c>
      <c r="H76" s="204">
        <v>9.6</v>
      </c>
      <c r="I76" s="204">
        <v>2.2999999999999998</v>
      </c>
      <c r="J76" s="204">
        <v>9.3000000000000007</v>
      </c>
      <c r="K76" s="205">
        <v>10.5</v>
      </c>
      <c r="L76" s="203">
        <v>11.3</v>
      </c>
      <c r="M76" s="204">
        <v>2.1</v>
      </c>
      <c r="N76" s="204">
        <v>11.1</v>
      </c>
      <c r="O76" s="205">
        <v>10.8</v>
      </c>
      <c r="P76" s="203">
        <v>11</v>
      </c>
      <c r="Q76" s="204">
        <v>1.8</v>
      </c>
      <c r="R76" s="204">
        <v>10.8</v>
      </c>
      <c r="S76" s="205">
        <v>10.8</v>
      </c>
      <c r="T76" s="405">
        <f t="shared" ref="T76:T83" si="26">SUM(B76:S76)</f>
        <v>150.5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406" t="s">
        <v>14</v>
      </c>
      <c r="B77" s="203">
        <v>9.5</v>
      </c>
      <c r="C77" s="204">
        <v>9.1</v>
      </c>
      <c r="D77" s="204">
        <v>1.8</v>
      </c>
      <c r="E77" s="204">
        <v>9.1</v>
      </c>
      <c r="F77" s="205">
        <v>10.5</v>
      </c>
      <c r="G77" s="203">
        <v>9.1</v>
      </c>
      <c r="H77" s="204">
        <v>9.6</v>
      </c>
      <c r="I77" s="204">
        <v>2.2999999999999998</v>
      </c>
      <c r="J77" s="204">
        <v>9.3000000000000007</v>
      </c>
      <c r="K77" s="205">
        <v>10.5</v>
      </c>
      <c r="L77" s="203">
        <v>11.3</v>
      </c>
      <c r="M77" s="204">
        <v>2.1</v>
      </c>
      <c r="N77" s="204">
        <v>11.1</v>
      </c>
      <c r="O77" s="205">
        <v>10.8</v>
      </c>
      <c r="P77" s="203">
        <v>11</v>
      </c>
      <c r="Q77" s="204">
        <v>1.8</v>
      </c>
      <c r="R77" s="204">
        <v>10.8</v>
      </c>
      <c r="S77" s="205">
        <v>10.8</v>
      </c>
      <c r="T77" s="405">
        <f t="shared" si="26"/>
        <v>150.5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404" t="s">
        <v>15</v>
      </c>
      <c r="B78" s="203">
        <v>9.5</v>
      </c>
      <c r="C78" s="204">
        <v>9</v>
      </c>
      <c r="D78" s="204">
        <v>1.7</v>
      </c>
      <c r="E78" s="204">
        <v>9.1</v>
      </c>
      <c r="F78" s="205">
        <v>10.6</v>
      </c>
      <c r="G78" s="203">
        <v>9</v>
      </c>
      <c r="H78" s="204">
        <v>9.5</v>
      </c>
      <c r="I78" s="204">
        <v>2.2000000000000002</v>
      </c>
      <c r="J78" s="204">
        <v>9.4</v>
      </c>
      <c r="K78" s="205">
        <v>10.6</v>
      </c>
      <c r="L78" s="203">
        <v>11.3</v>
      </c>
      <c r="M78" s="204">
        <v>2</v>
      </c>
      <c r="N78" s="204">
        <v>10.7</v>
      </c>
      <c r="O78" s="205">
        <v>10.8</v>
      </c>
      <c r="P78" s="203">
        <v>11</v>
      </c>
      <c r="Q78" s="204">
        <v>1.7</v>
      </c>
      <c r="R78" s="204">
        <v>10.8</v>
      </c>
      <c r="S78" s="205">
        <v>10.9</v>
      </c>
      <c r="T78" s="405">
        <f t="shared" si="26"/>
        <v>149.80000000000001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406" t="s">
        <v>16</v>
      </c>
      <c r="B79" s="203">
        <v>9.9</v>
      </c>
      <c r="C79" s="204">
        <v>9.5</v>
      </c>
      <c r="D79" s="204">
        <v>1.6</v>
      </c>
      <c r="E79" s="204">
        <v>8.9</v>
      </c>
      <c r="F79" s="205">
        <v>10.199999999999999</v>
      </c>
      <c r="G79" s="203">
        <v>9.1</v>
      </c>
      <c r="H79" s="204">
        <v>9.6</v>
      </c>
      <c r="I79" s="204">
        <v>2.2000000000000002</v>
      </c>
      <c r="J79" s="204">
        <v>9.4</v>
      </c>
      <c r="K79" s="205">
        <v>10.6</v>
      </c>
      <c r="L79" s="203">
        <v>11.3</v>
      </c>
      <c r="M79" s="204">
        <v>2.1</v>
      </c>
      <c r="N79" s="204">
        <v>10.7</v>
      </c>
      <c r="O79" s="205">
        <v>10.8</v>
      </c>
      <c r="P79" s="203">
        <v>11</v>
      </c>
      <c r="Q79" s="204">
        <v>1.8</v>
      </c>
      <c r="R79" s="204">
        <v>10.8</v>
      </c>
      <c r="S79" s="205">
        <v>10.9</v>
      </c>
      <c r="T79" s="405">
        <f t="shared" si="26"/>
        <v>150.4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404" t="s">
        <v>17</v>
      </c>
      <c r="B80" s="203">
        <v>9.9</v>
      </c>
      <c r="C80" s="204">
        <v>9.5</v>
      </c>
      <c r="D80" s="204">
        <v>1.6</v>
      </c>
      <c r="E80" s="204">
        <v>8.9</v>
      </c>
      <c r="F80" s="205">
        <v>10.199999999999999</v>
      </c>
      <c r="G80" s="203">
        <v>9.1</v>
      </c>
      <c r="H80" s="204">
        <v>9.6</v>
      </c>
      <c r="I80" s="204">
        <v>2.2000000000000002</v>
      </c>
      <c r="J80" s="204">
        <v>9.4</v>
      </c>
      <c r="K80" s="205">
        <v>10.6</v>
      </c>
      <c r="L80" s="203">
        <v>11.3</v>
      </c>
      <c r="M80" s="204">
        <v>1.9</v>
      </c>
      <c r="N80" s="204">
        <v>11.3</v>
      </c>
      <c r="O80" s="205">
        <v>10.7</v>
      </c>
      <c r="P80" s="203">
        <v>10.4</v>
      </c>
      <c r="Q80" s="204">
        <v>2</v>
      </c>
      <c r="R80" s="204">
        <v>11.1</v>
      </c>
      <c r="S80" s="205">
        <v>10.9</v>
      </c>
      <c r="T80" s="405">
        <f t="shared" si="26"/>
        <v>150.60000000000002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406" t="s">
        <v>18</v>
      </c>
      <c r="B81" s="203">
        <v>9.9</v>
      </c>
      <c r="C81" s="204">
        <v>9.5</v>
      </c>
      <c r="D81" s="204">
        <v>1.6</v>
      </c>
      <c r="E81" s="204">
        <v>8.9</v>
      </c>
      <c r="F81" s="205">
        <v>10.199999999999999</v>
      </c>
      <c r="G81" s="203">
        <v>9.1</v>
      </c>
      <c r="H81" s="204">
        <v>9.6</v>
      </c>
      <c r="I81" s="204">
        <v>2.2000000000000002</v>
      </c>
      <c r="J81" s="204">
        <v>9.4</v>
      </c>
      <c r="K81" s="205">
        <v>10.6</v>
      </c>
      <c r="L81" s="203">
        <v>11.3</v>
      </c>
      <c r="M81" s="204">
        <v>1.9</v>
      </c>
      <c r="N81" s="204">
        <v>11.3</v>
      </c>
      <c r="O81" s="205">
        <v>10.7</v>
      </c>
      <c r="P81" s="203">
        <v>10.4</v>
      </c>
      <c r="Q81" s="204">
        <v>2</v>
      </c>
      <c r="R81" s="204">
        <v>11.1</v>
      </c>
      <c r="S81" s="205">
        <v>10.9</v>
      </c>
      <c r="T81" s="405">
        <f t="shared" si="26"/>
        <v>150.60000000000002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404" t="s">
        <v>19</v>
      </c>
      <c r="B82" s="203">
        <v>10</v>
      </c>
      <c r="C82" s="204">
        <v>9.6</v>
      </c>
      <c r="D82" s="204">
        <v>1.6</v>
      </c>
      <c r="E82" s="204">
        <v>8.9</v>
      </c>
      <c r="F82" s="205">
        <v>10.199999999999999</v>
      </c>
      <c r="G82" s="203">
        <v>9.1</v>
      </c>
      <c r="H82" s="204">
        <v>9.6</v>
      </c>
      <c r="I82" s="204">
        <v>2.2000000000000002</v>
      </c>
      <c r="J82" s="204">
        <v>9.4</v>
      </c>
      <c r="K82" s="205">
        <v>10.7</v>
      </c>
      <c r="L82" s="203">
        <v>11.3</v>
      </c>
      <c r="M82" s="204">
        <v>1.9</v>
      </c>
      <c r="N82" s="204">
        <v>11.3</v>
      </c>
      <c r="O82" s="205">
        <v>10.7</v>
      </c>
      <c r="P82" s="203">
        <v>10.4</v>
      </c>
      <c r="Q82" s="204">
        <v>2</v>
      </c>
      <c r="R82" s="204">
        <v>11.1</v>
      </c>
      <c r="S82" s="205">
        <v>10.9</v>
      </c>
      <c r="T82" s="405">
        <f t="shared" si="26"/>
        <v>150.90000000000003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406" t="s">
        <v>11</v>
      </c>
      <c r="B83" s="311">
        <f>SUM(B76:B82)</f>
        <v>68.199999999999989</v>
      </c>
      <c r="C83" s="309">
        <f>SUM(C76:C82)</f>
        <v>65.3</v>
      </c>
      <c r="D83" s="309">
        <f>SUM(D76:D82)</f>
        <v>11.7</v>
      </c>
      <c r="E83" s="309">
        <f>SUM(E76:E82)</f>
        <v>62.899999999999991</v>
      </c>
      <c r="F83" s="310">
        <f>SUM(F76:F82)</f>
        <v>72.400000000000006</v>
      </c>
      <c r="G83" s="311">
        <f t="shared" ref="G83:S83" si="27">SUM(G76:G82)</f>
        <v>63.6</v>
      </c>
      <c r="H83" s="309">
        <f t="shared" si="27"/>
        <v>67.099999999999994</v>
      </c>
      <c r="I83" s="309">
        <f t="shared" si="27"/>
        <v>15.599999999999998</v>
      </c>
      <c r="J83" s="309">
        <f t="shared" si="27"/>
        <v>65.599999999999994</v>
      </c>
      <c r="K83" s="310">
        <f t="shared" si="27"/>
        <v>74.100000000000009</v>
      </c>
      <c r="L83" s="311">
        <f t="shared" si="27"/>
        <v>79.099999999999994</v>
      </c>
      <c r="M83" s="309">
        <f t="shared" si="27"/>
        <v>14.000000000000002</v>
      </c>
      <c r="N83" s="309">
        <f t="shared" si="27"/>
        <v>77.499999999999986</v>
      </c>
      <c r="O83" s="310">
        <f t="shared" si="27"/>
        <v>75.300000000000011</v>
      </c>
      <c r="P83" s="311">
        <f t="shared" si="27"/>
        <v>75.2</v>
      </c>
      <c r="Q83" s="309">
        <f t="shared" si="27"/>
        <v>13.1</v>
      </c>
      <c r="R83" s="309">
        <f t="shared" si="27"/>
        <v>76.5</v>
      </c>
      <c r="S83" s="310">
        <f t="shared" si="27"/>
        <v>76.100000000000009</v>
      </c>
      <c r="T83" s="405">
        <f t="shared" si="26"/>
        <v>1053.3000000000002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407" t="s">
        <v>20</v>
      </c>
      <c r="B84" s="319">
        <v>149</v>
      </c>
      <c r="C84" s="317">
        <v>149</v>
      </c>
      <c r="D84" s="317">
        <v>149</v>
      </c>
      <c r="E84" s="317">
        <v>147</v>
      </c>
      <c r="F84" s="318">
        <v>146.5</v>
      </c>
      <c r="G84" s="319">
        <v>149</v>
      </c>
      <c r="H84" s="317">
        <v>147.5</v>
      </c>
      <c r="I84" s="317">
        <v>149</v>
      </c>
      <c r="J84" s="317">
        <v>146.5</v>
      </c>
      <c r="K84" s="318">
        <v>147</v>
      </c>
      <c r="L84" s="319">
        <v>149</v>
      </c>
      <c r="M84" s="317">
        <v>149</v>
      </c>
      <c r="N84" s="317">
        <v>146</v>
      </c>
      <c r="O84" s="318">
        <v>146</v>
      </c>
      <c r="P84" s="319">
        <v>148.5</v>
      </c>
      <c r="Q84" s="317">
        <v>148.5</v>
      </c>
      <c r="R84" s="317">
        <v>146.5</v>
      </c>
      <c r="S84" s="318">
        <v>147</v>
      </c>
      <c r="T84" s="408">
        <f>+((T83/T85)/7)*1000</f>
        <v>147.81083356721865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409" t="s">
        <v>21</v>
      </c>
      <c r="B85" s="410">
        <v>67</v>
      </c>
      <c r="C85" s="411">
        <v>64</v>
      </c>
      <c r="D85" s="411">
        <v>11</v>
      </c>
      <c r="E85" s="411">
        <v>60</v>
      </c>
      <c r="F85" s="412">
        <v>69</v>
      </c>
      <c r="G85" s="410">
        <v>61</v>
      </c>
      <c r="H85" s="411">
        <v>65</v>
      </c>
      <c r="I85" s="411">
        <v>15</v>
      </c>
      <c r="J85" s="411">
        <v>64</v>
      </c>
      <c r="K85" s="412">
        <v>72</v>
      </c>
      <c r="L85" s="410">
        <v>76</v>
      </c>
      <c r="M85" s="411">
        <v>13</v>
      </c>
      <c r="N85" s="411">
        <v>76</v>
      </c>
      <c r="O85" s="412">
        <v>72</v>
      </c>
      <c r="P85" s="410">
        <v>70</v>
      </c>
      <c r="Q85" s="411">
        <v>14</v>
      </c>
      <c r="R85" s="411">
        <v>75</v>
      </c>
      <c r="S85" s="412">
        <v>74</v>
      </c>
      <c r="T85" s="413">
        <f>SUM(B85:S85)</f>
        <v>1018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414" t="s">
        <v>22</v>
      </c>
      <c r="B86" s="203">
        <f t="shared" ref="B86:S86" si="28">((B85*B84)*7/1000-B76-B77-B78)/4</f>
        <v>10.34525</v>
      </c>
      <c r="C86" s="204">
        <f t="shared" si="28"/>
        <v>9.8879999999999981</v>
      </c>
      <c r="D86" s="204">
        <f t="shared" si="28"/>
        <v>1.54325</v>
      </c>
      <c r="E86" s="204">
        <f t="shared" si="28"/>
        <v>8.61</v>
      </c>
      <c r="F86" s="205">
        <f t="shared" si="28"/>
        <v>9.7898750000000003</v>
      </c>
      <c r="G86" s="203">
        <f t="shared" si="28"/>
        <v>9.1057499999999987</v>
      </c>
      <c r="H86" s="204">
        <f t="shared" si="28"/>
        <v>9.6031249999999986</v>
      </c>
      <c r="I86" s="204">
        <f t="shared" si="28"/>
        <v>2.2112499999999997</v>
      </c>
      <c r="J86" s="204">
        <f t="shared" si="28"/>
        <v>9.408000000000003</v>
      </c>
      <c r="K86" s="205">
        <f t="shared" si="28"/>
        <v>10.621999999999998</v>
      </c>
      <c r="L86" s="203">
        <f t="shared" si="28"/>
        <v>11.342000000000002</v>
      </c>
      <c r="M86" s="204">
        <f t="shared" si="28"/>
        <v>1.83975</v>
      </c>
      <c r="N86" s="204">
        <f t="shared" si="28"/>
        <v>11.193000000000001</v>
      </c>
      <c r="O86" s="205">
        <f t="shared" si="28"/>
        <v>10.296000000000003</v>
      </c>
      <c r="P86" s="203">
        <f t="shared" si="28"/>
        <v>9.9412500000000001</v>
      </c>
      <c r="Q86" s="204">
        <f t="shared" si="28"/>
        <v>2.31325</v>
      </c>
      <c r="R86" s="204">
        <f t="shared" si="28"/>
        <v>11.128125000000001</v>
      </c>
      <c r="S86" s="205">
        <f t="shared" si="28"/>
        <v>10.911500000000002</v>
      </c>
      <c r="T86" s="413">
        <f>((T83*1000)/T85)/7</f>
        <v>147.81083356721868</v>
      </c>
      <c r="AD86" s="3"/>
    </row>
    <row r="87" spans="1:41" ht="33.75" customHeight="1" x14ac:dyDescent="0.25">
      <c r="A87" s="99" t="s">
        <v>23</v>
      </c>
      <c r="B87" s="42">
        <f>((B85*B84)*7)/1000</f>
        <v>69.881</v>
      </c>
      <c r="C87" s="43">
        <f>((C85*C84)*7)/1000</f>
        <v>66.751999999999995</v>
      </c>
      <c r="D87" s="43">
        <f>((D85*D84)*7)/1000</f>
        <v>11.473000000000001</v>
      </c>
      <c r="E87" s="43">
        <f>((E85*E84)*7)/1000</f>
        <v>61.74</v>
      </c>
      <c r="F87" s="90">
        <f>((F85*F84)*7)/1000</f>
        <v>70.759500000000003</v>
      </c>
      <c r="G87" s="42">
        <f t="shared" ref="G87:S87" si="29">((G85*G84)*7)/1000</f>
        <v>63.622999999999998</v>
      </c>
      <c r="H87" s="43">
        <f t="shared" si="29"/>
        <v>67.112499999999997</v>
      </c>
      <c r="I87" s="43">
        <f t="shared" si="29"/>
        <v>15.645</v>
      </c>
      <c r="J87" s="43">
        <f t="shared" si="29"/>
        <v>65.632000000000005</v>
      </c>
      <c r="K87" s="90">
        <f t="shared" si="29"/>
        <v>74.087999999999994</v>
      </c>
      <c r="L87" s="42">
        <f t="shared" si="29"/>
        <v>79.268000000000001</v>
      </c>
      <c r="M87" s="43">
        <f t="shared" si="29"/>
        <v>13.558999999999999</v>
      </c>
      <c r="N87" s="43">
        <f t="shared" si="29"/>
        <v>77.671999999999997</v>
      </c>
      <c r="O87" s="90">
        <f t="shared" si="29"/>
        <v>73.584000000000003</v>
      </c>
      <c r="P87" s="42">
        <f t="shared" si="29"/>
        <v>72.765000000000001</v>
      </c>
      <c r="Q87" s="43">
        <f t="shared" si="29"/>
        <v>14.553000000000001</v>
      </c>
      <c r="R87" s="43">
        <f t="shared" si="29"/>
        <v>76.912499999999994</v>
      </c>
      <c r="S87" s="90">
        <f t="shared" si="29"/>
        <v>76.146000000000001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145.41577825159911</v>
      </c>
      <c r="C88" s="49">
        <f>+(C83/C85)/7*1000</f>
        <v>145.75892857142856</v>
      </c>
      <c r="D88" s="49">
        <f>+(D83/D85)/7*1000</f>
        <v>151.94805194805193</v>
      </c>
      <c r="E88" s="49">
        <f>+(E83/E85)/7*1000</f>
        <v>149.76190476190473</v>
      </c>
      <c r="F88" s="50">
        <f>+(F83/F85)/7*1000</f>
        <v>149.89648033126295</v>
      </c>
      <c r="G88" s="48">
        <f t="shared" ref="G88:S88" si="30">+(G83/G85)/7*1000</f>
        <v>148.94613583138172</v>
      </c>
      <c r="H88" s="49">
        <f t="shared" si="30"/>
        <v>147.47252747252745</v>
      </c>
      <c r="I88" s="49">
        <f t="shared" si="30"/>
        <v>148.57142857142856</v>
      </c>
      <c r="J88" s="49">
        <f t="shared" si="30"/>
        <v>146.42857142857142</v>
      </c>
      <c r="K88" s="50">
        <f t="shared" si="30"/>
        <v>147.02380952380952</v>
      </c>
      <c r="L88" s="48">
        <f t="shared" si="30"/>
        <v>148.68421052631578</v>
      </c>
      <c r="M88" s="49">
        <f t="shared" si="30"/>
        <v>153.8461538461539</v>
      </c>
      <c r="N88" s="49">
        <f t="shared" si="30"/>
        <v>145.6766917293233</v>
      </c>
      <c r="O88" s="50">
        <f t="shared" si="30"/>
        <v>149.4047619047619</v>
      </c>
      <c r="P88" s="48">
        <f t="shared" si="30"/>
        <v>153.46938775510205</v>
      </c>
      <c r="Q88" s="49">
        <f t="shared" si="30"/>
        <v>133.67346938775509</v>
      </c>
      <c r="R88" s="49">
        <f t="shared" si="30"/>
        <v>145.71428571428572</v>
      </c>
      <c r="S88" s="50">
        <f t="shared" si="30"/>
        <v>146.91119691119692</v>
      </c>
      <c r="T88" s="415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R36"/>
    <mergeCell ref="J54:K54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topLeftCell="A40" zoomScale="29" zoomScaleNormal="30" workbookViewId="0">
      <selection activeCell="L48" sqref="L48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0" width="33.42578125" style="19" bestFit="1" customWidth="1"/>
    <col min="11" max="11" width="40.5703125" style="19" bestFit="1" customWidth="1"/>
    <col min="12" max="12" width="22.5703125" style="19" bestFit="1" customWidth="1"/>
    <col min="13" max="13" width="21.28515625" style="19" customWidth="1"/>
    <col min="14" max="14" width="24.28515625" style="19" bestFit="1" customWidth="1"/>
    <col min="15" max="15" width="21.28515625" style="19" bestFit="1" customWidth="1"/>
    <col min="16" max="16" width="24.28515625" style="19" bestFit="1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84" t="s">
        <v>0</v>
      </c>
      <c r="B3" s="584"/>
      <c r="C3" s="584"/>
      <c r="D3" s="550"/>
      <c r="E3" s="550"/>
      <c r="F3" s="550"/>
      <c r="G3" s="550"/>
      <c r="H3" s="550"/>
      <c r="I3" s="550"/>
      <c r="J3" s="550"/>
      <c r="K3" s="550"/>
      <c r="L3" s="550"/>
      <c r="M3" s="550"/>
      <c r="N3" s="550"/>
      <c r="O3" s="550"/>
      <c r="P3" s="550"/>
      <c r="Q3" s="550"/>
      <c r="R3" s="550"/>
      <c r="S3" s="550"/>
      <c r="T3" s="550"/>
      <c r="U3" s="550"/>
      <c r="V3" s="550"/>
      <c r="W3" s="550"/>
      <c r="X3" s="550"/>
      <c r="Y3" s="2"/>
      <c r="Z3" s="2"/>
      <c r="AA3" s="2"/>
      <c r="AB3" s="2"/>
      <c r="AC3" s="2"/>
      <c r="AD3" s="55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550" t="s">
        <v>1</v>
      </c>
      <c r="B9" s="550"/>
      <c r="C9" s="550"/>
      <c r="D9" s="1"/>
      <c r="E9" s="585" t="s">
        <v>2</v>
      </c>
      <c r="F9" s="585"/>
      <c r="G9" s="58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85"/>
      <c r="S9" s="58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550"/>
      <c r="B10" s="550"/>
      <c r="C10" s="55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550" t="s">
        <v>4</v>
      </c>
      <c r="B11" s="550"/>
      <c r="C11" s="550"/>
      <c r="D11" s="1"/>
      <c r="E11" s="551">
        <v>1</v>
      </c>
      <c r="F11" s="1"/>
      <c r="G11" s="1"/>
      <c r="H11" s="1"/>
      <c r="I11" s="1"/>
      <c r="J11" s="1"/>
      <c r="K11" s="586" t="s">
        <v>123</v>
      </c>
      <c r="L11" s="586"/>
      <c r="M11" s="552"/>
      <c r="N11" s="55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550"/>
      <c r="B12" s="550"/>
      <c r="C12" s="550"/>
      <c r="D12" s="1"/>
      <c r="E12" s="5"/>
      <c r="F12" s="1"/>
      <c r="G12" s="1"/>
      <c r="H12" s="1"/>
      <c r="I12" s="1"/>
      <c r="J12" s="1"/>
      <c r="K12" s="552"/>
      <c r="L12" s="552"/>
      <c r="M12" s="552"/>
      <c r="N12" s="55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550"/>
      <c r="B13" s="550"/>
      <c r="C13" s="550"/>
      <c r="D13" s="550"/>
      <c r="E13" s="550"/>
      <c r="F13" s="550"/>
      <c r="G13" s="550"/>
      <c r="H13" s="550"/>
      <c r="I13" s="550"/>
      <c r="J13" s="550"/>
      <c r="K13" s="550"/>
      <c r="L13" s="552"/>
      <c r="M13" s="552"/>
      <c r="N13" s="552"/>
      <c r="O13" s="552"/>
      <c r="P13" s="552"/>
      <c r="Q13" s="552"/>
      <c r="R13" s="552"/>
      <c r="S13" s="552"/>
      <c r="T13" s="552"/>
      <c r="U13" s="552"/>
      <c r="V13" s="552"/>
      <c r="W13" s="1"/>
      <c r="X13" s="1"/>
      <c r="Y13" s="1"/>
    </row>
    <row r="14" spans="1:30" s="3" customFormat="1" ht="27" thickBot="1" x14ac:dyDescent="0.3">
      <c r="A14" s="550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289" t="s">
        <v>7</v>
      </c>
      <c r="B15" s="613" t="s">
        <v>8</v>
      </c>
      <c r="C15" s="614"/>
      <c r="D15" s="614"/>
      <c r="E15" s="614"/>
      <c r="F15" s="614"/>
      <c r="G15" s="615"/>
      <c r="H15" s="616" t="s">
        <v>53</v>
      </c>
      <c r="I15" s="617"/>
      <c r="J15" s="617"/>
      <c r="K15" s="617"/>
      <c r="L15" s="617"/>
      <c r="M15" s="618"/>
      <c r="N15" s="619" t="s">
        <v>9</v>
      </c>
      <c r="O15" s="611"/>
      <c r="P15" s="611"/>
      <c r="Q15" s="612"/>
      <c r="R15" s="594" t="s">
        <v>30</v>
      </c>
      <c r="S15" s="595"/>
      <c r="T15" s="595"/>
      <c r="U15" s="596"/>
      <c r="V15" s="232"/>
    </row>
    <row r="16" spans="1:30" s="304" customFormat="1" ht="39.950000000000003" customHeight="1" x14ac:dyDescent="0.25">
      <c r="A16" s="290" t="s">
        <v>12</v>
      </c>
      <c r="B16" s="291" t="s">
        <v>79</v>
      </c>
      <c r="C16" s="292">
        <v>1</v>
      </c>
      <c r="D16" s="292">
        <v>2</v>
      </c>
      <c r="E16" s="292">
        <v>3</v>
      </c>
      <c r="F16" s="292">
        <v>4</v>
      </c>
      <c r="G16" s="292">
        <v>5</v>
      </c>
      <c r="H16" s="291" t="s">
        <v>79</v>
      </c>
      <c r="I16" s="292">
        <v>1</v>
      </c>
      <c r="J16" s="292">
        <v>2</v>
      </c>
      <c r="K16" s="292">
        <v>3</v>
      </c>
      <c r="L16" s="292">
        <v>4</v>
      </c>
      <c r="M16" s="293">
        <v>5</v>
      </c>
      <c r="N16" s="297">
        <v>11</v>
      </c>
      <c r="O16" s="295" t="s">
        <v>75</v>
      </c>
      <c r="P16" s="295">
        <v>13</v>
      </c>
      <c r="Q16" s="296">
        <v>14</v>
      </c>
      <c r="R16" s="297">
        <v>15</v>
      </c>
      <c r="S16" s="295" t="s">
        <v>76</v>
      </c>
      <c r="T16" s="295">
        <v>17</v>
      </c>
      <c r="U16" s="296">
        <v>18</v>
      </c>
      <c r="V16" s="294"/>
      <c r="X16" s="52"/>
      <c r="Y16" s="52"/>
    </row>
    <row r="17" spans="1:42" s="304" customFormat="1" ht="39.950000000000003" customHeight="1" x14ac:dyDescent="0.25">
      <c r="A17" s="298" t="s">
        <v>13</v>
      </c>
      <c r="B17" s="299">
        <v>473</v>
      </c>
      <c r="C17" s="300">
        <v>8.9964000000000048</v>
      </c>
      <c r="D17" s="300">
        <v>8.6394000000000037</v>
      </c>
      <c r="E17" s="300">
        <v>1.7136000000000009</v>
      </c>
      <c r="F17" s="300">
        <v>8.6632000000000051</v>
      </c>
      <c r="G17" s="300">
        <v>10.031700000000004</v>
      </c>
      <c r="H17" s="299">
        <v>477</v>
      </c>
      <c r="I17" s="300">
        <v>8.4252000000000038</v>
      </c>
      <c r="J17" s="300">
        <v>8.9131000000000036</v>
      </c>
      <c r="K17" s="300">
        <v>1.9040000000000008</v>
      </c>
      <c r="L17" s="300">
        <v>9.0083000000000055</v>
      </c>
      <c r="M17" s="301">
        <v>10.162600000000005</v>
      </c>
      <c r="N17" s="23">
        <v>140.85138000000001</v>
      </c>
      <c r="O17" s="24">
        <v>25.800720000000005</v>
      </c>
      <c r="P17" s="24">
        <v>140.34114</v>
      </c>
      <c r="Q17" s="25">
        <v>140.75592</v>
      </c>
      <c r="R17" s="23">
        <v>136.34964000000002</v>
      </c>
      <c r="S17" s="24">
        <v>26.854140000000001</v>
      </c>
      <c r="T17" s="24">
        <v>136.18998000000002</v>
      </c>
      <c r="U17" s="25">
        <v>137.14794000000001</v>
      </c>
      <c r="V17" s="302">
        <f>SUM(B17:U17)</f>
        <v>1910.7483600000003</v>
      </c>
      <c r="X17" s="52"/>
      <c r="Y17" s="52"/>
    </row>
    <row r="18" spans="1:42" s="304" customFormat="1" ht="39.950000000000003" customHeight="1" x14ac:dyDescent="0.25">
      <c r="A18" s="303" t="s">
        <v>14</v>
      </c>
      <c r="B18" s="299">
        <v>473</v>
      </c>
      <c r="C18" s="300">
        <v>8.9964000000000048</v>
      </c>
      <c r="D18" s="300">
        <v>8.6394000000000037</v>
      </c>
      <c r="E18" s="300">
        <v>1.7136000000000009</v>
      </c>
      <c r="F18" s="300">
        <v>8.6632000000000051</v>
      </c>
      <c r="G18" s="300">
        <v>10.031700000000004</v>
      </c>
      <c r="H18" s="299">
        <v>477</v>
      </c>
      <c r="I18" s="300">
        <v>8.4252000000000038</v>
      </c>
      <c r="J18" s="300">
        <v>8.9131000000000036</v>
      </c>
      <c r="K18" s="300">
        <v>1.9040000000000008</v>
      </c>
      <c r="L18" s="300">
        <v>9.0083000000000055</v>
      </c>
      <c r="M18" s="301">
        <v>10.162600000000005</v>
      </c>
      <c r="N18" s="23">
        <v>140.85138000000001</v>
      </c>
      <c r="O18" s="24">
        <v>25.800720000000005</v>
      </c>
      <c r="P18" s="24">
        <v>140.34114</v>
      </c>
      <c r="Q18" s="25">
        <v>140.75592</v>
      </c>
      <c r="R18" s="23">
        <v>136.34964000000002</v>
      </c>
      <c r="S18" s="24">
        <v>26.854140000000001</v>
      </c>
      <c r="T18" s="24">
        <v>136.18998000000002</v>
      </c>
      <c r="U18" s="25">
        <v>137.14794000000001</v>
      </c>
      <c r="V18" s="302">
        <f t="shared" ref="V18:V23" si="0">SUM(B18:U18)</f>
        <v>1910.7483600000003</v>
      </c>
      <c r="X18" s="52"/>
      <c r="Y18" s="52"/>
    </row>
    <row r="19" spans="1:42" s="304" customFormat="1" ht="39.950000000000003" customHeight="1" x14ac:dyDescent="0.25">
      <c r="A19" s="298" t="s">
        <v>15</v>
      </c>
      <c r="B19" s="299">
        <v>470</v>
      </c>
      <c r="C19" s="300">
        <v>8.5315000000000083</v>
      </c>
      <c r="D19" s="300">
        <v>8.1699000000000073</v>
      </c>
      <c r="E19" s="300">
        <v>1.5933000000000015</v>
      </c>
      <c r="F19" s="300">
        <v>8.1925000000000097</v>
      </c>
      <c r="G19" s="300">
        <v>9.5146000000000086</v>
      </c>
      <c r="H19" s="299">
        <v>475</v>
      </c>
      <c r="I19" s="300">
        <v>7.9778000000000082</v>
      </c>
      <c r="J19" s="300">
        <v>8.4637000000000082</v>
      </c>
      <c r="K19" s="300">
        <v>1.7628000000000017</v>
      </c>
      <c r="L19" s="300">
        <v>8.5428000000000086</v>
      </c>
      <c r="M19" s="301">
        <v>9.6389000000000102</v>
      </c>
      <c r="N19" s="23">
        <v>140.58610800000002</v>
      </c>
      <c r="O19" s="24">
        <v>25.808951999999998</v>
      </c>
      <c r="P19" s="24">
        <v>139.22906400000002</v>
      </c>
      <c r="Q19" s="25">
        <v>139.95523199999997</v>
      </c>
      <c r="R19" s="23">
        <v>135.91922400000001</v>
      </c>
      <c r="S19" s="24">
        <v>26.725704</v>
      </c>
      <c r="T19" s="24">
        <v>135.53704800000003</v>
      </c>
      <c r="U19" s="25">
        <v>136.26896400000001</v>
      </c>
      <c r="V19" s="302">
        <f t="shared" si="0"/>
        <v>1897.4180960000006</v>
      </c>
      <c r="X19" s="52"/>
      <c r="Y19" s="52"/>
    </row>
    <row r="20" spans="1:42" s="304" customFormat="1" ht="39.75" customHeight="1" x14ac:dyDescent="0.25">
      <c r="A20" s="303" t="s">
        <v>16</v>
      </c>
      <c r="B20" s="299">
        <v>470</v>
      </c>
      <c r="C20" s="300">
        <v>8.5315000000000083</v>
      </c>
      <c r="D20" s="300">
        <v>8.1699000000000073</v>
      </c>
      <c r="E20" s="300">
        <v>1.5933000000000015</v>
      </c>
      <c r="F20" s="300">
        <v>8.1925000000000097</v>
      </c>
      <c r="G20" s="300">
        <v>9.5146000000000086</v>
      </c>
      <c r="H20" s="299">
        <v>475</v>
      </c>
      <c r="I20" s="300">
        <v>7.9778000000000082</v>
      </c>
      <c r="J20" s="300">
        <v>8.4637000000000082</v>
      </c>
      <c r="K20" s="300">
        <v>1.7628000000000017</v>
      </c>
      <c r="L20" s="300">
        <v>8.5428000000000086</v>
      </c>
      <c r="M20" s="301">
        <v>9.6389000000000102</v>
      </c>
      <c r="N20" s="23">
        <v>140.58610800000002</v>
      </c>
      <c r="O20" s="24">
        <v>25.808951999999998</v>
      </c>
      <c r="P20" s="24">
        <v>139.22906400000002</v>
      </c>
      <c r="Q20" s="25">
        <v>139.95523199999997</v>
      </c>
      <c r="R20" s="23">
        <v>135.91922400000001</v>
      </c>
      <c r="S20" s="24">
        <v>26.725704</v>
      </c>
      <c r="T20" s="24">
        <v>135.53704800000003</v>
      </c>
      <c r="U20" s="25">
        <v>136.26896400000001</v>
      </c>
      <c r="V20" s="302">
        <f t="shared" si="0"/>
        <v>1897.4180960000006</v>
      </c>
      <c r="X20" s="52"/>
      <c r="Y20" s="52"/>
    </row>
    <row r="21" spans="1:42" s="304" customFormat="1" ht="39.950000000000003" customHeight="1" x14ac:dyDescent="0.25">
      <c r="A21" s="298" t="s">
        <v>17</v>
      </c>
      <c r="B21" s="299">
        <v>470</v>
      </c>
      <c r="C21" s="300">
        <v>8.5315000000000083</v>
      </c>
      <c r="D21" s="300">
        <v>8.1699000000000073</v>
      </c>
      <c r="E21" s="300">
        <v>1.5933000000000015</v>
      </c>
      <c r="F21" s="300">
        <v>8.1925000000000097</v>
      </c>
      <c r="G21" s="300">
        <v>9.5146000000000086</v>
      </c>
      <c r="H21" s="299">
        <v>475</v>
      </c>
      <c r="I21" s="300">
        <v>7.9778000000000082</v>
      </c>
      <c r="J21" s="300">
        <v>8.4637000000000082</v>
      </c>
      <c r="K21" s="300">
        <v>1.7628000000000017</v>
      </c>
      <c r="L21" s="300">
        <v>8.5428000000000086</v>
      </c>
      <c r="M21" s="301">
        <v>9.6389000000000102</v>
      </c>
      <c r="N21" s="23">
        <v>140.58610800000002</v>
      </c>
      <c r="O21" s="24">
        <v>25.808951999999998</v>
      </c>
      <c r="P21" s="24">
        <v>139.22906400000002</v>
      </c>
      <c r="Q21" s="25">
        <v>139.95523199999997</v>
      </c>
      <c r="R21" s="23">
        <v>135.91922400000001</v>
      </c>
      <c r="S21" s="24">
        <v>26.725704</v>
      </c>
      <c r="T21" s="24">
        <v>135.53704800000003</v>
      </c>
      <c r="U21" s="25">
        <v>136.26896400000001</v>
      </c>
      <c r="V21" s="302">
        <f t="shared" si="0"/>
        <v>1897.4180960000006</v>
      </c>
      <c r="X21" s="52"/>
      <c r="Y21" s="52"/>
    </row>
    <row r="22" spans="1:42" s="304" customFormat="1" ht="39.950000000000003" customHeight="1" x14ac:dyDescent="0.25">
      <c r="A22" s="303" t="s">
        <v>18</v>
      </c>
      <c r="B22" s="299">
        <v>470</v>
      </c>
      <c r="C22" s="300">
        <v>8.5315000000000083</v>
      </c>
      <c r="D22" s="300">
        <v>8.1699000000000073</v>
      </c>
      <c r="E22" s="300">
        <v>1.5933000000000015</v>
      </c>
      <c r="F22" s="300">
        <v>8.1925000000000097</v>
      </c>
      <c r="G22" s="300">
        <v>9.5146000000000086</v>
      </c>
      <c r="H22" s="299">
        <v>475</v>
      </c>
      <c r="I22" s="300">
        <v>7.9778000000000082</v>
      </c>
      <c r="J22" s="300">
        <v>8.4637000000000082</v>
      </c>
      <c r="K22" s="300">
        <v>1.7628000000000017</v>
      </c>
      <c r="L22" s="300">
        <v>8.5428000000000086</v>
      </c>
      <c r="M22" s="301">
        <v>9.6389000000000102</v>
      </c>
      <c r="N22" s="23">
        <v>140.58610800000002</v>
      </c>
      <c r="O22" s="24">
        <v>25.808951999999998</v>
      </c>
      <c r="P22" s="24">
        <v>139.22906400000002</v>
      </c>
      <c r="Q22" s="25">
        <v>139.95523199999997</v>
      </c>
      <c r="R22" s="23">
        <v>135.91922400000001</v>
      </c>
      <c r="S22" s="24">
        <v>26.725704</v>
      </c>
      <c r="T22" s="24">
        <v>135.53704800000003</v>
      </c>
      <c r="U22" s="25">
        <v>136.26896400000001</v>
      </c>
      <c r="V22" s="302">
        <f t="shared" si="0"/>
        <v>1897.4180960000006</v>
      </c>
      <c r="X22" s="52"/>
      <c r="Y22" s="52"/>
    </row>
    <row r="23" spans="1:42" s="304" customFormat="1" ht="39.950000000000003" customHeight="1" x14ac:dyDescent="0.25">
      <c r="A23" s="298" t="s">
        <v>19</v>
      </c>
      <c r="B23" s="299">
        <v>470</v>
      </c>
      <c r="C23" s="300">
        <v>8.5315000000000083</v>
      </c>
      <c r="D23" s="300">
        <v>8.1699000000000073</v>
      </c>
      <c r="E23" s="300">
        <v>1.5933000000000015</v>
      </c>
      <c r="F23" s="300">
        <v>8.1925000000000097</v>
      </c>
      <c r="G23" s="300">
        <v>9.5146000000000086</v>
      </c>
      <c r="H23" s="299">
        <v>475</v>
      </c>
      <c r="I23" s="300">
        <v>7.9778000000000082</v>
      </c>
      <c r="J23" s="300">
        <v>8.4637000000000082</v>
      </c>
      <c r="K23" s="300">
        <v>1.7628000000000017</v>
      </c>
      <c r="L23" s="300">
        <v>8.5428000000000086</v>
      </c>
      <c r="M23" s="301">
        <v>9.6389000000000102</v>
      </c>
      <c r="N23" s="23">
        <v>140.58610800000002</v>
      </c>
      <c r="O23" s="24">
        <v>25.808951999999998</v>
      </c>
      <c r="P23" s="24">
        <v>139.22906400000002</v>
      </c>
      <c r="Q23" s="25">
        <v>139.95523199999997</v>
      </c>
      <c r="R23" s="23">
        <v>135.91922400000001</v>
      </c>
      <c r="S23" s="24">
        <v>26.725704</v>
      </c>
      <c r="T23" s="24">
        <v>135.53704800000003</v>
      </c>
      <c r="U23" s="25">
        <v>136.26896400000001</v>
      </c>
      <c r="V23" s="302">
        <f t="shared" si="0"/>
        <v>1897.4180960000006</v>
      </c>
      <c r="X23" s="52"/>
      <c r="Y23" s="52"/>
    </row>
    <row r="24" spans="1:42" s="304" customFormat="1" ht="39.950000000000003" customHeight="1" thickBot="1" x14ac:dyDescent="0.3">
      <c r="A24" s="303" t="s">
        <v>11</v>
      </c>
      <c r="B24" s="305">
        <f>SUM(B17:B23)</f>
        <v>3296</v>
      </c>
      <c r="C24" s="306">
        <f t="shared" ref="C24:U24" si="1">SUM(C17:C23)</f>
        <v>60.650300000000051</v>
      </c>
      <c r="D24" s="306">
        <f t="shared" si="1"/>
        <v>58.128300000000038</v>
      </c>
      <c r="E24" s="306">
        <f t="shared" si="1"/>
        <v>11.393700000000008</v>
      </c>
      <c r="F24" s="306">
        <f t="shared" si="1"/>
        <v>58.288900000000055</v>
      </c>
      <c r="G24" s="306">
        <f t="shared" si="1"/>
        <v>67.636400000000052</v>
      </c>
      <c r="H24" s="305">
        <f t="shared" si="1"/>
        <v>3329</v>
      </c>
      <c r="I24" s="306">
        <f t="shared" si="1"/>
        <v>56.739400000000053</v>
      </c>
      <c r="J24" s="306">
        <f t="shared" si="1"/>
        <v>60.144700000000057</v>
      </c>
      <c r="K24" s="306">
        <f t="shared" si="1"/>
        <v>12.622000000000012</v>
      </c>
      <c r="L24" s="306">
        <f t="shared" si="1"/>
        <v>60.730600000000045</v>
      </c>
      <c r="M24" s="307">
        <f t="shared" si="1"/>
        <v>68.519700000000057</v>
      </c>
      <c r="N24" s="391">
        <f t="shared" si="1"/>
        <v>984.63329999999996</v>
      </c>
      <c r="O24" s="392">
        <f t="shared" si="1"/>
        <v>180.64620000000002</v>
      </c>
      <c r="P24" s="392">
        <f t="shared" si="1"/>
        <v>976.82759999999996</v>
      </c>
      <c r="Q24" s="393">
        <f t="shared" si="1"/>
        <v>981.28800000000001</v>
      </c>
      <c r="R24" s="391">
        <f t="shared" si="1"/>
        <v>952.29539999999997</v>
      </c>
      <c r="S24" s="392">
        <f t="shared" si="1"/>
        <v>187.33680000000004</v>
      </c>
      <c r="T24" s="392">
        <f t="shared" si="1"/>
        <v>950.06520000000012</v>
      </c>
      <c r="U24" s="393">
        <f t="shared" si="1"/>
        <v>955.64069999999992</v>
      </c>
      <c r="V24" s="302">
        <f>SUM(B24:U24)</f>
        <v>13308.587200000002</v>
      </c>
      <c r="X24" s="52"/>
    </row>
    <row r="25" spans="1:42" s="304" customFormat="1" ht="41.45" customHeight="1" x14ac:dyDescent="0.25">
      <c r="A25" s="312" t="s">
        <v>20</v>
      </c>
      <c r="B25" s="313"/>
      <c r="C25" s="314">
        <v>159.30000000000001</v>
      </c>
      <c r="D25" s="314">
        <v>159.30000000000001</v>
      </c>
      <c r="E25" s="314">
        <v>159.30000000000001</v>
      </c>
      <c r="F25" s="314">
        <v>159.30000000000001</v>
      </c>
      <c r="G25" s="314">
        <v>159.30000000000001</v>
      </c>
      <c r="H25" s="313"/>
      <c r="I25" s="314">
        <v>159.30000000000001</v>
      </c>
      <c r="J25" s="314">
        <v>159.30000000000001</v>
      </c>
      <c r="K25" s="314">
        <v>159.30000000000001</v>
      </c>
      <c r="L25" s="314">
        <v>159.30000000000001</v>
      </c>
      <c r="M25" s="315">
        <v>159.30000000000001</v>
      </c>
      <c r="N25" s="387">
        <v>159.30000000000001</v>
      </c>
      <c r="O25" s="388">
        <v>159.30000000000001</v>
      </c>
      <c r="P25" s="388">
        <v>159.30000000000001</v>
      </c>
      <c r="Q25" s="389">
        <v>159.30000000000001</v>
      </c>
      <c r="R25" s="390">
        <v>159.30000000000001</v>
      </c>
      <c r="S25" s="388">
        <v>159.30000000000001</v>
      </c>
      <c r="T25" s="388">
        <v>159.30000000000001</v>
      </c>
      <c r="U25" s="389">
        <v>159.30000000000001</v>
      </c>
      <c r="V25" s="320">
        <f>+((V24/V26)/7)*1000</f>
        <v>159.25839695569971</v>
      </c>
    </row>
    <row r="26" spans="1:42" s="52" customFormat="1" ht="36.75" customHeight="1" x14ac:dyDescent="0.25">
      <c r="A26" s="321" t="s">
        <v>21</v>
      </c>
      <c r="B26" s="322"/>
      <c r="C26" s="323">
        <v>755</v>
      </c>
      <c r="D26" s="323">
        <v>723</v>
      </c>
      <c r="E26" s="323">
        <v>141</v>
      </c>
      <c r="F26" s="323">
        <v>725</v>
      </c>
      <c r="G26" s="323">
        <v>842</v>
      </c>
      <c r="H26" s="324"/>
      <c r="I26" s="323">
        <v>706</v>
      </c>
      <c r="J26" s="323">
        <v>749</v>
      </c>
      <c r="K26" s="323">
        <v>156</v>
      </c>
      <c r="L26" s="323">
        <v>756</v>
      </c>
      <c r="M26" s="325">
        <v>853</v>
      </c>
      <c r="N26" s="86">
        <v>883</v>
      </c>
      <c r="O26" s="35">
        <v>162</v>
      </c>
      <c r="P26" s="35">
        <v>876</v>
      </c>
      <c r="Q26" s="36">
        <v>880</v>
      </c>
      <c r="R26" s="34">
        <v>854</v>
      </c>
      <c r="S26" s="35">
        <v>168</v>
      </c>
      <c r="T26" s="35">
        <v>852</v>
      </c>
      <c r="U26" s="36">
        <v>857</v>
      </c>
      <c r="V26" s="326">
        <f>SUM(C26:U26)</f>
        <v>11938</v>
      </c>
    </row>
    <row r="27" spans="1:42" s="52" customFormat="1" ht="33" customHeight="1" x14ac:dyDescent="0.25">
      <c r="A27" s="327" t="s">
        <v>22</v>
      </c>
      <c r="B27" s="328"/>
      <c r="C27" s="300">
        <f>(C26*C25/1000)*6</f>
        <v>721.62900000000013</v>
      </c>
      <c r="D27" s="300">
        <f t="shared" ref="D27:G27" si="2">(D26*D25/1000)*6</f>
        <v>691.04340000000002</v>
      </c>
      <c r="E27" s="300">
        <f t="shared" si="2"/>
        <v>134.76780000000002</v>
      </c>
      <c r="F27" s="300">
        <f t="shared" si="2"/>
        <v>692.95500000000015</v>
      </c>
      <c r="G27" s="300">
        <f t="shared" si="2"/>
        <v>804.78360000000009</v>
      </c>
      <c r="H27" s="328"/>
      <c r="I27" s="300">
        <f>(I26*I25/1000)*6</f>
        <v>674.79480000000001</v>
      </c>
      <c r="J27" s="300">
        <f>(J26*J25/1000)*6</f>
        <v>715.89420000000007</v>
      </c>
      <c r="K27" s="300">
        <f>(K26*K25/1000)*6</f>
        <v>149.10480000000001</v>
      </c>
      <c r="L27" s="300">
        <f>(L26*L25/1000)*6</f>
        <v>722.58480000000009</v>
      </c>
      <c r="M27" s="301">
        <f>(M26*M25/1000)*6</f>
        <v>815.29740000000015</v>
      </c>
      <c r="N27" s="302">
        <f t="shared" ref="N27:U27" si="3">((N26*N25)*7/1000-N17-N18)/5</f>
        <v>140.58610800000002</v>
      </c>
      <c r="O27" s="204">
        <f t="shared" si="3"/>
        <v>25.808951999999998</v>
      </c>
      <c r="P27" s="204">
        <f t="shared" si="3"/>
        <v>139.22906400000002</v>
      </c>
      <c r="Q27" s="205">
        <f t="shared" si="3"/>
        <v>139.95523199999997</v>
      </c>
      <c r="R27" s="203">
        <f t="shared" si="3"/>
        <v>135.91922400000001</v>
      </c>
      <c r="S27" s="204">
        <f t="shared" si="3"/>
        <v>26.725704</v>
      </c>
      <c r="T27" s="204">
        <f t="shared" si="3"/>
        <v>135.53704800000003</v>
      </c>
      <c r="U27" s="205">
        <f t="shared" si="3"/>
        <v>136.26896400000001</v>
      </c>
      <c r="V27" s="88"/>
      <c r="W27" s="52">
        <f>((V24*1000)/V26)/7</f>
        <v>159.25839695569971</v>
      </c>
    </row>
    <row r="28" spans="1:42" s="52" customFormat="1" ht="33" customHeight="1" x14ac:dyDescent="0.25">
      <c r="A28" s="256" t="s">
        <v>23</v>
      </c>
      <c r="B28" s="329"/>
      <c r="C28" s="330">
        <f>+(C25-$C$32)*C26/1000</f>
        <v>8.5315000000000083</v>
      </c>
      <c r="D28" s="330">
        <f t="shared" ref="D28:G28" si="4">+(D25-$C$32)*D26/1000</f>
        <v>8.1699000000000073</v>
      </c>
      <c r="E28" s="330">
        <f t="shared" si="4"/>
        <v>1.5933000000000015</v>
      </c>
      <c r="F28" s="330">
        <f t="shared" si="4"/>
        <v>8.1925000000000097</v>
      </c>
      <c r="G28" s="330">
        <f t="shared" si="4"/>
        <v>9.5146000000000086</v>
      </c>
      <c r="H28" s="329"/>
      <c r="I28" s="330">
        <f>+(I25-$I$32)*I26/1000</f>
        <v>7.9778000000000082</v>
      </c>
      <c r="J28" s="330">
        <f t="shared" ref="J28:M28" si="5">+(J25-$I$32)*J26/1000</f>
        <v>8.4637000000000082</v>
      </c>
      <c r="K28" s="330">
        <f t="shared" si="5"/>
        <v>1.7628000000000017</v>
      </c>
      <c r="L28" s="330">
        <f t="shared" si="5"/>
        <v>8.5428000000000086</v>
      </c>
      <c r="M28" s="331">
        <f t="shared" si="5"/>
        <v>9.6389000000000102</v>
      </c>
      <c r="N28" s="259">
        <f t="shared" ref="N28:U28" si="6">((N26*N25)*7)/1000</f>
        <v>984.63330000000019</v>
      </c>
      <c r="O28" s="45">
        <f t="shared" si="6"/>
        <v>180.64620000000002</v>
      </c>
      <c r="P28" s="45">
        <f t="shared" si="6"/>
        <v>976.82760000000007</v>
      </c>
      <c r="Q28" s="46">
        <f t="shared" si="6"/>
        <v>981.28800000000001</v>
      </c>
      <c r="R28" s="44">
        <f t="shared" si="6"/>
        <v>952.29540000000009</v>
      </c>
      <c r="S28" s="45">
        <f t="shared" si="6"/>
        <v>187.33680000000001</v>
      </c>
      <c r="T28" s="45">
        <f t="shared" si="6"/>
        <v>950.06520000000012</v>
      </c>
      <c r="U28" s="46">
        <f t="shared" si="6"/>
        <v>955.64070000000004</v>
      </c>
      <c r="V28" s="344"/>
    </row>
    <row r="29" spans="1:42" s="304" customFormat="1" ht="33.75" customHeight="1" thickBot="1" x14ac:dyDescent="0.3">
      <c r="A29" s="256" t="s">
        <v>24</v>
      </c>
      <c r="B29" s="332"/>
      <c r="C29" s="333">
        <f t="shared" ref="C29:G29" si="7">+C26*(1.16666666666667)</f>
        <v>880.83333333333587</v>
      </c>
      <c r="D29" s="333">
        <f t="shared" si="7"/>
        <v>843.5000000000025</v>
      </c>
      <c r="E29" s="333">
        <f t="shared" si="7"/>
        <v>164.50000000000048</v>
      </c>
      <c r="F29" s="333">
        <f t="shared" si="7"/>
        <v>845.83333333333576</v>
      </c>
      <c r="G29" s="333">
        <f t="shared" si="7"/>
        <v>982.33333333333621</v>
      </c>
      <c r="H29" s="332"/>
      <c r="I29" s="333">
        <f>+I26*(1.16666666666667)</f>
        <v>823.66666666666902</v>
      </c>
      <c r="J29" s="333">
        <f>+J26*(1.16666666666667)</f>
        <v>873.83333333333587</v>
      </c>
      <c r="K29" s="333">
        <f>+K26*(1.16666666666667)</f>
        <v>182.00000000000054</v>
      </c>
      <c r="L29" s="333">
        <f>+L26*(1.16666666666667)</f>
        <v>882.00000000000261</v>
      </c>
      <c r="M29" s="334">
        <f>+M26*(1.16666666666667)</f>
        <v>995.16666666666958</v>
      </c>
      <c r="N29" s="89">
        <f t="shared" ref="N29:U29" si="8">+(N24/N26)/7*1000</f>
        <v>159.30000000000001</v>
      </c>
      <c r="O29" s="49">
        <f t="shared" si="8"/>
        <v>159.30000000000001</v>
      </c>
      <c r="P29" s="49">
        <f t="shared" si="8"/>
        <v>159.30000000000001</v>
      </c>
      <c r="Q29" s="50">
        <f t="shared" si="8"/>
        <v>159.30000000000001</v>
      </c>
      <c r="R29" s="48">
        <f t="shared" si="8"/>
        <v>159.30000000000001</v>
      </c>
      <c r="S29" s="49">
        <f t="shared" si="8"/>
        <v>159.30000000000001</v>
      </c>
      <c r="T29" s="49">
        <f t="shared" si="8"/>
        <v>159.30000000000001</v>
      </c>
      <c r="U29" s="50">
        <f t="shared" si="8"/>
        <v>159.30000000000001</v>
      </c>
      <c r="V29" s="344"/>
    </row>
    <row r="30" spans="1:42" s="304" customFormat="1" ht="33.75" customHeight="1" x14ac:dyDescent="0.25">
      <c r="A30" s="52"/>
      <c r="B30" s="328"/>
      <c r="C30" s="335">
        <f>(C27/6)</f>
        <v>120.27150000000002</v>
      </c>
      <c r="D30" s="335">
        <f t="shared" ref="D30:G30" si="9">+(D27/6)</f>
        <v>115.1739</v>
      </c>
      <c r="E30" s="335">
        <f t="shared" si="9"/>
        <v>22.461300000000005</v>
      </c>
      <c r="F30" s="335">
        <f t="shared" si="9"/>
        <v>115.49250000000002</v>
      </c>
      <c r="G30" s="335">
        <f t="shared" si="9"/>
        <v>134.13060000000002</v>
      </c>
      <c r="H30" s="328"/>
      <c r="I30" s="335">
        <f>+(I27/6)</f>
        <v>112.4658</v>
      </c>
      <c r="J30" s="335">
        <f>+(J27/6)</f>
        <v>119.31570000000001</v>
      </c>
      <c r="K30" s="335">
        <f>+(K27/6)</f>
        <v>24.850800000000003</v>
      </c>
      <c r="L30" s="335">
        <f>+(L27/6)</f>
        <v>120.43080000000002</v>
      </c>
      <c r="M30" s="336">
        <f>+(M27/6)</f>
        <v>135.88290000000003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04" customFormat="1" ht="33.75" customHeight="1" x14ac:dyDescent="0.25">
      <c r="A31" s="52"/>
      <c r="B31" s="328"/>
      <c r="C31" s="335">
        <f>+((C27-C24)/4)+C30</f>
        <v>285.51617500000003</v>
      </c>
      <c r="D31" s="335">
        <f t="shared" ref="D31:G31" si="10">+((D27-D24)/4)+D30</f>
        <v>273.40267499999999</v>
      </c>
      <c r="E31" s="335">
        <f t="shared" si="10"/>
        <v>53.304825000000008</v>
      </c>
      <c r="F31" s="335">
        <f t="shared" si="10"/>
        <v>274.15902500000004</v>
      </c>
      <c r="G31" s="335">
        <f t="shared" si="10"/>
        <v>318.41740000000004</v>
      </c>
      <c r="H31" s="328"/>
      <c r="I31" s="335">
        <f>+((I27-I24)/4)+I30</f>
        <v>266.97964999999999</v>
      </c>
      <c r="J31" s="335">
        <f>+((J27-J24)/4)+J30</f>
        <v>283.25307500000002</v>
      </c>
      <c r="K31" s="335">
        <f>+((K27-K24)/4)+K30</f>
        <v>58.971500000000006</v>
      </c>
      <c r="L31" s="335">
        <f>+((L27-L24)/4)+L30</f>
        <v>285.89435000000003</v>
      </c>
      <c r="M31" s="336">
        <f>+((M27-M24)/4)+M30</f>
        <v>322.57732500000009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04" customFormat="1" ht="33.75" customHeight="1" thickBot="1" x14ac:dyDescent="0.3">
      <c r="A32" s="52"/>
      <c r="B32" s="337"/>
      <c r="C32" s="338">
        <v>148</v>
      </c>
      <c r="D32" s="339">
        <f>+C32*E32/1000</f>
        <v>471.52800000000002</v>
      </c>
      <c r="E32" s="340">
        <f>+SUM(C26:G26)</f>
        <v>3186</v>
      </c>
      <c r="F32" s="341"/>
      <c r="G32" s="341"/>
      <c r="H32" s="337"/>
      <c r="I32" s="338">
        <v>148</v>
      </c>
      <c r="J32" s="339">
        <f>+I32*K32/1000</f>
        <v>476.56</v>
      </c>
      <c r="K32" s="340">
        <f>+SUM(I26:M26)</f>
        <v>3220</v>
      </c>
      <c r="L32" s="342"/>
      <c r="M32" s="34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04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s="419" customFormat="1" ht="33.75" customHeight="1" x14ac:dyDescent="0.25">
      <c r="A36" s="121" t="s">
        <v>25</v>
      </c>
      <c r="B36" s="589" t="s">
        <v>26</v>
      </c>
      <c r="C36" s="590"/>
      <c r="D36" s="590"/>
      <c r="E36" s="590"/>
      <c r="F36" s="590"/>
      <c r="G36" s="590"/>
      <c r="H36" s="587"/>
      <c r="I36" s="416"/>
      <c r="J36" s="417" t="s">
        <v>27</v>
      </c>
      <c r="K36" s="110"/>
      <c r="L36" s="589" t="s">
        <v>26</v>
      </c>
      <c r="M36" s="590"/>
      <c r="N36" s="590"/>
      <c r="O36" s="590"/>
      <c r="P36" s="590"/>
      <c r="Q36" s="590"/>
      <c r="R36" s="610"/>
      <c r="S36" s="52"/>
      <c r="T36" s="52"/>
      <c r="U36" s="52"/>
      <c r="V36" s="52"/>
      <c r="W36" s="418"/>
      <c r="X36" s="52"/>
      <c r="Y36" s="52"/>
      <c r="Z36" s="52"/>
      <c r="AA36" s="52"/>
      <c r="AB36" s="52"/>
    </row>
    <row r="37" spans="1:30" s="419" customFormat="1" ht="33.75" customHeight="1" x14ac:dyDescent="0.25">
      <c r="A37" s="92" t="s">
        <v>28</v>
      </c>
      <c r="B37" s="420"/>
      <c r="C37" s="399"/>
      <c r="D37" s="399"/>
      <c r="E37" s="399"/>
      <c r="F37" s="399"/>
      <c r="G37" s="399"/>
      <c r="H37" s="399"/>
      <c r="I37" s="296" t="s">
        <v>11</v>
      </c>
      <c r="K37" s="421"/>
      <c r="L37" s="420"/>
      <c r="M37" s="399"/>
      <c r="N37" s="399"/>
      <c r="O37" s="399"/>
      <c r="P37" s="399"/>
      <c r="Q37" s="399"/>
      <c r="R37" s="296" t="s">
        <v>11</v>
      </c>
      <c r="S37" s="422"/>
      <c r="T37" s="422"/>
      <c r="U37" s="423"/>
      <c r="V37" s="52"/>
      <c r="W37" s="52"/>
      <c r="X37" s="418"/>
      <c r="Y37" s="52"/>
      <c r="Z37" s="52"/>
      <c r="AA37" s="52"/>
      <c r="AB37" s="52"/>
    </row>
    <row r="38" spans="1:30" s="419" customFormat="1" ht="33.75" customHeight="1" x14ac:dyDescent="0.25">
      <c r="A38" s="92" t="s">
        <v>12</v>
      </c>
      <c r="B38" s="294">
        <v>1</v>
      </c>
      <c r="C38" s="295">
        <v>2</v>
      </c>
      <c r="D38" s="295">
        <v>3</v>
      </c>
      <c r="E38" s="295">
        <v>4</v>
      </c>
      <c r="F38" s="295">
        <v>5</v>
      </c>
      <c r="G38" s="295">
        <v>6</v>
      </c>
      <c r="H38" s="295">
        <v>7</v>
      </c>
      <c r="I38" s="296"/>
      <c r="K38" s="92" t="s">
        <v>12</v>
      </c>
      <c r="L38" s="420">
        <v>1</v>
      </c>
      <c r="M38" s="402">
        <v>2</v>
      </c>
      <c r="N38" s="402">
        <v>3</v>
      </c>
      <c r="O38" s="402">
        <v>4</v>
      </c>
      <c r="P38" s="402">
        <v>5</v>
      </c>
      <c r="Q38" s="402" t="s">
        <v>61</v>
      </c>
      <c r="R38" s="296"/>
      <c r="S38" s="422"/>
      <c r="T38" s="422"/>
      <c r="U38" s="423"/>
      <c r="V38" s="52"/>
      <c r="W38" s="424"/>
      <c r="X38" s="424"/>
      <c r="Y38" s="52"/>
      <c r="Z38" s="52"/>
      <c r="AA38" s="52"/>
      <c r="AB38" s="52"/>
    </row>
    <row r="39" spans="1:30" s="419" customFormat="1" ht="33.75" customHeight="1" x14ac:dyDescent="0.25">
      <c r="A39" s="404" t="s">
        <v>13</v>
      </c>
      <c r="B39" s="82">
        <v>129.04514999999998</v>
      </c>
      <c r="C39" s="82">
        <v>131.5</v>
      </c>
      <c r="D39" s="82">
        <v>17.3</v>
      </c>
      <c r="E39" s="82">
        <v>130.19999999999999</v>
      </c>
      <c r="F39" s="82">
        <v>125.9</v>
      </c>
      <c r="G39" s="82"/>
      <c r="H39" s="82"/>
      <c r="I39" s="205">
        <f t="shared" ref="I39:I46" si="11">SUM(B39:H39)</f>
        <v>533.94515000000001</v>
      </c>
      <c r="J39" s="52"/>
      <c r="K39" s="404" t="s">
        <v>13</v>
      </c>
      <c r="L39" s="82">
        <v>9.3000000000000007</v>
      </c>
      <c r="M39" s="82">
        <v>9.6</v>
      </c>
      <c r="N39" s="82">
        <v>1.3</v>
      </c>
      <c r="O39" s="82">
        <v>9.5</v>
      </c>
      <c r="P39" s="82">
        <v>9.1999999999999993</v>
      </c>
      <c r="Q39" s="82"/>
      <c r="R39" s="205">
        <f t="shared" ref="R39:R46" si="12">SUM(L39:Q39)</f>
        <v>38.9</v>
      </c>
      <c r="S39" s="52"/>
      <c r="T39" s="76"/>
      <c r="U39" s="76"/>
      <c r="V39" s="52"/>
      <c r="W39" s="424"/>
      <c r="X39" s="424"/>
      <c r="Y39" s="52"/>
      <c r="Z39" s="52"/>
      <c r="AA39" s="52"/>
      <c r="AB39" s="52"/>
    </row>
    <row r="40" spans="1:30" s="419" customFormat="1" ht="33.75" customHeight="1" x14ac:dyDescent="0.25">
      <c r="A40" s="406" t="s">
        <v>14</v>
      </c>
      <c r="B40" s="82">
        <v>129.04514999999998</v>
      </c>
      <c r="C40" s="82">
        <v>131.25645</v>
      </c>
      <c r="D40" s="82">
        <v>16.900649999999999</v>
      </c>
      <c r="E40" s="82">
        <v>130.19999999999999</v>
      </c>
      <c r="F40" s="82">
        <v>125.9</v>
      </c>
      <c r="G40" s="82"/>
      <c r="H40" s="82"/>
      <c r="I40" s="205">
        <f t="shared" si="11"/>
        <v>533.30224999999996</v>
      </c>
      <c r="J40" s="52"/>
      <c r="K40" s="406" t="s">
        <v>14</v>
      </c>
      <c r="L40" s="82">
        <v>9.3000000000000007</v>
      </c>
      <c r="M40" s="82">
        <v>9.6</v>
      </c>
      <c r="N40" s="82">
        <v>1.3</v>
      </c>
      <c r="O40" s="82">
        <v>9.5</v>
      </c>
      <c r="P40" s="82">
        <v>9.1999999999999993</v>
      </c>
      <c r="Q40" s="82"/>
      <c r="R40" s="205">
        <f t="shared" si="12"/>
        <v>38.9</v>
      </c>
      <c r="S40" s="52"/>
      <c r="T40" s="76"/>
      <c r="U40" s="423"/>
      <c r="V40" s="52"/>
      <c r="W40" s="424"/>
      <c r="X40" s="424"/>
      <c r="Y40" s="52"/>
      <c r="Z40" s="52"/>
      <c r="AA40" s="52"/>
      <c r="AB40" s="52"/>
    </row>
    <row r="41" spans="1:30" s="419" customFormat="1" ht="33.75" customHeight="1" x14ac:dyDescent="0.25">
      <c r="A41" s="404" t="s">
        <v>15</v>
      </c>
      <c r="B41" s="82"/>
      <c r="C41" s="82"/>
      <c r="D41" s="82"/>
      <c r="E41" s="82"/>
      <c r="F41" s="82"/>
      <c r="G41" s="24"/>
      <c r="H41" s="24"/>
      <c r="I41" s="205">
        <f t="shared" si="11"/>
        <v>0</v>
      </c>
      <c r="J41" s="52"/>
      <c r="K41" s="404" t="s">
        <v>15</v>
      </c>
      <c r="L41" s="82">
        <v>9.3000000000000007</v>
      </c>
      <c r="M41" s="82">
        <v>9.6</v>
      </c>
      <c r="N41" s="82">
        <v>1.3</v>
      </c>
      <c r="O41" s="82">
        <v>9.5</v>
      </c>
      <c r="P41" s="82">
        <v>9.1999999999999993</v>
      </c>
      <c r="Q41" s="24"/>
      <c r="R41" s="205">
        <f t="shared" si="12"/>
        <v>38.9</v>
      </c>
      <c r="S41" s="52"/>
      <c r="T41" s="76"/>
      <c r="U41" s="53"/>
      <c r="V41" s="52"/>
      <c r="W41" s="424"/>
      <c r="X41" s="424"/>
      <c r="Y41" s="52"/>
      <c r="Z41" s="52"/>
      <c r="AA41" s="52"/>
      <c r="AB41" s="52"/>
    </row>
    <row r="42" spans="1:30" s="419" customFormat="1" ht="33.75" customHeight="1" x14ac:dyDescent="0.25">
      <c r="A42" s="406" t="s">
        <v>16</v>
      </c>
      <c r="B42" s="82"/>
      <c r="C42" s="82"/>
      <c r="D42" s="82"/>
      <c r="E42" s="82"/>
      <c r="F42" s="82"/>
      <c r="G42" s="82"/>
      <c r="H42" s="82"/>
      <c r="I42" s="205">
        <f t="shared" si="11"/>
        <v>0</v>
      </c>
      <c r="J42" s="52"/>
      <c r="K42" s="406" t="s">
        <v>16</v>
      </c>
      <c r="L42" s="82">
        <v>9.3000000000000007</v>
      </c>
      <c r="M42" s="82">
        <v>9.6</v>
      </c>
      <c r="N42" s="82">
        <v>1.3</v>
      </c>
      <c r="O42" s="82">
        <v>9.5</v>
      </c>
      <c r="P42" s="82">
        <v>9.1999999999999993</v>
      </c>
      <c r="Q42" s="82"/>
      <c r="R42" s="205">
        <f t="shared" si="12"/>
        <v>38.9</v>
      </c>
      <c r="S42" s="52"/>
      <c r="T42" s="76"/>
      <c r="U42" s="53"/>
      <c r="V42" s="52"/>
      <c r="W42" s="424"/>
      <c r="X42" s="424"/>
      <c r="Y42" s="52"/>
      <c r="Z42" s="52"/>
      <c r="AA42" s="52"/>
      <c r="AB42" s="52"/>
    </row>
    <row r="43" spans="1:30" s="419" customFormat="1" ht="33.75" customHeight="1" x14ac:dyDescent="0.25">
      <c r="A43" s="404" t="s">
        <v>17</v>
      </c>
      <c r="B43" s="82"/>
      <c r="C43" s="82"/>
      <c r="D43" s="82"/>
      <c r="E43" s="82"/>
      <c r="F43" s="82"/>
      <c r="G43" s="82"/>
      <c r="H43" s="82"/>
      <c r="I43" s="205">
        <f t="shared" si="11"/>
        <v>0</v>
      </c>
      <c r="J43" s="52"/>
      <c r="K43" s="404" t="s">
        <v>17</v>
      </c>
      <c r="L43" s="82">
        <v>9.3000000000000007</v>
      </c>
      <c r="M43" s="82">
        <v>9.6</v>
      </c>
      <c r="N43" s="82">
        <v>1.3</v>
      </c>
      <c r="O43" s="82">
        <v>9.5</v>
      </c>
      <c r="P43" s="82">
        <v>9.1999999999999993</v>
      </c>
      <c r="Q43" s="82"/>
      <c r="R43" s="205">
        <f t="shared" si="12"/>
        <v>38.9</v>
      </c>
      <c r="S43" s="52"/>
      <c r="T43" s="76"/>
      <c r="U43" s="53"/>
      <c r="V43" s="52"/>
      <c r="W43" s="424"/>
      <c r="X43" s="424"/>
      <c r="Y43" s="52"/>
      <c r="Z43" s="52"/>
      <c r="AA43" s="52"/>
      <c r="AB43" s="52"/>
    </row>
    <row r="44" spans="1:30" s="419" customFormat="1" ht="33.75" customHeight="1" x14ac:dyDescent="0.25">
      <c r="A44" s="406" t="s">
        <v>18</v>
      </c>
      <c r="B44" s="82"/>
      <c r="C44" s="82"/>
      <c r="D44" s="82"/>
      <c r="E44" s="82"/>
      <c r="F44" s="82"/>
      <c r="G44" s="82"/>
      <c r="H44" s="82"/>
      <c r="I44" s="205">
        <f t="shared" si="11"/>
        <v>0</v>
      </c>
      <c r="J44" s="52"/>
      <c r="K44" s="406" t="s">
        <v>18</v>
      </c>
      <c r="L44" s="82">
        <v>9.3000000000000007</v>
      </c>
      <c r="M44" s="82">
        <v>9.6</v>
      </c>
      <c r="N44" s="82">
        <v>1.3</v>
      </c>
      <c r="O44" s="82">
        <v>9.5</v>
      </c>
      <c r="P44" s="82">
        <v>9.1999999999999993</v>
      </c>
      <c r="Q44" s="82"/>
      <c r="R44" s="205">
        <f t="shared" si="12"/>
        <v>38.9</v>
      </c>
      <c r="S44" s="52"/>
      <c r="T44" s="76"/>
      <c r="U44" s="53"/>
      <c r="V44" s="52"/>
      <c r="W44" s="424"/>
      <c r="X44" s="424"/>
      <c r="Y44" s="52"/>
      <c r="Z44" s="52"/>
      <c r="AA44" s="52"/>
      <c r="AB44" s="52"/>
    </row>
    <row r="45" spans="1:30" s="419" customFormat="1" ht="33.75" customHeight="1" x14ac:dyDescent="0.25">
      <c r="A45" s="404" t="s">
        <v>19</v>
      </c>
      <c r="B45" s="82"/>
      <c r="C45" s="82"/>
      <c r="D45" s="82"/>
      <c r="E45" s="82"/>
      <c r="F45" s="82"/>
      <c r="G45" s="82"/>
      <c r="H45" s="82"/>
      <c r="I45" s="205">
        <f t="shared" si="11"/>
        <v>0</v>
      </c>
      <c r="J45" s="52"/>
      <c r="K45" s="404" t="s">
        <v>19</v>
      </c>
      <c r="L45" s="82">
        <v>9.4</v>
      </c>
      <c r="M45" s="82">
        <v>9.6999999999999993</v>
      </c>
      <c r="N45" s="82">
        <v>1.3</v>
      </c>
      <c r="O45" s="82">
        <v>9.6</v>
      </c>
      <c r="P45" s="82">
        <v>9.1999999999999993</v>
      </c>
      <c r="Q45" s="82"/>
      <c r="R45" s="205">
        <f t="shared" si="12"/>
        <v>39.200000000000003</v>
      </c>
      <c r="S45" s="52"/>
      <c r="T45" s="76"/>
      <c r="U45" s="53"/>
      <c r="V45" s="52"/>
      <c r="W45" s="424"/>
      <c r="X45" s="424"/>
      <c r="Y45" s="52"/>
      <c r="Z45" s="52"/>
      <c r="AA45" s="52"/>
      <c r="AB45" s="52"/>
    </row>
    <row r="46" spans="1:30" s="419" customFormat="1" ht="33.75" customHeight="1" x14ac:dyDescent="0.25">
      <c r="A46" s="406" t="s">
        <v>11</v>
      </c>
      <c r="B46" s="308">
        <f t="shared" ref="B46:H46" si="13">SUM(B39:B45)</f>
        <v>258.09029999999996</v>
      </c>
      <c r="C46" s="309">
        <f t="shared" si="13"/>
        <v>262.75644999999997</v>
      </c>
      <c r="D46" s="309">
        <f t="shared" si="13"/>
        <v>34.200649999999996</v>
      </c>
      <c r="E46" s="309">
        <f t="shared" si="13"/>
        <v>260.39999999999998</v>
      </c>
      <c r="F46" s="309">
        <f t="shared" si="13"/>
        <v>251.8</v>
      </c>
      <c r="G46" s="309">
        <f t="shared" si="13"/>
        <v>0</v>
      </c>
      <c r="H46" s="309">
        <f t="shared" si="13"/>
        <v>0</v>
      </c>
      <c r="I46" s="205">
        <f t="shared" si="11"/>
        <v>1067.2474</v>
      </c>
      <c r="K46" s="406" t="s">
        <v>11</v>
      </c>
      <c r="L46" s="308">
        <f t="shared" ref="L46:Q46" si="14">SUM(L39:L45)</f>
        <v>65.2</v>
      </c>
      <c r="M46" s="309">
        <f t="shared" si="14"/>
        <v>67.3</v>
      </c>
      <c r="N46" s="309">
        <f t="shared" si="14"/>
        <v>9.1</v>
      </c>
      <c r="O46" s="309">
        <f t="shared" si="14"/>
        <v>66.599999999999994</v>
      </c>
      <c r="P46" s="309">
        <f t="shared" si="14"/>
        <v>64.400000000000006</v>
      </c>
      <c r="Q46" s="309">
        <f t="shared" si="14"/>
        <v>0</v>
      </c>
      <c r="R46" s="205">
        <f t="shared" si="12"/>
        <v>272.60000000000002</v>
      </c>
      <c r="S46" s="76"/>
      <c r="T46" s="76"/>
      <c r="U46" s="52"/>
      <c r="V46" s="52"/>
      <c r="W46" s="52"/>
      <c r="X46" s="52"/>
      <c r="Y46" s="52"/>
      <c r="Z46" s="52"/>
      <c r="AA46" s="52"/>
      <c r="AB46" s="52"/>
    </row>
    <row r="47" spans="1:30" s="419" customFormat="1" ht="33.75" customHeight="1" x14ac:dyDescent="0.25">
      <c r="A47" s="407" t="s">
        <v>20</v>
      </c>
      <c r="B47" s="316">
        <v>157.94999999999999</v>
      </c>
      <c r="C47" s="317">
        <v>157.94999999999999</v>
      </c>
      <c r="D47" s="317">
        <v>157.94999999999999</v>
      </c>
      <c r="E47" s="317">
        <v>157.94999999999999</v>
      </c>
      <c r="F47" s="317">
        <v>157.94999999999999</v>
      </c>
      <c r="G47" s="317"/>
      <c r="H47" s="317"/>
      <c r="I47" s="425">
        <f>+((I46/I48)/7)*1000</f>
        <v>45.121016361560898</v>
      </c>
      <c r="K47" s="407" t="s">
        <v>20</v>
      </c>
      <c r="L47" s="316">
        <v>143.5</v>
      </c>
      <c r="M47" s="317">
        <v>141.5</v>
      </c>
      <c r="N47" s="317">
        <v>143.5</v>
      </c>
      <c r="O47" s="317">
        <v>141</v>
      </c>
      <c r="P47" s="317">
        <v>140.5</v>
      </c>
      <c r="Q47" s="317"/>
      <c r="R47" s="425">
        <f>+((R46/R48)/7)*1000</f>
        <v>141.6103896103896</v>
      </c>
      <c r="S47" s="426"/>
      <c r="T47" s="426"/>
    </row>
    <row r="48" spans="1:30" s="419" customFormat="1" ht="33.75" customHeight="1" x14ac:dyDescent="0.25">
      <c r="A48" s="409" t="s">
        <v>21</v>
      </c>
      <c r="B48" s="86">
        <v>817</v>
      </c>
      <c r="C48" s="35">
        <v>831</v>
      </c>
      <c r="D48" s="35">
        <v>107</v>
      </c>
      <c r="E48" s="35">
        <v>826</v>
      </c>
      <c r="F48" s="35">
        <v>798</v>
      </c>
      <c r="G48" s="35"/>
      <c r="H48" s="35"/>
      <c r="I48" s="427">
        <f>SUM(B48:H48)</f>
        <v>3379</v>
      </c>
      <c r="J48" s="52"/>
      <c r="K48" s="409" t="s">
        <v>21</v>
      </c>
      <c r="L48" s="428">
        <v>66</v>
      </c>
      <c r="M48" s="411">
        <v>68</v>
      </c>
      <c r="N48" s="411">
        <v>9</v>
      </c>
      <c r="O48" s="411">
        <v>67</v>
      </c>
      <c r="P48" s="411">
        <v>65</v>
      </c>
      <c r="Q48" s="411"/>
      <c r="R48" s="429">
        <f>SUM(L48:Q48)</f>
        <v>275</v>
      </c>
      <c r="S48" s="430"/>
      <c r="T48" s="430"/>
    </row>
    <row r="49" spans="1:31" s="419" customFormat="1" ht="33.75" customHeight="1" x14ac:dyDescent="0.25">
      <c r="A49" s="414" t="s">
        <v>22</v>
      </c>
      <c r="B49" s="302">
        <f>((B48*B47)*7/1000)/7</f>
        <v>129.04514999999998</v>
      </c>
      <c r="C49" s="204">
        <f t="shared" ref="C49:H49" si="15">((C48*C47)*7/1000)/7</f>
        <v>131.25645</v>
      </c>
      <c r="D49" s="204">
        <f t="shared" si="15"/>
        <v>16.900649999999999</v>
      </c>
      <c r="E49" s="204">
        <f t="shared" si="15"/>
        <v>130.4667</v>
      </c>
      <c r="F49" s="204">
        <f t="shared" si="15"/>
        <v>126.04409999999999</v>
      </c>
      <c r="G49" s="204">
        <f t="shared" si="15"/>
        <v>0</v>
      </c>
      <c r="H49" s="204">
        <f t="shared" si="15"/>
        <v>0</v>
      </c>
      <c r="I49" s="431">
        <f>((I46*1000)/I48)/7</f>
        <v>45.121016361560898</v>
      </c>
      <c r="K49" s="414" t="s">
        <v>22</v>
      </c>
      <c r="L49" s="302">
        <f>((L48*L47)*7/1000-L39-L40)/5</f>
        <v>9.5394000000000005</v>
      </c>
      <c r="M49" s="302">
        <f t="shared" ref="M49:Q49" si="16">((M48*M47)*7/1000-M39-M40)/5</f>
        <v>9.6307999999999989</v>
      </c>
      <c r="N49" s="302">
        <f t="shared" si="16"/>
        <v>1.2881</v>
      </c>
      <c r="O49" s="302">
        <f t="shared" si="16"/>
        <v>9.4258000000000006</v>
      </c>
      <c r="P49" s="302">
        <f t="shared" si="16"/>
        <v>9.105500000000001</v>
      </c>
      <c r="Q49" s="204">
        <f t="shared" si="16"/>
        <v>0</v>
      </c>
      <c r="R49" s="432">
        <f>((R46*1000)/R48)/7</f>
        <v>141.6103896103896</v>
      </c>
      <c r="S49" s="430"/>
      <c r="T49" s="430"/>
    </row>
    <row r="50" spans="1:31" s="419" customFormat="1" ht="33.75" customHeight="1" x14ac:dyDescent="0.25">
      <c r="A50" s="99" t="s">
        <v>23</v>
      </c>
      <c r="B50" s="88">
        <f t="shared" ref="B50:H50" si="17">((B48*B47)*7)/1000</f>
        <v>903.3160499999999</v>
      </c>
      <c r="C50" s="43">
        <f t="shared" si="17"/>
        <v>918.79514999999992</v>
      </c>
      <c r="D50" s="43">
        <f t="shared" si="17"/>
        <v>118.30454999999999</v>
      </c>
      <c r="E50" s="43">
        <f t="shared" si="17"/>
        <v>913.26690000000008</v>
      </c>
      <c r="F50" s="43">
        <f t="shared" si="17"/>
        <v>882.30869999999993</v>
      </c>
      <c r="G50" s="43">
        <f t="shared" si="17"/>
        <v>0</v>
      </c>
      <c r="H50" s="43">
        <f t="shared" si="17"/>
        <v>0</v>
      </c>
      <c r="I50" s="90"/>
      <c r="K50" s="99" t="s">
        <v>23</v>
      </c>
      <c r="L50" s="88">
        <f t="shared" ref="L50:Q50" si="18">((L48*L47)*7)/1000</f>
        <v>66.296999999999997</v>
      </c>
      <c r="M50" s="43">
        <f t="shared" si="18"/>
        <v>67.353999999999999</v>
      </c>
      <c r="N50" s="43">
        <f t="shared" si="18"/>
        <v>9.0404999999999998</v>
      </c>
      <c r="O50" s="43">
        <f t="shared" si="18"/>
        <v>66.129000000000005</v>
      </c>
      <c r="P50" s="43">
        <f t="shared" si="18"/>
        <v>63.927500000000002</v>
      </c>
      <c r="Q50" s="43">
        <f t="shared" si="18"/>
        <v>0</v>
      </c>
      <c r="R50" s="433"/>
    </row>
    <row r="51" spans="1:31" s="419" customFormat="1" ht="33.75" customHeight="1" thickBot="1" x14ac:dyDescent="0.3">
      <c r="A51" s="100" t="s">
        <v>24</v>
      </c>
      <c r="B51" s="89">
        <f t="shared" ref="B51:H51" si="19">+(B46/B48)/7*1000</f>
        <v>45.128571428571419</v>
      </c>
      <c r="C51" s="49">
        <f t="shared" si="19"/>
        <v>45.170440089393153</v>
      </c>
      <c r="D51" s="49">
        <f t="shared" si="19"/>
        <v>45.661748998664883</v>
      </c>
      <c r="E51" s="49">
        <f t="shared" si="19"/>
        <v>45.036319612590795</v>
      </c>
      <c r="F51" s="49">
        <f t="shared" si="19"/>
        <v>45.076978159684927</v>
      </c>
      <c r="G51" s="49" t="e">
        <f t="shared" si="19"/>
        <v>#DIV/0!</v>
      </c>
      <c r="H51" s="49" t="e">
        <f t="shared" si="19"/>
        <v>#DIV/0!</v>
      </c>
      <c r="I51" s="108"/>
      <c r="J51" s="52"/>
      <c r="K51" s="100" t="s">
        <v>24</v>
      </c>
      <c r="L51" s="89">
        <f t="shared" ref="L51:Q51" si="20">+(L46/L48)/7*1000</f>
        <v>141.12554112554113</v>
      </c>
      <c r="M51" s="49">
        <f t="shared" si="20"/>
        <v>141.38655462184875</v>
      </c>
      <c r="N51" s="49">
        <f t="shared" si="20"/>
        <v>144.44444444444443</v>
      </c>
      <c r="O51" s="49">
        <f t="shared" si="20"/>
        <v>142.00426439232407</v>
      </c>
      <c r="P51" s="49">
        <f t="shared" si="20"/>
        <v>141.53846153846155</v>
      </c>
      <c r="Q51" s="49" t="e">
        <f t="shared" si="20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91"/>
      <c r="K54" s="591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589" t="s">
        <v>8</v>
      </c>
      <c r="C55" s="590"/>
      <c r="D55" s="590"/>
      <c r="E55" s="590"/>
      <c r="F55" s="590"/>
      <c r="G55" s="587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1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1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1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1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1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1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1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2">SUM(B58:B64)</f>
        <v>158.00000000000003</v>
      </c>
      <c r="C65" s="28">
        <f t="shared" si="22"/>
        <v>279.2</v>
      </c>
      <c r="D65" s="28">
        <f t="shared" si="22"/>
        <v>277</v>
      </c>
      <c r="E65" s="28">
        <f t="shared" si="22"/>
        <v>395.9</v>
      </c>
      <c r="F65" s="28">
        <f t="shared" si="22"/>
        <v>0</v>
      </c>
      <c r="G65" s="28">
        <f t="shared" si="22"/>
        <v>0</v>
      </c>
      <c r="H65" s="104">
        <f t="shared" si="21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3">((B67*B66)*7/1000-B58-B59)/5</f>
        <v>22.8871</v>
      </c>
      <c r="C68" s="39">
        <f t="shared" si="23"/>
        <v>40.400400000000005</v>
      </c>
      <c r="D68" s="39">
        <f t="shared" si="23"/>
        <v>40.129200000000004</v>
      </c>
      <c r="E68" s="39">
        <f t="shared" si="23"/>
        <v>57.355999999999995</v>
      </c>
      <c r="F68" s="39">
        <f t="shared" si="23"/>
        <v>0</v>
      </c>
      <c r="G68" s="39">
        <f t="shared" si="23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4">((B67*B66)*7)/1000</f>
        <v>158.03550000000001</v>
      </c>
      <c r="C69" s="43">
        <f t="shared" si="24"/>
        <v>279.202</v>
      </c>
      <c r="D69" s="43">
        <f t="shared" si="24"/>
        <v>277.04599999999999</v>
      </c>
      <c r="E69" s="43">
        <f t="shared" si="24"/>
        <v>395.78</v>
      </c>
      <c r="F69" s="43">
        <f t="shared" si="24"/>
        <v>0</v>
      </c>
      <c r="G69" s="43">
        <f t="shared" si="24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5">+(B65/B67)/7*1000</f>
        <v>130.47068538398022</v>
      </c>
      <c r="C70" s="49">
        <f t="shared" si="25"/>
        <v>129.49907235621521</v>
      </c>
      <c r="D70" s="49">
        <f t="shared" si="25"/>
        <v>128.47866419294991</v>
      </c>
      <c r="E70" s="49">
        <f t="shared" si="25"/>
        <v>128.53896103896105</v>
      </c>
      <c r="F70" s="49" t="e">
        <f t="shared" si="25"/>
        <v>#DIV/0!</v>
      </c>
      <c r="G70" s="49" t="e">
        <f t="shared" si="25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553"/>
      <c r="D73" s="553"/>
      <c r="E73" s="553"/>
      <c r="F73" s="118"/>
      <c r="G73" s="198"/>
      <c r="H73" s="553"/>
      <c r="I73" s="553"/>
      <c r="J73" s="553"/>
      <c r="K73" s="118"/>
      <c r="L73" s="198"/>
      <c r="M73" s="553"/>
      <c r="N73" s="553"/>
      <c r="O73" s="118"/>
      <c r="P73" s="198"/>
      <c r="Q73" s="553"/>
      <c r="R73" s="553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398"/>
      <c r="C74" s="399"/>
      <c r="D74" s="399"/>
      <c r="E74" s="399"/>
      <c r="F74" s="400"/>
      <c r="G74" s="401"/>
      <c r="H74" s="399"/>
      <c r="I74" s="399"/>
      <c r="J74" s="399"/>
      <c r="K74" s="400"/>
      <c r="L74" s="401"/>
      <c r="M74" s="399"/>
      <c r="N74" s="399"/>
      <c r="O74" s="400"/>
      <c r="P74" s="401"/>
      <c r="Q74" s="399"/>
      <c r="R74" s="399"/>
      <c r="S74" s="400"/>
      <c r="T74" s="92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398">
        <v>1</v>
      </c>
      <c r="C75" s="402">
        <v>2</v>
      </c>
      <c r="D75" s="402" t="s">
        <v>73</v>
      </c>
      <c r="E75" s="402">
        <v>4</v>
      </c>
      <c r="F75" s="403">
        <v>5</v>
      </c>
      <c r="G75" s="398">
        <v>6</v>
      </c>
      <c r="H75" s="402">
        <v>7</v>
      </c>
      <c r="I75" s="402" t="s">
        <v>74</v>
      </c>
      <c r="J75" s="402">
        <v>9</v>
      </c>
      <c r="K75" s="403">
        <v>10</v>
      </c>
      <c r="L75" s="398">
        <v>11</v>
      </c>
      <c r="M75" s="402" t="s">
        <v>75</v>
      </c>
      <c r="N75" s="402">
        <v>13</v>
      </c>
      <c r="O75" s="403">
        <v>14</v>
      </c>
      <c r="P75" s="398">
        <v>15</v>
      </c>
      <c r="Q75" s="402" t="s">
        <v>76</v>
      </c>
      <c r="R75" s="402">
        <v>17</v>
      </c>
      <c r="S75" s="403">
        <v>18</v>
      </c>
      <c r="T75" s="92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404" t="s">
        <v>13</v>
      </c>
      <c r="B76" s="203">
        <v>9.1999999999999993</v>
      </c>
      <c r="C76" s="204">
        <v>8.6999999999999993</v>
      </c>
      <c r="D76" s="204">
        <v>1.6</v>
      </c>
      <c r="E76" s="204">
        <v>8.8000000000000007</v>
      </c>
      <c r="F76" s="205">
        <v>10.199999999999999</v>
      </c>
      <c r="G76" s="203">
        <v>8.6999999999999993</v>
      </c>
      <c r="H76" s="204">
        <v>9</v>
      </c>
      <c r="I76" s="204">
        <v>1.9</v>
      </c>
      <c r="J76" s="204">
        <v>9.1</v>
      </c>
      <c r="K76" s="205">
        <v>10.3</v>
      </c>
      <c r="L76" s="203">
        <v>10.6</v>
      </c>
      <c r="M76" s="204">
        <v>1.8</v>
      </c>
      <c r="N76" s="204">
        <v>10.6</v>
      </c>
      <c r="O76" s="205">
        <v>10.6</v>
      </c>
      <c r="P76" s="203">
        <v>10.4</v>
      </c>
      <c r="Q76" s="204">
        <v>2.1</v>
      </c>
      <c r="R76" s="204">
        <v>10.3</v>
      </c>
      <c r="S76" s="205">
        <v>10.3</v>
      </c>
      <c r="T76" s="405">
        <f t="shared" ref="T76:T83" si="26">SUM(B76:S76)</f>
        <v>144.19999999999999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406" t="s">
        <v>14</v>
      </c>
      <c r="B77" s="203">
        <v>9.1999999999999993</v>
      </c>
      <c r="C77" s="204">
        <v>8.6999999999999993</v>
      </c>
      <c r="D77" s="204">
        <v>1.6</v>
      </c>
      <c r="E77" s="204">
        <v>8.8000000000000007</v>
      </c>
      <c r="F77" s="205">
        <v>10.199999999999999</v>
      </c>
      <c r="G77" s="203">
        <v>8.6999999999999993</v>
      </c>
      <c r="H77" s="204">
        <v>9</v>
      </c>
      <c r="I77" s="204">
        <v>1.9</v>
      </c>
      <c r="J77" s="204">
        <v>9.1</v>
      </c>
      <c r="K77" s="205">
        <v>10.3</v>
      </c>
      <c r="L77" s="203">
        <v>10.6</v>
      </c>
      <c r="M77" s="204">
        <v>1.8</v>
      </c>
      <c r="N77" s="204">
        <v>10.6</v>
      </c>
      <c r="O77" s="205">
        <v>10.6</v>
      </c>
      <c r="P77" s="203">
        <v>10.4</v>
      </c>
      <c r="Q77" s="204">
        <v>2.1</v>
      </c>
      <c r="R77" s="204">
        <v>10.3</v>
      </c>
      <c r="S77" s="205">
        <v>10.3</v>
      </c>
      <c r="T77" s="405">
        <f t="shared" si="26"/>
        <v>144.19999999999999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404" t="s">
        <v>15</v>
      </c>
      <c r="B78" s="203">
        <v>9.1999999999999993</v>
      </c>
      <c r="C78" s="204">
        <v>8.6999999999999993</v>
      </c>
      <c r="D78" s="204">
        <v>1.6</v>
      </c>
      <c r="E78" s="204">
        <v>8.8000000000000007</v>
      </c>
      <c r="F78" s="205">
        <v>10.199999999999999</v>
      </c>
      <c r="G78" s="203">
        <v>8.6999999999999993</v>
      </c>
      <c r="H78" s="204">
        <v>9</v>
      </c>
      <c r="I78" s="204">
        <v>1.9</v>
      </c>
      <c r="J78" s="204">
        <v>9.1</v>
      </c>
      <c r="K78" s="205">
        <v>10.3</v>
      </c>
      <c r="L78" s="203">
        <v>10.6</v>
      </c>
      <c r="M78" s="204">
        <v>1.8</v>
      </c>
      <c r="N78" s="204">
        <v>10.6</v>
      </c>
      <c r="O78" s="205">
        <v>10.6</v>
      </c>
      <c r="P78" s="203">
        <v>10.4</v>
      </c>
      <c r="Q78" s="204">
        <v>2.1</v>
      </c>
      <c r="R78" s="204">
        <v>10.3</v>
      </c>
      <c r="S78" s="205">
        <v>10.3</v>
      </c>
      <c r="T78" s="405">
        <f t="shared" si="26"/>
        <v>144.19999999999999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406" t="s">
        <v>16</v>
      </c>
      <c r="B79" s="203">
        <v>9.1999999999999993</v>
      </c>
      <c r="C79" s="204">
        <v>8.6999999999999993</v>
      </c>
      <c r="D79" s="204">
        <v>1.6</v>
      </c>
      <c r="E79" s="204">
        <v>8.8000000000000007</v>
      </c>
      <c r="F79" s="205">
        <v>10.199999999999999</v>
      </c>
      <c r="G79" s="203">
        <v>8.6999999999999993</v>
      </c>
      <c r="H79" s="204">
        <v>9</v>
      </c>
      <c r="I79" s="204">
        <v>1.9</v>
      </c>
      <c r="J79" s="204">
        <v>9.1</v>
      </c>
      <c r="K79" s="205">
        <v>10.3</v>
      </c>
      <c r="L79" s="203">
        <v>10.6</v>
      </c>
      <c r="M79" s="204">
        <v>1.8</v>
      </c>
      <c r="N79" s="204">
        <v>10.6</v>
      </c>
      <c r="O79" s="205">
        <v>10.6</v>
      </c>
      <c r="P79" s="203">
        <v>10.4</v>
      </c>
      <c r="Q79" s="204">
        <v>2.1</v>
      </c>
      <c r="R79" s="204">
        <v>10.3</v>
      </c>
      <c r="S79" s="205">
        <v>10.3</v>
      </c>
      <c r="T79" s="405">
        <f t="shared" si="26"/>
        <v>144.19999999999999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404" t="s">
        <v>17</v>
      </c>
      <c r="B80" s="203">
        <v>9.1999999999999993</v>
      </c>
      <c r="C80" s="204">
        <v>8.6999999999999993</v>
      </c>
      <c r="D80" s="204">
        <v>1.6</v>
      </c>
      <c r="E80" s="204">
        <v>8.8000000000000007</v>
      </c>
      <c r="F80" s="205">
        <v>10.199999999999999</v>
      </c>
      <c r="G80" s="203">
        <v>8.6999999999999993</v>
      </c>
      <c r="H80" s="204">
        <v>9</v>
      </c>
      <c r="I80" s="204">
        <v>1.9</v>
      </c>
      <c r="J80" s="204">
        <v>9.1</v>
      </c>
      <c r="K80" s="205">
        <v>10.3</v>
      </c>
      <c r="L80" s="203">
        <v>10.6</v>
      </c>
      <c r="M80" s="204">
        <v>1.8</v>
      </c>
      <c r="N80" s="204">
        <v>10.6</v>
      </c>
      <c r="O80" s="205">
        <v>10.6</v>
      </c>
      <c r="P80" s="203">
        <v>10.4</v>
      </c>
      <c r="Q80" s="204">
        <v>2.1</v>
      </c>
      <c r="R80" s="204">
        <v>10.3</v>
      </c>
      <c r="S80" s="205">
        <v>10.3</v>
      </c>
      <c r="T80" s="405">
        <f t="shared" si="26"/>
        <v>144.19999999999999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406" t="s">
        <v>18</v>
      </c>
      <c r="B81" s="203">
        <v>9.1999999999999993</v>
      </c>
      <c r="C81" s="204">
        <v>8.6999999999999993</v>
      </c>
      <c r="D81" s="204">
        <v>1.6</v>
      </c>
      <c r="E81" s="204">
        <v>8.8000000000000007</v>
      </c>
      <c r="F81" s="205">
        <v>10.1</v>
      </c>
      <c r="G81" s="203">
        <v>8.6999999999999993</v>
      </c>
      <c r="H81" s="204">
        <v>9</v>
      </c>
      <c r="I81" s="204">
        <v>1.9</v>
      </c>
      <c r="J81" s="204">
        <v>9.1</v>
      </c>
      <c r="K81" s="205">
        <v>10.199999999999999</v>
      </c>
      <c r="L81" s="203">
        <v>10.6</v>
      </c>
      <c r="M81" s="204">
        <v>1.8</v>
      </c>
      <c r="N81" s="204">
        <v>10.6</v>
      </c>
      <c r="O81" s="205">
        <v>10.5</v>
      </c>
      <c r="P81" s="203">
        <v>10.4</v>
      </c>
      <c r="Q81" s="204">
        <v>2.1</v>
      </c>
      <c r="R81" s="204">
        <v>10.3</v>
      </c>
      <c r="S81" s="205">
        <v>10.199999999999999</v>
      </c>
      <c r="T81" s="405">
        <f t="shared" si="26"/>
        <v>143.79999999999998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404" t="s">
        <v>19</v>
      </c>
      <c r="B82" s="203">
        <v>9.1999999999999993</v>
      </c>
      <c r="C82" s="204">
        <v>8.6999999999999993</v>
      </c>
      <c r="D82" s="204">
        <v>1.6</v>
      </c>
      <c r="E82" s="204">
        <v>8.8000000000000007</v>
      </c>
      <c r="F82" s="205">
        <v>10.1</v>
      </c>
      <c r="G82" s="203">
        <v>8.6999999999999993</v>
      </c>
      <c r="H82" s="204">
        <v>9</v>
      </c>
      <c r="I82" s="204">
        <v>1.9</v>
      </c>
      <c r="J82" s="204">
        <v>9</v>
      </c>
      <c r="K82" s="205">
        <v>10.199999999999999</v>
      </c>
      <c r="L82" s="203">
        <v>10.6</v>
      </c>
      <c r="M82" s="204">
        <v>1.8</v>
      </c>
      <c r="N82" s="204">
        <v>10.6</v>
      </c>
      <c r="O82" s="205">
        <v>10.5</v>
      </c>
      <c r="P82" s="203">
        <v>10.4</v>
      </c>
      <c r="Q82" s="204">
        <v>2.1</v>
      </c>
      <c r="R82" s="204">
        <v>10.3</v>
      </c>
      <c r="S82" s="205">
        <v>10.199999999999999</v>
      </c>
      <c r="T82" s="405">
        <f t="shared" si="26"/>
        <v>143.69999999999999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406" t="s">
        <v>11</v>
      </c>
      <c r="B83" s="311">
        <f>SUM(B76:B82)</f>
        <v>64.400000000000006</v>
      </c>
      <c r="C83" s="309">
        <f>SUM(C76:C82)</f>
        <v>60.900000000000006</v>
      </c>
      <c r="D83" s="309">
        <f>SUM(D76:D82)</f>
        <v>11.2</v>
      </c>
      <c r="E83" s="309">
        <f>SUM(E76:E82)</f>
        <v>61.599999999999994</v>
      </c>
      <c r="F83" s="310">
        <f>SUM(F76:F82)</f>
        <v>71.2</v>
      </c>
      <c r="G83" s="311">
        <f t="shared" ref="G83:S83" si="27">SUM(G76:G82)</f>
        <v>60.900000000000006</v>
      </c>
      <c r="H83" s="309">
        <f t="shared" si="27"/>
        <v>63</v>
      </c>
      <c r="I83" s="309">
        <f t="shared" si="27"/>
        <v>13.3</v>
      </c>
      <c r="J83" s="309">
        <f t="shared" si="27"/>
        <v>63.6</v>
      </c>
      <c r="K83" s="310">
        <f t="shared" si="27"/>
        <v>71.900000000000006</v>
      </c>
      <c r="L83" s="311">
        <f t="shared" si="27"/>
        <v>74.2</v>
      </c>
      <c r="M83" s="309">
        <f t="shared" si="27"/>
        <v>12.600000000000001</v>
      </c>
      <c r="N83" s="309">
        <f t="shared" si="27"/>
        <v>74.2</v>
      </c>
      <c r="O83" s="310">
        <f t="shared" si="27"/>
        <v>74</v>
      </c>
      <c r="P83" s="311">
        <f t="shared" si="27"/>
        <v>72.8</v>
      </c>
      <c r="Q83" s="309">
        <f t="shared" si="27"/>
        <v>14.7</v>
      </c>
      <c r="R83" s="309">
        <f t="shared" si="27"/>
        <v>72.099999999999994</v>
      </c>
      <c r="S83" s="310">
        <f t="shared" si="27"/>
        <v>71.900000000000006</v>
      </c>
      <c r="T83" s="405">
        <f t="shared" si="26"/>
        <v>1008.5000000000002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407" t="s">
        <v>20</v>
      </c>
      <c r="B84" s="319">
        <v>149</v>
      </c>
      <c r="C84" s="317">
        <v>148</v>
      </c>
      <c r="D84" s="317">
        <v>149.5</v>
      </c>
      <c r="E84" s="317">
        <v>147</v>
      </c>
      <c r="F84" s="318">
        <v>146</v>
      </c>
      <c r="G84" s="319">
        <v>149</v>
      </c>
      <c r="H84" s="317">
        <v>147.5</v>
      </c>
      <c r="I84" s="317">
        <v>149</v>
      </c>
      <c r="J84" s="317">
        <v>147</v>
      </c>
      <c r="K84" s="318">
        <v>146</v>
      </c>
      <c r="L84" s="319">
        <v>149</v>
      </c>
      <c r="M84" s="317">
        <v>149</v>
      </c>
      <c r="N84" s="317">
        <v>147</v>
      </c>
      <c r="O84" s="318">
        <v>146</v>
      </c>
      <c r="P84" s="319">
        <v>149</v>
      </c>
      <c r="Q84" s="317">
        <v>149</v>
      </c>
      <c r="R84" s="317">
        <v>147</v>
      </c>
      <c r="S84" s="318">
        <v>146</v>
      </c>
      <c r="T84" s="408">
        <f>+((T83/T85)/7)*1000</f>
        <v>147.46307939757278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409" t="s">
        <v>21</v>
      </c>
      <c r="B85" s="410">
        <v>62</v>
      </c>
      <c r="C85" s="411">
        <v>59</v>
      </c>
      <c r="D85" s="411">
        <v>11</v>
      </c>
      <c r="E85" s="411">
        <v>60</v>
      </c>
      <c r="F85" s="412">
        <v>69</v>
      </c>
      <c r="G85" s="410">
        <v>58</v>
      </c>
      <c r="H85" s="411">
        <v>61</v>
      </c>
      <c r="I85" s="411">
        <v>13</v>
      </c>
      <c r="J85" s="411">
        <v>62</v>
      </c>
      <c r="K85" s="412">
        <v>70</v>
      </c>
      <c r="L85" s="410">
        <v>72</v>
      </c>
      <c r="M85" s="411">
        <v>12</v>
      </c>
      <c r="N85" s="411">
        <v>72</v>
      </c>
      <c r="O85" s="412">
        <v>72</v>
      </c>
      <c r="P85" s="410">
        <v>70</v>
      </c>
      <c r="Q85" s="411">
        <v>14</v>
      </c>
      <c r="R85" s="411">
        <v>70</v>
      </c>
      <c r="S85" s="412">
        <v>70</v>
      </c>
      <c r="T85" s="413">
        <f>SUM(B85:S85)</f>
        <v>977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414" t="s">
        <v>22</v>
      </c>
      <c r="B86" s="203">
        <f t="shared" ref="B86:S86" si="28">((B85*B84)*7/1000-B76-B77)/5</f>
        <v>9.2531999999999979</v>
      </c>
      <c r="C86" s="204">
        <f t="shared" si="28"/>
        <v>8.7448000000000015</v>
      </c>
      <c r="D86" s="204">
        <f t="shared" si="28"/>
        <v>1.6623000000000001</v>
      </c>
      <c r="E86" s="204">
        <f t="shared" si="28"/>
        <v>8.8279999999999994</v>
      </c>
      <c r="F86" s="205">
        <f t="shared" si="28"/>
        <v>10.023599999999998</v>
      </c>
      <c r="G86" s="203">
        <f t="shared" si="28"/>
        <v>8.6187999999999985</v>
      </c>
      <c r="H86" s="204">
        <f t="shared" si="28"/>
        <v>8.9965000000000011</v>
      </c>
      <c r="I86" s="204">
        <f t="shared" si="28"/>
        <v>1.9517999999999998</v>
      </c>
      <c r="J86" s="204">
        <f t="shared" si="28"/>
        <v>9.1196000000000002</v>
      </c>
      <c r="K86" s="205">
        <f t="shared" si="28"/>
        <v>10.188000000000002</v>
      </c>
      <c r="L86" s="203">
        <f t="shared" si="28"/>
        <v>10.779200000000001</v>
      </c>
      <c r="M86" s="204">
        <f t="shared" si="28"/>
        <v>1.7831999999999997</v>
      </c>
      <c r="N86" s="204">
        <f t="shared" si="28"/>
        <v>10.577599999999999</v>
      </c>
      <c r="O86" s="205">
        <f t="shared" si="28"/>
        <v>10.476800000000001</v>
      </c>
      <c r="P86" s="203">
        <f t="shared" si="28"/>
        <v>10.442000000000002</v>
      </c>
      <c r="Q86" s="204">
        <f t="shared" si="28"/>
        <v>2.0804</v>
      </c>
      <c r="R86" s="204">
        <f t="shared" si="28"/>
        <v>10.286000000000001</v>
      </c>
      <c r="S86" s="205">
        <f t="shared" si="28"/>
        <v>10.188000000000002</v>
      </c>
      <c r="T86" s="413">
        <f>((T83*1000)/T85)/7</f>
        <v>147.46307939757278</v>
      </c>
      <c r="AD86" s="3"/>
    </row>
    <row r="87" spans="1:41" ht="33.75" customHeight="1" x14ac:dyDescent="0.25">
      <c r="A87" s="99" t="s">
        <v>23</v>
      </c>
      <c r="B87" s="42">
        <f>((B85*B84)*7)/1000</f>
        <v>64.665999999999997</v>
      </c>
      <c r="C87" s="43">
        <f>((C85*C84)*7)/1000</f>
        <v>61.124000000000002</v>
      </c>
      <c r="D87" s="43">
        <f>((D85*D84)*7)/1000</f>
        <v>11.5115</v>
      </c>
      <c r="E87" s="43">
        <f>((E85*E84)*7)/1000</f>
        <v>61.74</v>
      </c>
      <c r="F87" s="90">
        <f>((F85*F84)*7)/1000</f>
        <v>70.518000000000001</v>
      </c>
      <c r="G87" s="42">
        <f t="shared" ref="G87:S87" si="29">((G85*G84)*7)/1000</f>
        <v>60.494</v>
      </c>
      <c r="H87" s="43">
        <f t="shared" si="29"/>
        <v>62.982500000000002</v>
      </c>
      <c r="I87" s="43">
        <f t="shared" si="29"/>
        <v>13.558999999999999</v>
      </c>
      <c r="J87" s="43">
        <f t="shared" si="29"/>
        <v>63.798000000000002</v>
      </c>
      <c r="K87" s="90">
        <f t="shared" si="29"/>
        <v>71.540000000000006</v>
      </c>
      <c r="L87" s="42">
        <f t="shared" si="29"/>
        <v>75.096000000000004</v>
      </c>
      <c r="M87" s="43">
        <f t="shared" si="29"/>
        <v>12.516</v>
      </c>
      <c r="N87" s="43">
        <f t="shared" si="29"/>
        <v>74.087999999999994</v>
      </c>
      <c r="O87" s="90">
        <f t="shared" si="29"/>
        <v>73.584000000000003</v>
      </c>
      <c r="P87" s="42">
        <f t="shared" si="29"/>
        <v>73.010000000000005</v>
      </c>
      <c r="Q87" s="43">
        <f t="shared" si="29"/>
        <v>14.602</v>
      </c>
      <c r="R87" s="43">
        <f t="shared" si="29"/>
        <v>72.03</v>
      </c>
      <c r="S87" s="90">
        <f t="shared" si="29"/>
        <v>71.540000000000006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148.38709677419357</v>
      </c>
      <c r="C88" s="49">
        <f>+(C83/C85)/7*1000</f>
        <v>147.45762711864407</v>
      </c>
      <c r="D88" s="49">
        <f>+(D83/D85)/7*1000</f>
        <v>145.45454545454544</v>
      </c>
      <c r="E88" s="49">
        <f>+(E83/E85)/7*1000</f>
        <v>146.66666666666666</v>
      </c>
      <c r="F88" s="50">
        <f>+(F83/F85)/7*1000</f>
        <v>147.41200828157349</v>
      </c>
      <c r="G88" s="48">
        <f t="shared" ref="G88:S88" si="30">+(G83/G85)/7*1000</f>
        <v>150</v>
      </c>
      <c r="H88" s="49">
        <f t="shared" si="30"/>
        <v>147.54098360655738</v>
      </c>
      <c r="I88" s="49">
        <f t="shared" si="30"/>
        <v>146.15384615384616</v>
      </c>
      <c r="J88" s="49">
        <f t="shared" si="30"/>
        <v>146.54377880184333</v>
      </c>
      <c r="K88" s="50">
        <f t="shared" si="30"/>
        <v>146.73469387755102</v>
      </c>
      <c r="L88" s="48">
        <f t="shared" si="30"/>
        <v>147.22222222222223</v>
      </c>
      <c r="M88" s="49">
        <f t="shared" si="30"/>
        <v>150</v>
      </c>
      <c r="N88" s="49">
        <f t="shared" si="30"/>
        <v>147.22222222222223</v>
      </c>
      <c r="O88" s="50">
        <f t="shared" si="30"/>
        <v>146.82539682539681</v>
      </c>
      <c r="P88" s="48">
        <f t="shared" si="30"/>
        <v>148.57142857142858</v>
      </c>
      <c r="Q88" s="49">
        <f t="shared" si="30"/>
        <v>150</v>
      </c>
      <c r="R88" s="49">
        <f t="shared" si="30"/>
        <v>147.14285714285717</v>
      </c>
      <c r="S88" s="50">
        <f t="shared" si="30"/>
        <v>146.73469387755102</v>
      </c>
      <c r="T88" s="415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R36"/>
    <mergeCell ref="J54:K54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topLeftCell="A37" zoomScale="29" zoomScaleNormal="30" workbookViewId="0">
      <selection activeCell="L47" sqref="L47:P4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0" width="33.42578125" style="19" bestFit="1" customWidth="1"/>
    <col min="11" max="11" width="40.5703125" style="19" bestFit="1" customWidth="1"/>
    <col min="12" max="12" width="22.5703125" style="19" bestFit="1" customWidth="1"/>
    <col min="13" max="13" width="21.28515625" style="19" customWidth="1"/>
    <col min="14" max="14" width="24.28515625" style="19" bestFit="1" customWidth="1"/>
    <col min="15" max="15" width="21.28515625" style="19" bestFit="1" customWidth="1"/>
    <col min="16" max="16" width="24.28515625" style="19" bestFit="1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84" t="s">
        <v>0</v>
      </c>
      <c r="B3" s="584"/>
      <c r="C3" s="584"/>
      <c r="D3" s="554"/>
      <c r="E3" s="554"/>
      <c r="F3" s="554"/>
      <c r="G3" s="554"/>
      <c r="H3" s="554"/>
      <c r="I3" s="554"/>
      <c r="J3" s="554"/>
      <c r="K3" s="554"/>
      <c r="L3" s="554"/>
      <c r="M3" s="554"/>
      <c r="N3" s="554"/>
      <c r="O3" s="554"/>
      <c r="P3" s="554"/>
      <c r="Q3" s="554"/>
      <c r="R3" s="554"/>
      <c r="S3" s="554"/>
      <c r="T3" s="554"/>
      <c r="U3" s="554"/>
      <c r="V3" s="554"/>
      <c r="W3" s="554"/>
      <c r="X3" s="554"/>
      <c r="Y3" s="2"/>
      <c r="Z3" s="2"/>
      <c r="AA3" s="2"/>
      <c r="AB3" s="2"/>
      <c r="AC3" s="2"/>
      <c r="AD3" s="55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554" t="s">
        <v>1</v>
      </c>
      <c r="B9" s="554"/>
      <c r="C9" s="554"/>
      <c r="D9" s="1"/>
      <c r="E9" s="585" t="s">
        <v>2</v>
      </c>
      <c r="F9" s="585"/>
      <c r="G9" s="58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85"/>
      <c r="S9" s="58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554"/>
      <c r="B10" s="554"/>
      <c r="C10" s="55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554" t="s">
        <v>4</v>
      </c>
      <c r="B11" s="554"/>
      <c r="C11" s="554"/>
      <c r="D11" s="1"/>
      <c r="E11" s="555">
        <v>1</v>
      </c>
      <c r="F11" s="1"/>
      <c r="G11" s="1"/>
      <c r="H11" s="1"/>
      <c r="I11" s="1"/>
      <c r="J11" s="1"/>
      <c r="K11" s="586" t="s">
        <v>124</v>
      </c>
      <c r="L11" s="586"/>
      <c r="M11" s="556"/>
      <c r="N11" s="55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554"/>
      <c r="B12" s="554"/>
      <c r="C12" s="554"/>
      <c r="D12" s="1"/>
      <c r="E12" s="5"/>
      <c r="F12" s="1"/>
      <c r="G12" s="1"/>
      <c r="H12" s="1"/>
      <c r="I12" s="1"/>
      <c r="J12" s="1"/>
      <c r="K12" s="556"/>
      <c r="L12" s="556"/>
      <c r="M12" s="556"/>
      <c r="N12" s="55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554"/>
      <c r="B13" s="554"/>
      <c r="C13" s="554"/>
      <c r="D13" s="554"/>
      <c r="E13" s="554"/>
      <c r="F13" s="554"/>
      <c r="G13" s="554"/>
      <c r="H13" s="554"/>
      <c r="I13" s="554"/>
      <c r="J13" s="554"/>
      <c r="K13" s="554"/>
      <c r="L13" s="556"/>
      <c r="M13" s="556"/>
      <c r="N13" s="556"/>
      <c r="O13" s="556"/>
      <c r="P13" s="556"/>
      <c r="Q13" s="556"/>
      <c r="R13" s="556"/>
      <c r="S13" s="556"/>
      <c r="T13" s="556"/>
      <c r="U13" s="556"/>
      <c r="V13" s="556"/>
      <c r="W13" s="1"/>
      <c r="X13" s="1"/>
      <c r="Y13" s="1"/>
    </row>
    <row r="14" spans="1:30" s="3" customFormat="1" ht="27" thickBot="1" x14ac:dyDescent="0.3">
      <c r="A14" s="554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289" t="s">
        <v>7</v>
      </c>
      <c r="B15" s="613" t="s">
        <v>8</v>
      </c>
      <c r="C15" s="614"/>
      <c r="D15" s="614"/>
      <c r="E15" s="614"/>
      <c r="F15" s="614"/>
      <c r="G15" s="615"/>
      <c r="H15" s="616" t="s">
        <v>53</v>
      </c>
      <c r="I15" s="617"/>
      <c r="J15" s="617"/>
      <c r="K15" s="617"/>
      <c r="L15" s="617"/>
      <c r="M15" s="618"/>
      <c r="N15" s="619" t="s">
        <v>9</v>
      </c>
      <c r="O15" s="611"/>
      <c r="P15" s="611"/>
      <c r="Q15" s="612"/>
      <c r="R15" s="594" t="s">
        <v>30</v>
      </c>
      <c r="S15" s="595"/>
      <c r="T15" s="595"/>
      <c r="U15" s="596"/>
      <c r="V15" s="232"/>
    </row>
    <row r="16" spans="1:30" s="304" customFormat="1" ht="39.950000000000003" customHeight="1" x14ac:dyDescent="0.25">
      <c r="A16" s="290" t="s">
        <v>12</v>
      </c>
      <c r="B16" s="291" t="s">
        <v>79</v>
      </c>
      <c r="C16" s="292">
        <v>1</v>
      </c>
      <c r="D16" s="292">
        <v>2</v>
      </c>
      <c r="E16" s="292">
        <v>3</v>
      </c>
      <c r="F16" s="292">
        <v>4</v>
      </c>
      <c r="G16" s="292">
        <v>5</v>
      </c>
      <c r="H16" s="291" t="s">
        <v>79</v>
      </c>
      <c r="I16" s="292">
        <v>1</v>
      </c>
      <c r="J16" s="292">
        <v>2</v>
      </c>
      <c r="K16" s="292">
        <v>3</v>
      </c>
      <c r="L16" s="292">
        <v>4</v>
      </c>
      <c r="M16" s="293">
        <v>5</v>
      </c>
      <c r="N16" s="297">
        <v>11</v>
      </c>
      <c r="O16" s="295" t="s">
        <v>75</v>
      </c>
      <c r="P16" s="295">
        <v>13</v>
      </c>
      <c r="Q16" s="296">
        <v>14</v>
      </c>
      <c r="R16" s="297">
        <v>15</v>
      </c>
      <c r="S16" s="295" t="s">
        <v>76</v>
      </c>
      <c r="T16" s="295">
        <v>17</v>
      </c>
      <c r="U16" s="296">
        <v>18</v>
      </c>
      <c r="V16" s="294"/>
      <c r="X16" s="52"/>
      <c r="Y16" s="52"/>
    </row>
    <row r="17" spans="1:42" s="304" customFormat="1" ht="39.950000000000003" customHeight="1" x14ac:dyDescent="0.25">
      <c r="A17" s="298" t="s">
        <v>13</v>
      </c>
      <c r="B17" s="299">
        <v>470</v>
      </c>
      <c r="C17" s="300">
        <v>8.5315000000000083</v>
      </c>
      <c r="D17" s="300">
        <v>8.1699000000000073</v>
      </c>
      <c r="E17" s="300">
        <v>1.5933000000000015</v>
      </c>
      <c r="F17" s="300">
        <v>8.1925000000000097</v>
      </c>
      <c r="G17" s="300">
        <v>9.5146000000000086</v>
      </c>
      <c r="H17" s="299">
        <v>475</v>
      </c>
      <c r="I17" s="300">
        <v>7.9778000000000082</v>
      </c>
      <c r="J17" s="300">
        <v>8.4637000000000082</v>
      </c>
      <c r="K17" s="300">
        <v>1.7628000000000017</v>
      </c>
      <c r="L17" s="300">
        <v>8.5428000000000086</v>
      </c>
      <c r="M17" s="301">
        <v>9.6389000000000102</v>
      </c>
      <c r="N17" s="23">
        <v>140.58610800000002</v>
      </c>
      <c r="O17" s="24">
        <v>25.808951999999998</v>
      </c>
      <c r="P17" s="24">
        <v>139.22906400000002</v>
      </c>
      <c r="Q17" s="25">
        <v>139.95523199999997</v>
      </c>
      <c r="R17" s="23">
        <v>135.91922400000001</v>
      </c>
      <c r="S17" s="24">
        <v>26.725704</v>
      </c>
      <c r="T17" s="24">
        <v>135.53704800000003</v>
      </c>
      <c r="U17" s="25">
        <v>136.26896400000001</v>
      </c>
      <c r="V17" s="302">
        <f>SUM(B17:U17)</f>
        <v>1897.4180960000006</v>
      </c>
      <c r="X17" s="52"/>
      <c r="Y17" s="52"/>
    </row>
    <row r="18" spans="1:42" s="304" customFormat="1" ht="39.950000000000003" customHeight="1" x14ac:dyDescent="0.25">
      <c r="A18" s="303" t="s">
        <v>14</v>
      </c>
      <c r="B18" s="299">
        <v>476</v>
      </c>
      <c r="C18" s="300">
        <v>6.5685000000000127</v>
      </c>
      <c r="D18" s="300">
        <v>6.2727000000000128</v>
      </c>
      <c r="E18" s="300">
        <v>1.2180000000000022</v>
      </c>
      <c r="F18" s="300">
        <v>6.2901000000000122</v>
      </c>
      <c r="G18" s="300">
        <v>7.3080000000000149</v>
      </c>
      <c r="H18" s="299">
        <v>482</v>
      </c>
      <c r="I18" s="300">
        <v>6.124800000000012</v>
      </c>
      <c r="J18" s="300">
        <v>6.5163000000000126</v>
      </c>
      <c r="K18" s="300">
        <v>1.3398000000000028</v>
      </c>
      <c r="L18" s="300">
        <v>6.5772000000000128</v>
      </c>
      <c r="M18" s="301">
        <v>7.4211000000000151</v>
      </c>
      <c r="N18" s="23">
        <v>140.056432</v>
      </c>
      <c r="O18" s="24">
        <v>25.322508000000003</v>
      </c>
      <c r="P18" s="24">
        <v>138.98655600000004</v>
      </c>
      <c r="Q18" s="25">
        <v>139.05067800000003</v>
      </c>
      <c r="R18" s="23">
        <v>135.27974600000002</v>
      </c>
      <c r="S18" s="24">
        <v>26.465766000000002</v>
      </c>
      <c r="T18" s="24">
        <v>134.787992</v>
      </c>
      <c r="U18" s="25">
        <v>135.77690600000003</v>
      </c>
      <c r="V18" s="302">
        <f t="shared" ref="V18:V23" si="0">SUM(B18:U18)</f>
        <v>1889.3630840000003</v>
      </c>
      <c r="X18" s="52"/>
      <c r="Y18" s="52"/>
    </row>
    <row r="19" spans="1:42" s="304" customFormat="1" ht="39.950000000000003" customHeight="1" x14ac:dyDescent="0.25">
      <c r="A19" s="298" t="s">
        <v>15</v>
      </c>
      <c r="B19" s="299">
        <v>476</v>
      </c>
      <c r="C19" s="300">
        <v>6.5685000000000127</v>
      </c>
      <c r="D19" s="300">
        <v>6.2727000000000128</v>
      </c>
      <c r="E19" s="300">
        <v>1.2180000000000022</v>
      </c>
      <c r="F19" s="300">
        <v>6.2901000000000122</v>
      </c>
      <c r="G19" s="300">
        <v>7.3080000000000149</v>
      </c>
      <c r="H19" s="299">
        <v>482</v>
      </c>
      <c r="I19" s="300">
        <v>6.124800000000012</v>
      </c>
      <c r="J19" s="300">
        <v>6.5163000000000126</v>
      </c>
      <c r="K19" s="300">
        <v>1.3398000000000028</v>
      </c>
      <c r="L19" s="300">
        <v>6.5772000000000128</v>
      </c>
      <c r="M19" s="301">
        <v>7.4211000000000151</v>
      </c>
      <c r="N19" s="23">
        <v>140.056432</v>
      </c>
      <c r="O19" s="24">
        <v>25.322508000000003</v>
      </c>
      <c r="P19" s="24">
        <v>138.98655600000004</v>
      </c>
      <c r="Q19" s="25">
        <v>139.05067800000003</v>
      </c>
      <c r="R19" s="23">
        <v>135.27974600000002</v>
      </c>
      <c r="S19" s="24">
        <v>26.465766000000002</v>
      </c>
      <c r="T19" s="24">
        <v>134.787992</v>
      </c>
      <c r="U19" s="25">
        <v>135.77690600000003</v>
      </c>
      <c r="V19" s="302">
        <f t="shared" si="0"/>
        <v>1889.3630840000003</v>
      </c>
      <c r="X19" s="52"/>
      <c r="Y19" s="52"/>
    </row>
    <row r="20" spans="1:42" s="304" customFormat="1" ht="39.75" customHeight="1" x14ac:dyDescent="0.25">
      <c r="A20" s="303" t="s">
        <v>16</v>
      </c>
      <c r="B20" s="299">
        <v>476</v>
      </c>
      <c r="C20" s="300">
        <v>6.5685000000000127</v>
      </c>
      <c r="D20" s="300">
        <v>6.2727000000000128</v>
      </c>
      <c r="E20" s="300">
        <v>1.2180000000000022</v>
      </c>
      <c r="F20" s="300">
        <v>6.2901000000000122</v>
      </c>
      <c r="G20" s="300">
        <v>7.3080000000000149</v>
      </c>
      <c r="H20" s="299">
        <v>482</v>
      </c>
      <c r="I20" s="300">
        <v>6.124800000000012</v>
      </c>
      <c r="J20" s="300">
        <v>6.5163000000000126</v>
      </c>
      <c r="K20" s="300">
        <v>1.3398000000000028</v>
      </c>
      <c r="L20" s="300">
        <v>6.5772000000000128</v>
      </c>
      <c r="M20" s="301">
        <v>7.4211000000000151</v>
      </c>
      <c r="N20" s="23">
        <v>140.056432</v>
      </c>
      <c r="O20" s="24">
        <v>25.322508000000003</v>
      </c>
      <c r="P20" s="24">
        <v>138.98655600000004</v>
      </c>
      <c r="Q20" s="25">
        <v>139.05067800000003</v>
      </c>
      <c r="R20" s="23">
        <v>135.27974600000002</v>
      </c>
      <c r="S20" s="24">
        <v>26.465766000000002</v>
      </c>
      <c r="T20" s="24">
        <v>134.787992</v>
      </c>
      <c r="U20" s="25">
        <v>135.77690600000003</v>
      </c>
      <c r="V20" s="302">
        <f t="shared" si="0"/>
        <v>1889.3630840000003</v>
      </c>
      <c r="X20" s="52"/>
      <c r="Y20" s="52"/>
    </row>
    <row r="21" spans="1:42" s="304" customFormat="1" ht="39.950000000000003" customHeight="1" x14ac:dyDescent="0.25">
      <c r="A21" s="298" t="s">
        <v>17</v>
      </c>
      <c r="B21" s="299">
        <v>476</v>
      </c>
      <c r="C21" s="300">
        <v>6.5685000000000127</v>
      </c>
      <c r="D21" s="300">
        <v>6.2727000000000128</v>
      </c>
      <c r="E21" s="300">
        <v>1.2180000000000022</v>
      </c>
      <c r="F21" s="300">
        <v>6.2901000000000122</v>
      </c>
      <c r="G21" s="300">
        <v>7.3080000000000149</v>
      </c>
      <c r="H21" s="299">
        <v>482</v>
      </c>
      <c r="I21" s="300">
        <v>6.124800000000012</v>
      </c>
      <c r="J21" s="300">
        <v>6.5163000000000126</v>
      </c>
      <c r="K21" s="300">
        <v>1.3398000000000028</v>
      </c>
      <c r="L21" s="300">
        <v>6.5772000000000128</v>
      </c>
      <c r="M21" s="301">
        <v>7.4211000000000151</v>
      </c>
      <c r="N21" s="23">
        <v>140.056432</v>
      </c>
      <c r="O21" s="24">
        <v>25.322508000000003</v>
      </c>
      <c r="P21" s="24">
        <v>138.98655600000004</v>
      </c>
      <c r="Q21" s="25">
        <v>139.05067800000003</v>
      </c>
      <c r="R21" s="23">
        <v>135.27974600000002</v>
      </c>
      <c r="S21" s="24">
        <v>26.465766000000002</v>
      </c>
      <c r="T21" s="24">
        <v>134.787992</v>
      </c>
      <c r="U21" s="25">
        <v>135.77690600000003</v>
      </c>
      <c r="V21" s="302">
        <f t="shared" si="0"/>
        <v>1889.3630840000003</v>
      </c>
      <c r="X21" s="52"/>
      <c r="Y21" s="52"/>
    </row>
    <row r="22" spans="1:42" s="304" customFormat="1" ht="39.950000000000003" customHeight="1" x14ac:dyDescent="0.25">
      <c r="A22" s="303" t="s">
        <v>18</v>
      </c>
      <c r="B22" s="299">
        <v>476</v>
      </c>
      <c r="C22" s="300">
        <v>6.5685000000000127</v>
      </c>
      <c r="D22" s="300">
        <v>6.2727000000000128</v>
      </c>
      <c r="E22" s="300">
        <v>1.2180000000000022</v>
      </c>
      <c r="F22" s="300">
        <v>6.2901000000000122</v>
      </c>
      <c r="G22" s="300">
        <v>7.3080000000000149</v>
      </c>
      <c r="H22" s="299">
        <v>482</v>
      </c>
      <c r="I22" s="300">
        <v>6.124800000000012</v>
      </c>
      <c r="J22" s="300">
        <v>6.5163000000000126</v>
      </c>
      <c r="K22" s="300">
        <v>1.3398000000000028</v>
      </c>
      <c r="L22" s="300">
        <v>6.5772000000000128</v>
      </c>
      <c r="M22" s="301">
        <v>7.4211000000000151</v>
      </c>
      <c r="N22" s="23">
        <v>140.056432</v>
      </c>
      <c r="O22" s="24">
        <v>25.322508000000003</v>
      </c>
      <c r="P22" s="24">
        <v>138.98655600000004</v>
      </c>
      <c r="Q22" s="25">
        <v>139.05067800000003</v>
      </c>
      <c r="R22" s="23">
        <v>135.27974600000002</v>
      </c>
      <c r="S22" s="24">
        <v>26.465766000000002</v>
      </c>
      <c r="T22" s="24">
        <v>134.787992</v>
      </c>
      <c r="U22" s="25">
        <v>135.77690600000003</v>
      </c>
      <c r="V22" s="302">
        <f t="shared" si="0"/>
        <v>1889.3630840000003</v>
      </c>
      <c r="X22" s="52"/>
      <c r="Y22" s="52"/>
    </row>
    <row r="23" spans="1:42" s="304" customFormat="1" ht="39.950000000000003" customHeight="1" x14ac:dyDescent="0.25">
      <c r="A23" s="298" t="s">
        <v>19</v>
      </c>
      <c r="B23" s="299">
        <v>476</v>
      </c>
      <c r="C23" s="300">
        <v>6.5685000000000127</v>
      </c>
      <c r="D23" s="300">
        <v>6.2727000000000128</v>
      </c>
      <c r="E23" s="300">
        <v>1.2180000000000022</v>
      </c>
      <c r="F23" s="300">
        <v>6.2901000000000122</v>
      </c>
      <c r="G23" s="300">
        <v>7.3080000000000149</v>
      </c>
      <c r="H23" s="299">
        <v>482</v>
      </c>
      <c r="I23" s="300">
        <v>6.124800000000012</v>
      </c>
      <c r="J23" s="300">
        <v>6.5163000000000126</v>
      </c>
      <c r="K23" s="300">
        <v>1.3398000000000028</v>
      </c>
      <c r="L23" s="300">
        <v>6.5772000000000128</v>
      </c>
      <c r="M23" s="301">
        <v>7.4211000000000151</v>
      </c>
      <c r="N23" s="23">
        <v>140.056432</v>
      </c>
      <c r="O23" s="24">
        <v>25.322508000000003</v>
      </c>
      <c r="P23" s="24">
        <v>138.98655600000004</v>
      </c>
      <c r="Q23" s="25">
        <v>139.05067800000003</v>
      </c>
      <c r="R23" s="23">
        <v>135.27974600000002</v>
      </c>
      <c r="S23" s="24">
        <v>26.465766000000002</v>
      </c>
      <c r="T23" s="24">
        <v>134.787992</v>
      </c>
      <c r="U23" s="25">
        <v>135.77690600000003</v>
      </c>
      <c r="V23" s="302">
        <f t="shared" si="0"/>
        <v>1889.3630840000003</v>
      </c>
      <c r="X23" s="52"/>
      <c r="Y23" s="52"/>
    </row>
    <row r="24" spans="1:42" s="304" customFormat="1" ht="39.950000000000003" customHeight="1" thickBot="1" x14ac:dyDescent="0.3">
      <c r="A24" s="303" t="s">
        <v>11</v>
      </c>
      <c r="B24" s="305">
        <f>SUM(B17:B23)</f>
        <v>3326</v>
      </c>
      <c r="C24" s="306">
        <f t="shared" ref="C24:U24" si="1">SUM(C17:C23)</f>
        <v>47.942500000000088</v>
      </c>
      <c r="D24" s="306">
        <f t="shared" si="1"/>
        <v>45.806100000000093</v>
      </c>
      <c r="E24" s="306">
        <f t="shared" si="1"/>
        <v>8.9013000000000133</v>
      </c>
      <c r="F24" s="306">
        <f t="shared" si="1"/>
        <v>45.933100000000081</v>
      </c>
      <c r="G24" s="306">
        <f t="shared" si="1"/>
        <v>53.362600000000093</v>
      </c>
      <c r="H24" s="305">
        <f t="shared" si="1"/>
        <v>3367</v>
      </c>
      <c r="I24" s="306">
        <f t="shared" si="1"/>
        <v>44.726600000000083</v>
      </c>
      <c r="J24" s="306">
        <f t="shared" si="1"/>
        <v>47.561500000000088</v>
      </c>
      <c r="K24" s="306">
        <f t="shared" si="1"/>
        <v>9.8016000000000183</v>
      </c>
      <c r="L24" s="306">
        <f t="shared" si="1"/>
        <v>48.006000000000085</v>
      </c>
      <c r="M24" s="307">
        <f t="shared" si="1"/>
        <v>54.165500000000108</v>
      </c>
      <c r="N24" s="391">
        <f t="shared" si="1"/>
        <v>980.92469999999992</v>
      </c>
      <c r="O24" s="392">
        <f t="shared" si="1"/>
        <v>177.744</v>
      </c>
      <c r="P24" s="392">
        <f t="shared" si="1"/>
        <v>973.14840000000038</v>
      </c>
      <c r="Q24" s="393">
        <f t="shared" si="1"/>
        <v>974.25930000000028</v>
      </c>
      <c r="R24" s="391">
        <f t="shared" si="1"/>
        <v>947.59770000000026</v>
      </c>
      <c r="S24" s="392">
        <f t="shared" si="1"/>
        <v>185.52030000000002</v>
      </c>
      <c r="T24" s="392">
        <f t="shared" si="1"/>
        <v>944.26500000000021</v>
      </c>
      <c r="U24" s="393">
        <f t="shared" si="1"/>
        <v>950.9304000000003</v>
      </c>
      <c r="V24" s="302">
        <f>SUM(B24:U24)</f>
        <v>13233.596600000001</v>
      </c>
      <c r="X24" s="52"/>
    </row>
    <row r="25" spans="1:42" s="304" customFormat="1" ht="41.45" customHeight="1" x14ac:dyDescent="0.25">
      <c r="A25" s="312" t="s">
        <v>20</v>
      </c>
      <c r="B25" s="313"/>
      <c r="C25" s="314">
        <v>158.70000000000002</v>
      </c>
      <c r="D25" s="314">
        <v>158.70000000000002</v>
      </c>
      <c r="E25" s="314">
        <v>158.70000000000002</v>
      </c>
      <c r="F25" s="314">
        <v>158.70000000000002</v>
      </c>
      <c r="G25" s="314">
        <v>158.70000000000002</v>
      </c>
      <c r="H25" s="313"/>
      <c r="I25" s="314">
        <v>158.70000000000002</v>
      </c>
      <c r="J25" s="314">
        <v>158.70000000000002</v>
      </c>
      <c r="K25" s="314">
        <v>158.70000000000002</v>
      </c>
      <c r="L25" s="314">
        <v>158.70000000000002</v>
      </c>
      <c r="M25" s="315">
        <v>158.70000000000002</v>
      </c>
      <c r="N25" s="387">
        <v>158.70000000000002</v>
      </c>
      <c r="O25" s="388">
        <v>158.70000000000002</v>
      </c>
      <c r="P25" s="388">
        <v>158.70000000000002</v>
      </c>
      <c r="Q25" s="389">
        <v>158.70000000000002</v>
      </c>
      <c r="R25" s="390">
        <v>158.70000000000002</v>
      </c>
      <c r="S25" s="388">
        <v>158.70000000000002</v>
      </c>
      <c r="T25" s="388">
        <v>158.70000000000002</v>
      </c>
      <c r="U25" s="389">
        <v>158.70000000000002</v>
      </c>
      <c r="V25" s="320">
        <f>+((V24/V26)/7)*1000</f>
        <v>158.64007720063773</v>
      </c>
    </row>
    <row r="26" spans="1:42" s="52" customFormat="1" ht="36.75" customHeight="1" x14ac:dyDescent="0.25">
      <c r="A26" s="321" t="s">
        <v>21</v>
      </c>
      <c r="B26" s="322"/>
      <c r="C26" s="323">
        <v>755</v>
      </c>
      <c r="D26" s="323">
        <v>721</v>
      </c>
      <c r="E26" s="323">
        <v>140</v>
      </c>
      <c r="F26" s="323">
        <v>723</v>
      </c>
      <c r="G26" s="323">
        <v>840</v>
      </c>
      <c r="H26" s="324"/>
      <c r="I26" s="323">
        <v>704</v>
      </c>
      <c r="J26" s="323">
        <v>749</v>
      </c>
      <c r="K26" s="323">
        <v>154</v>
      </c>
      <c r="L26" s="323">
        <v>756</v>
      </c>
      <c r="M26" s="325">
        <v>853</v>
      </c>
      <c r="N26" s="86">
        <v>883</v>
      </c>
      <c r="O26" s="35">
        <v>160</v>
      </c>
      <c r="P26" s="35">
        <v>876</v>
      </c>
      <c r="Q26" s="36">
        <v>877</v>
      </c>
      <c r="R26" s="34">
        <v>853</v>
      </c>
      <c r="S26" s="35">
        <v>167</v>
      </c>
      <c r="T26" s="35">
        <v>850</v>
      </c>
      <c r="U26" s="36">
        <v>856</v>
      </c>
      <c r="V26" s="326">
        <f>SUM(C26:U26)</f>
        <v>11917</v>
      </c>
    </row>
    <row r="27" spans="1:42" s="52" customFormat="1" ht="33" customHeight="1" x14ac:dyDescent="0.25">
      <c r="A27" s="327" t="s">
        <v>22</v>
      </c>
      <c r="B27" s="328"/>
      <c r="C27" s="300">
        <f>(C26*C25/1000)*6</f>
        <v>718.91100000000006</v>
      </c>
      <c r="D27" s="300">
        <f t="shared" ref="D27:G27" si="2">(D26*D25/1000)*6</f>
        <v>686.53620000000001</v>
      </c>
      <c r="E27" s="300">
        <f t="shared" si="2"/>
        <v>133.30800000000002</v>
      </c>
      <c r="F27" s="300">
        <f t="shared" si="2"/>
        <v>688.44060000000013</v>
      </c>
      <c r="G27" s="300">
        <f t="shared" si="2"/>
        <v>799.84799999999996</v>
      </c>
      <c r="H27" s="328"/>
      <c r="I27" s="300">
        <f>(I26*I25/1000)*6</f>
        <v>670.3488000000001</v>
      </c>
      <c r="J27" s="300">
        <f>(J26*J25/1000)*6</f>
        <v>713.19780000000014</v>
      </c>
      <c r="K27" s="300">
        <f>(K26*K25/1000)*6</f>
        <v>146.6388</v>
      </c>
      <c r="L27" s="300">
        <f>(L26*L25/1000)*6</f>
        <v>719.86320000000001</v>
      </c>
      <c r="M27" s="301">
        <f>(M26*M25/1000)*6</f>
        <v>812.22660000000008</v>
      </c>
      <c r="N27" s="302">
        <f>((N26*N25)*7/1000-N17)/6</f>
        <v>140.056432</v>
      </c>
      <c r="O27" s="204">
        <f t="shared" ref="O27:U27" si="3">((O26*O25)*7/1000-O17)/6</f>
        <v>25.322508000000003</v>
      </c>
      <c r="P27" s="204">
        <f t="shared" si="3"/>
        <v>138.98655600000004</v>
      </c>
      <c r="Q27" s="205">
        <f t="shared" si="3"/>
        <v>139.05067800000003</v>
      </c>
      <c r="R27" s="203">
        <f t="shared" si="3"/>
        <v>135.27974600000002</v>
      </c>
      <c r="S27" s="204">
        <f t="shared" si="3"/>
        <v>26.465766000000002</v>
      </c>
      <c r="T27" s="204">
        <f t="shared" si="3"/>
        <v>134.787992</v>
      </c>
      <c r="U27" s="205">
        <f t="shared" si="3"/>
        <v>135.77690600000003</v>
      </c>
      <c r="V27" s="88"/>
      <c r="W27" s="52">
        <f>((V24*1000)/V26)/7</f>
        <v>158.64007720063776</v>
      </c>
    </row>
    <row r="28" spans="1:42" s="52" customFormat="1" ht="33" customHeight="1" x14ac:dyDescent="0.25">
      <c r="A28" s="256" t="s">
        <v>23</v>
      </c>
      <c r="B28" s="329"/>
      <c r="C28" s="330">
        <f>+(C25-$C$32)*C26/1000</f>
        <v>6.5685000000000127</v>
      </c>
      <c r="D28" s="330">
        <f t="shared" ref="D28:G28" si="4">+(D25-$C$32)*D26/1000</f>
        <v>6.2727000000000128</v>
      </c>
      <c r="E28" s="330">
        <f t="shared" si="4"/>
        <v>1.2180000000000022</v>
      </c>
      <c r="F28" s="330">
        <f t="shared" si="4"/>
        <v>6.2901000000000122</v>
      </c>
      <c r="G28" s="330">
        <f t="shared" si="4"/>
        <v>7.3080000000000149</v>
      </c>
      <c r="H28" s="329"/>
      <c r="I28" s="330">
        <f>+(I25-$I$32)*I26/1000</f>
        <v>6.124800000000012</v>
      </c>
      <c r="J28" s="330">
        <f t="shared" ref="J28:M28" si="5">+(J25-$I$32)*J26/1000</f>
        <v>6.5163000000000126</v>
      </c>
      <c r="K28" s="330">
        <f t="shared" si="5"/>
        <v>1.3398000000000028</v>
      </c>
      <c r="L28" s="330">
        <f t="shared" si="5"/>
        <v>6.5772000000000128</v>
      </c>
      <c r="M28" s="331">
        <f t="shared" si="5"/>
        <v>7.4211000000000151</v>
      </c>
      <c r="N28" s="259">
        <f t="shared" ref="N28:U28" si="6">((N26*N25)*7)/1000</f>
        <v>980.92470000000003</v>
      </c>
      <c r="O28" s="45">
        <f t="shared" si="6"/>
        <v>177.74400000000003</v>
      </c>
      <c r="P28" s="45">
        <f t="shared" si="6"/>
        <v>973.14840000000015</v>
      </c>
      <c r="Q28" s="46">
        <f t="shared" si="6"/>
        <v>974.25930000000017</v>
      </c>
      <c r="R28" s="44">
        <f t="shared" si="6"/>
        <v>947.59770000000003</v>
      </c>
      <c r="S28" s="45">
        <f t="shared" si="6"/>
        <v>185.52030000000002</v>
      </c>
      <c r="T28" s="45">
        <f t="shared" si="6"/>
        <v>944.26499999999999</v>
      </c>
      <c r="U28" s="46">
        <f t="shared" si="6"/>
        <v>950.93040000000019</v>
      </c>
      <c r="V28" s="344"/>
    </row>
    <row r="29" spans="1:42" s="304" customFormat="1" ht="33.75" customHeight="1" thickBot="1" x14ac:dyDescent="0.3">
      <c r="A29" s="256" t="s">
        <v>24</v>
      </c>
      <c r="B29" s="332"/>
      <c r="C29" s="333">
        <f t="shared" ref="C29:G29" si="7">+C26*(1.16666666666667)</f>
        <v>880.83333333333587</v>
      </c>
      <c r="D29" s="333">
        <f t="shared" si="7"/>
        <v>841.16666666666913</v>
      </c>
      <c r="E29" s="333">
        <f t="shared" si="7"/>
        <v>163.3333333333338</v>
      </c>
      <c r="F29" s="333">
        <f t="shared" si="7"/>
        <v>843.5000000000025</v>
      </c>
      <c r="G29" s="333">
        <f t="shared" si="7"/>
        <v>980.00000000000284</v>
      </c>
      <c r="H29" s="332"/>
      <c r="I29" s="333">
        <f>+I26*(1.16666666666667)</f>
        <v>821.33333333333576</v>
      </c>
      <c r="J29" s="333">
        <f>+J26*(1.16666666666667)</f>
        <v>873.83333333333587</v>
      </c>
      <c r="K29" s="333">
        <f>+K26*(1.16666666666667)</f>
        <v>179.6666666666672</v>
      </c>
      <c r="L29" s="333">
        <f>+L26*(1.16666666666667)</f>
        <v>882.00000000000261</v>
      </c>
      <c r="M29" s="334">
        <f>+M26*(1.16666666666667)</f>
        <v>995.16666666666958</v>
      </c>
      <c r="N29" s="89">
        <f t="shared" ref="N29:U29" si="8">+(N24/N26)/7*1000</f>
        <v>158.70000000000002</v>
      </c>
      <c r="O29" s="49">
        <f t="shared" si="8"/>
        <v>158.70000000000002</v>
      </c>
      <c r="P29" s="49">
        <f t="shared" si="8"/>
        <v>158.70000000000007</v>
      </c>
      <c r="Q29" s="50">
        <f t="shared" si="8"/>
        <v>158.70000000000005</v>
      </c>
      <c r="R29" s="48">
        <f t="shared" si="8"/>
        <v>158.70000000000005</v>
      </c>
      <c r="S29" s="49">
        <f t="shared" si="8"/>
        <v>158.70000000000005</v>
      </c>
      <c r="T29" s="49">
        <f t="shared" si="8"/>
        <v>158.70000000000005</v>
      </c>
      <c r="U29" s="50">
        <f t="shared" si="8"/>
        <v>158.70000000000007</v>
      </c>
      <c r="V29" s="344"/>
    </row>
    <row r="30" spans="1:42" s="304" customFormat="1" ht="33.75" customHeight="1" x14ac:dyDescent="0.25">
      <c r="A30" s="52"/>
      <c r="B30" s="328"/>
      <c r="C30" s="335">
        <f>(C27/6)</f>
        <v>119.81850000000001</v>
      </c>
      <c r="D30" s="335">
        <f t="shared" ref="D30:G30" si="9">+(D27/6)</f>
        <v>114.42270000000001</v>
      </c>
      <c r="E30" s="335">
        <f t="shared" si="9"/>
        <v>22.218000000000004</v>
      </c>
      <c r="F30" s="335">
        <f t="shared" si="9"/>
        <v>114.74010000000003</v>
      </c>
      <c r="G30" s="335">
        <f t="shared" si="9"/>
        <v>133.30799999999999</v>
      </c>
      <c r="H30" s="328"/>
      <c r="I30" s="335">
        <f>+(I27/6)</f>
        <v>111.72480000000002</v>
      </c>
      <c r="J30" s="335">
        <f>+(J27/6)</f>
        <v>118.86630000000002</v>
      </c>
      <c r="K30" s="335">
        <f>+(K27/6)</f>
        <v>24.439800000000002</v>
      </c>
      <c r="L30" s="335">
        <f>+(L27/6)</f>
        <v>119.9772</v>
      </c>
      <c r="M30" s="336">
        <f>+(M27/6)</f>
        <v>135.37110000000001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04" customFormat="1" ht="33.75" customHeight="1" x14ac:dyDescent="0.25">
      <c r="A31" s="52"/>
      <c r="B31" s="328"/>
      <c r="C31" s="335">
        <f>+((C27-C24)/4)+C30</f>
        <v>287.56062500000002</v>
      </c>
      <c r="D31" s="335">
        <f t="shared" ref="D31:G31" si="10">+((D27-D24)/4)+D30</f>
        <v>274.60522499999996</v>
      </c>
      <c r="E31" s="335">
        <f t="shared" si="10"/>
        <v>53.319675000000004</v>
      </c>
      <c r="F31" s="335">
        <f t="shared" si="10"/>
        <v>275.36697500000002</v>
      </c>
      <c r="G31" s="335">
        <f t="shared" si="10"/>
        <v>319.92935</v>
      </c>
      <c r="H31" s="328"/>
      <c r="I31" s="335">
        <f>+((I27-I24)/4)+I30</f>
        <v>268.13035000000002</v>
      </c>
      <c r="J31" s="335">
        <f>+((J27-J24)/4)+J30</f>
        <v>285.27537500000005</v>
      </c>
      <c r="K31" s="335">
        <f>+((K27-K24)/4)+K30</f>
        <v>58.649100000000004</v>
      </c>
      <c r="L31" s="335">
        <f>+((L27-L24)/4)+L30</f>
        <v>287.94149999999996</v>
      </c>
      <c r="M31" s="336">
        <f>+((M27-M24)/4)+M30</f>
        <v>324.88637500000004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04" customFormat="1" ht="33.75" customHeight="1" thickBot="1" x14ac:dyDescent="0.3">
      <c r="A32" s="52"/>
      <c r="B32" s="337"/>
      <c r="C32" s="338">
        <v>150</v>
      </c>
      <c r="D32" s="339">
        <f>+C32*E32/1000</f>
        <v>476.85</v>
      </c>
      <c r="E32" s="340">
        <f>+SUM(C26:G26)</f>
        <v>3179</v>
      </c>
      <c r="F32" s="341"/>
      <c r="G32" s="341"/>
      <c r="H32" s="337"/>
      <c r="I32" s="338">
        <v>150</v>
      </c>
      <c r="J32" s="339">
        <f>+I32*K32/1000</f>
        <v>482.4</v>
      </c>
      <c r="K32" s="340">
        <f>+SUM(I26:M26)</f>
        <v>3216</v>
      </c>
      <c r="L32" s="342"/>
      <c r="M32" s="34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04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s="419" customFormat="1" ht="33.75" customHeight="1" x14ac:dyDescent="0.25">
      <c r="A36" s="121" t="s">
        <v>25</v>
      </c>
      <c r="B36" s="589" t="s">
        <v>26</v>
      </c>
      <c r="C36" s="590"/>
      <c r="D36" s="590"/>
      <c r="E36" s="590"/>
      <c r="F36" s="590"/>
      <c r="G36" s="590"/>
      <c r="H36" s="587"/>
      <c r="I36" s="416"/>
      <c r="J36" s="417" t="s">
        <v>27</v>
      </c>
      <c r="K36" s="110"/>
      <c r="L36" s="589" t="s">
        <v>26</v>
      </c>
      <c r="M36" s="590"/>
      <c r="N36" s="590"/>
      <c r="O36" s="590"/>
      <c r="P36" s="590"/>
      <c r="Q36" s="590"/>
      <c r="R36" s="610"/>
      <c r="S36" s="52"/>
      <c r="T36" s="52"/>
      <c r="U36" s="52"/>
      <c r="V36" s="52"/>
      <c r="W36" s="418"/>
      <c r="X36" s="52"/>
      <c r="Y36" s="52"/>
      <c r="Z36" s="52"/>
      <c r="AA36" s="52"/>
      <c r="AB36" s="52"/>
    </row>
    <row r="37" spans="1:30" s="419" customFormat="1" ht="33.75" customHeight="1" x14ac:dyDescent="0.25">
      <c r="A37" s="92" t="s">
        <v>28</v>
      </c>
      <c r="B37" s="420"/>
      <c r="C37" s="399"/>
      <c r="D37" s="399"/>
      <c r="E37" s="399"/>
      <c r="F37" s="399"/>
      <c r="G37" s="399"/>
      <c r="H37" s="399"/>
      <c r="I37" s="296" t="s">
        <v>11</v>
      </c>
      <c r="K37" s="421"/>
      <c r="L37" s="420"/>
      <c r="M37" s="399"/>
      <c r="N37" s="399"/>
      <c r="O37" s="399"/>
      <c r="P37" s="399"/>
      <c r="Q37" s="399"/>
      <c r="R37" s="296" t="s">
        <v>11</v>
      </c>
      <c r="S37" s="422"/>
      <c r="T37" s="422"/>
      <c r="U37" s="423"/>
      <c r="V37" s="52"/>
      <c r="W37" s="52"/>
      <c r="X37" s="418"/>
      <c r="Y37" s="52"/>
      <c r="Z37" s="52"/>
      <c r="AA37" s="52"/>
      <c r="AB37" s="52"/>
    </row>
    <row r="38" spans="1:30" s="419" customFormat="1" ht="33.75" customHeight="1" x14ac:dyDescent="0.25">
      <c r="A38" s="92" t="s">
        <v>12</v>
      </c>
      <c r="B38" s="294">
        <v>1</v>
      </c>
      <c r="C38" s="295">
        <v>2</v>
      </c>
      <c r="D38" s="295">
        <v>3</v>
      </c>
      <c r="E38" s="295">
        <v>4</v>
      </c>
      <c r="F38" s="295">
        <v>5</v>
      </c>
      <c r="G38" s="295">
        <v>6</v>
      </c>
      <c r="H38" s="295">
        <v>7</v>
      </c>
      <c r="I38" s="296"/>
      <c r="K38" s="92" t="s">
        <v>12</v>
      </c>
      <c r="L38" s="420">
        <v>1</v>
      </c>
      <c r="M38" s="402">
        <v>2</v>
      </c>
      <c r="N38" s="402">
        <v>3</v>
      </c>
      <c r="O38" s="402">
        <v>4</v>
      </c>
      <c r="P38" s="402">
        <v>5</v>
      </c>
      <c r="Q38" s="402" t="s">
        <v>61</v>
      </c>
      <c r="R38" s="296"/>
      <c r="S38" s="422"/>
      <c r="T38" s="422"/>
      <c r="U38" s="423"/>
      <c r="V38" s="52"/>
      <c r="W38" s="424"/>
      <c r="X38" s="424"/>
      <c r="Y38" s="52"/>
      <c r="Z38" s="52"/>
      <c r="AA38" s="52"/>
      <c r="AB38" s="52"/>
    </row>
    <row r="39" spans="1:30" s="419" customFormat="1" ht="33.75" customHeight="1" x14ac:dyDescent="0.25">
      <c r="A39" s="404" t="s">
        <v>13</v>
      </c>
      <c r="B39" s="82">
        <v>128.21009999999998</v>
      </c>
      <c r="C39" s="82">
        <v>128.84089999999998</v>
      </c>
      <c r="D39" s="82">
        <v>15.139199999999999</v>
      </c>
      <c r="E39" s="82">
        <v>128.99859999999998</v>
      </c>
      <c r="F39" s="82">
        <v>125.52920000000002</v>
      </c>
      <c r="G39" s="82"/>
      <c r="H39" s="82"/>
      <c r="I39" s="205">
        <f t="shared" ref="I39:I46" si="11">SUM(B39:H39)</f>
        <v>526.71799999999996</v>
      </c>
      <c r="J39" s="52"/>
      <c r="K39" s="404" t="s">
        <v>13</v>
      </c>
      <c r="L39" s="82">
        <v>9.4</v>
      </c>
      <c r="M39" s="82">
        <v>9.6999999999999993</v>
      </c>
      <c r="N39" s="82">
        <v>1.3</v>
      </c>
      <c r="O39" s="82">
        <v>9.6</v>
      </c>
      <c r="P39" s="82">
        <v>9.1999999999999993</v>
      </c>
      <c r="Q39" s="82"/>
      <c r="R39" s="205">
        <f t="shared" ref="R39:R46" si="12">SUM(L39:Q39)</f>
        <v>39.200000000000003</v>
      </c>
      <c r="S39" s="52"/>
      <c r="T39" s="76"/>
      <c r="U39" s="76"/>
      <c r="V39" s="52"/>
      <c r="W39" s="424"/>
      <c r="X39" s="424"/>
      <c r="Y39" s="52"/>
      <c r="Z39" s="52"/>
      <c r="AA39" s="52"/>
      <c r="AB39" s="52"/>
    </row>
    <row r="40" spans="1:30" s="419" customFormat="1" ht="33.75" customHeight="1" x14ac:dyDescent="0.25">
      <c r="A40" s="406" t="s">
        <v>14</v>
      </c>
      <c r="B40" s="82">
        <v>128.21009999999998</v>
      </c>
      <c r="C40" s="82">
        <v>128.84089999999998</v>
      </c>
      <c r="D40" s="82">
        <v>15.139199999999999</v>
      </c>
      <c r="E40" s="82">
        <v>128.99859999999998</v>
      </c>
      <c r="F40" s="82">
        <v>125.52920000000002</v>
      </c>
      <c r="G40" s="82"/>
      <c r="H40" s="82"/>
      <c r="I40" s="205">
        <f t="shared" si="11"/>
        <v>526.71799999999996</v>
      </c>
      <c r="J40" s="52"/>
      <c r="K40" s="406" t="s">
        <v>14</v>
      </c>
      <c r="L40" s="82">
        <v>9.1</v>
      </c>
      <c r="M40" s="82">
        <v>9.6</v>
      </c>
      <c r="N40" s="82">
        <v>1.2</v>
      </c>
      <c r="O40" s="82">
        <v>9.1999999999999993</v>
      </c>
      <c r="P40" s="82">
        <v>9.1</v>
      </c>
      <c r="Q40" s="82"/>
      <c r="R40" s="205">
        <f t="shared" si="12"/>
        <v>38.199999999999996</v>
      </c>
      <c r="S40" s="52"/>
      <c r="T40" s="76"/>
      <c r="U40" s="423"/>
      <c r="V40" s="52"/>
      <c r="W40" s="424"/>
      <c r="X40" s="424"/>
      <c r="Y40" s="52"/>
      <c r="Z40" s="52"/>
      <c r="AA40" s="52"/>
      <c r="AB40" s="52"/>
    </row>
    <row r="41" spans="1:30" s="419" customFormat="1" ht="33.75" customHeight="1" x14ac:dyDescent="0.25">
      <c r="A41" s="404" t="s">
        <v>15</v>
      </c>
      <c r="B41" s="82">
        <v>128.21009999999998</v>
      </c>
      <c r="C41" s="82">
        <v>128.84089999999998</v>
      </c>
      <c r="D41" s="82">
        <v>15.139199999999999</v>
      </c>
      <c r="E41" s="82">
        <v>128.99859999999998</v>
      </c>
      <c r="F41" s="82">
        <v>125.52920000000002</v>
      </c>
      <c r="G41" s="24"/>
      <c r="H41" s="24"/>
      <c r="I41" s="205">
        <f t="shared" si="11"/>
        <v>526.71799999999996</v>
      </c>
      <c r="J41" s="52"/>
      <c r="K41" s="404" t="s">
        <v>15</v>
      </c>
      <c r="L41" s="82">
        <v>9.1</v>
      </c>
      <c r="M41" s="82">
        <v>9.6</v>
      </c>
      <c r="N41" s="82">
        <v>1.3</v>
      </c>
      <c r="O41" s="82">
        <v>9.1999999999999993</v>
      </c>
      <c r="P41" s="82">
        <v>9.1</v>
      </c>
      <c r="Q41" s="24"/>
      <c r="R41" s="205">
        <f t="shared" si="12"/>
        <v>38.299999999999997</v>
      </c>
      <c r="S41" s="52"/>
      <c r="T41" s="76"/>
      <c r="U41" s="53"/>
      <c r="V41" s="52"/>
      <c r="W41" s="424"/>
      <c r="X41" s="424"/>
      <c r="Y41" s="52"/>
      <c r="Z41" s="52"/>
      <c r="AA41" s="52"/>
      <c r="AB41" s="52"/>
    </row>
    <row r="42" spans="1:30" s="419" customFormat="1" ht="33.75" customHeight="1" x14ac:dyDescent="0.25">
      <c r="A42" s="406" t="s">
        <v>16</v>
      </c>
      <c r="B42" s="82">
        <v>128.21009999999998</v>
      </c>
      <c r="C42" s="82">
        <v>128.84089999999998</v>
      </c>
      <c r="D42" s="82">
        <v>15.139199999999999</v>
      </c>
      <c r="E42" s="82">
        <v>128.99859999999998</v>
      </c>
      <c r="F42" s="82">
        <v>125.52920000000002</v>
      </c>
      <c r="G42" s="82"/>
      <c r="H42" s="82"/>
      <c r="I42" s="205">
        <f t="shared" si="11"/>
        <v>526.71799999999996</v>
      </c>
      <c r="J42" s="52"/>
      <c r="K42" s="406" t="s">
        <v>16</v>
      </c>
      <c r="L42" s="82">
        <v>9.1</v>
      </c>
      <c r="M42" s="82">
        <v>9.6</v>
      </c>
      <c r="N42" s="82">
        <v>1.3</v>
      </c>
      <c r="O42" s="82">
        <v>9.1999999999999993</v>
      </c>
      <c r="P42" s="82">
        <v>9.1</v>
      </c>
      <c r="Q42" s="82"/>
      <c r="R42" s="205">
        <f t="shared" si="12"/>
        <v>38.299999999999997</v>
      </c>
      <c r="S42" s="52"/>
      <c r="T42" s="76"/>
      <c r="U42" s="53"/>
      <c r="V42" s="52"/>
      <c r="W42" s="424"/>
      <c r="X42" s="424"/>
      <c r="Y42" s="52"/>
      <c r="Z42" s="52"/>
      <c r="AA42" s="52"/>
      <c r="AB42" s="52"/>
    </row>
    <row r="43" spans="1:30" s="419" customFormat="1" ht="33.75" customHeight="1" x14ac:dyDescent="0.25">
      <c r="A43" s="404" t="s">
        <v>17</v>
      </c>
      <c r="B43" s="82">
        <v>128.21009999999998</v>
      </c>
      <c r="C43" s="82">
        <v>128.84089999999998</v>
      </c>
      <c r="D43" s="82">
        <v>15.139199999999999</v>
      </c>
      <c r="E43" s="82">
        <v>128.99859999999998</v>
      </c>
      <c r="F43" s="82">
        <v>125.52920000000002</v>
      </c>
      <c r="G43" s="82"/>
      <c r="H43" s="82"/>
      <c r="I43" s="205">
        <f t="shared" si="11"/>
        <v>526.71799999999996</v>
      </c>
      <c r="J43" s="52"/>
      <c r="K43" s="404" t="s">
        <v>17</v>
      </c>
      <c r="L43" s="82">
        <v>9.1999999999999993</v>
      </c>
      <c r="M43" s="82">
        <v>9.6</v>
      </c>
      <c r="N43" s="82">
        <v>1.3</v>
      </c>
      <c r="O43" s="82">
        <v>9.3000000000000007</v>
      </c>
      <c r="P43" s="82">
        <v>9.1</v>
      </c>
      <c r="Q43" s="82"/>
      <c r="R43" s="205">
        <f t="shared" si="12"/>
        <v>38.5</v>
      </c>
      <c r="S43" s="52"/>
      <c r="T43" s="76"/>
      <c r="U43" s="53"/>
      <c r="V43" s="52"/>
      <c r="W43" s="424"/>
      <c r="X43" s="424"/>
      <c r="Y43" s="52"/>
      <c r="Z43" s="52"/>
      <c r="AA43" s="52"/>
      <c r="AB43" s="52"/>
    </row>
    <row r="44" spans="1:30" s="419" customFormat="1" ht="33.75" customHeight="1" x14ac:dyDescent="0.25">
      <c r="A44" s="406" t="s">
        <v>18</v>
      </c>
      <c r="B44" s="82">
        <v>128.21009999999998</v>
      </c>
      <c r="C44" s="82">
        <v>128.84089999999998</v>
      </c>
      <c r="D44" s="82">
        <v>15.139199999999999</v>
      </c>
      <c r="E44" s="82">
        <v>128.99859999999998</v>
      </c>
      <c r="F44" s="82">
        <v>125.52920000000002</v>
      </c>
      <c r="G44" s="82"/>
      <c r="H44" s="82"/>
      <c r="I44" s="205">
        <f t="shared" si="11"/>
        <v>526.71799999999996</v>
      </c>
      <c r="J44" s="52"/>
      <c r="K44" s="406" t="s">
        <v>18</v>
      </c>
      <c r="L44" s="82">
        <v>9.1999999999999993</v>
      </c>
      <c r="M44" s="82">
        <v>9.6</v>
      </c>
      <c r="N44" s="82">
        <v>1.3</v>
      </c>
      <c r="O44" s="82">
        <v>9.3000000000000007</v>
      </c>
      <c r="P44" s="82">
        <v>9.1</v>
      </c>
      <c r="Q44" s="82"/>
      <c r="R44" s="205">
        <f t="shared" si="12"/>
        <v>38.5</v>
      </c>
      <c r="S44" s="52"/>
      <c r="T44" s="76"/>
      <c r="U44" s="53"/>
      <c r="V44" s="52"/>
      <c r="W44" s="424"/>
      <c r="X44" s="424"/>
      <c r="Y44" s="52"/>
      <c r="Z44" s="52"/>
      <c r="AA44" s="52"/>
      <c r="AB44" s="52"/>
    </row>
    <row r="45" spans="1:30" s="419" customFormat="1" ht="33.75" customHeight="1" x14ac:dyDescent="0.25">
      <c r="A45" s="404" t="s">
        <v>19</v>
      </c>
      <c r="B45" s="82">
        <v>128.21009999999998</v>
      </c>
      <c r="C45" s="82">
        <v>128.84089999999998</v>
      </c>
      <c r="D45" s="82">
        <v>15.139199999999999</v>
      </c>
      <c r="E45" s="82">
        <v>128.99859999999998</v>
      </c>
      <c r="F45" s="82">
        <v>125.52920000000002</v>
      </c>
      <c r="G45" s="82"/>
      <c r="H45" s="82"/>
      <c r="I45" s="205">
        <f t="shared" si="11"/>
        <v>526.71799999999996</v>
      </c>
      <c r="J45" s="52"/>
      <c r="K45" s="404" t="s">
        <v>19</v>
      </c>
      <c r="L45" s="82">
        <v>9.1999999999999993</v>
      </c>
      <c r="M45" s="82">
        <v>9.6</v>
      </c>
      <c r="N45" s="82">
        <v>1.3</v>
      </c>
      <c r="O45" s="82">
        <v>9.3000000000000007</v>
      </c>
      <c r="P45" s="82">
        <v>9.1999999999999993</v>
      </c>
      <c r="Q45" s="82"/>
      <c r="R45" s="205">
        <f t="shared" si="12"/>
        <v>38.599999999999994</v>
      </c>
      <c r="S45" s="52"/>
      <c r="T45" s="76"/>
      <c r="U45" s="53"/>
      <c r="V45" s="52"/>
      <c r="W45" s="424"/>
      <c r="X45" s="424"/>
      <c r="Y45" s="52"/>
      <c r="Z45" s="52"/>
      <c r="AA45" s="52"/>
      <c r="AB45" s="52"/>
    </row>
    <row r="46" spans="1:30" s="419" customFormat="1" ht="33.75" customHeight="1" x14ac:dyDescent="0.25">
      <c r="A46" s="406" t="s">
        <v>11</v>
      </c>
      <c r="B46" s="308">
        <f t="shared" ref="B46:H46" si="13">SUM(B39:B45)</f>
        <v>897.47069999999997</v>
      </c>
      <c r="C46" s="309">
        <f t="shared" si="13"/>
        <v>901.88629999999966</v>
      </c>
      <c r="D46" s="309">
        <f t="shared" si="13"/>
        <v>105.9744</v>
      </c>
      <c r="E46" s="309">
        <f t="shared" si="13"/>
        <v>902.99019999999996</v>
      </c>
      <c r="F46" s="309">
        <f t="shared" si="13"/>
        <v>878.70440000000019</v>
      </c>
      <c r="G46" s="309">
        <f t="shared" si="13"/>
        <v>0</v>
      </c>
      <c r="H46" s="309">
        <f t="shared" si="13"/>
        <v>0</v>
      </c>
      <c r="I46" s="205">
        <f t="shared" si="11"/>
        <v>3687.0259999999994</v>
      </c>
      <c r="K46" s="406" t="s">
        <v>11</v>
      </c>
      <c r="L46" s="308">
        <f t="shared" ref="L46:Q46" si="14">SUM(L39:L45)</f>
        <v>64.300000000000011</v>
      </c>
      <c r="M46" s="309">
        <f t="shared" si="14"/>
        <v>67.3</v>
      </c>
      <c r="N46" s="309">
        <f t="shared" si="14"/>
        <v>9</v>
      </c>
      <c r="O46" s="309">
        <f t="shared" si="14"/>
        <v>65.099999999999994</v>
      </c>
      <c r="P46" s="309">
        <f t="shared" si="14"/>
        <v>63.900000000000006</v>
      </c>
      <c r="Q46" s="309">
        <f t="shared" si="14"/>
        <v>0</v>
      </c>
      <c r="R46" s="205">
        <f t="shared" si="12"/>
        <v>269.60000000000002</v>
      </c>
      <c r="S46" s="76"/>
      <c r="T46" s="76"/>
      <c r="U46" s="52"/>
      <c r="V46" s="52"/>
      <c r="W46" s="52"/>
      <c r="X46" s="52"/>
      <c r="Y46" s="52"/>
      <c r="Z46" s="52"/>
      <c r="AA46" s="52"/>
      <c r="AB46" s="52"/>
    </row>
    <row r="47" spans="1:30" s="419" customFormat="1" ht="33.75" customHeight="1" x14ac:dyDescent="0.25">
      <c r="A47" s="407" t="s">
        <v>20</v>
      </c>
      <c r="B47" s="316">
        <v>157.69999999999999</v>
      </c>
      <c r="C47" s="317">
        <v>157.69999999999999</v>
      </c>
      <c r="D47" s="317">
        <v>157.69999999999999</v>
      </c>
      <c r="E47" s="317">
        <v>157.69999999999999</v>
      </c>
      <c r="F47" s="317">
        <v>157.69999999999999</v>
      </c>
      <c r="G47" s="317"/>
      <c r="H47" s="317"/>
      <c r="I47" s="425">
        <f>+((I46/I48)/7)*1000</f>
        <v>157.69999999999999</v>
      </c>
      <c r="K47" s="407" t="s">
        <v>20</v>
      </c>
      <c r="L47" s="316">
        <v>143.5</v>
      </c>
      <c r="M47" s="317">
        <v>141.5</v>
      </c>
      <c r="N47" s="317">
        <v>143.5</v>
      </c>
      <c r="O47" s="317">
        <v>141</v>
      </c>
      <c r="P47" s="317">
        <v>140.5</v>
      </c>
      <c r="Q47" s="317"/>
      <c r="R47" s="425">
        <f>+((R46/R48)/7)*1000</f>
        <v>141.59663865546219</v>
      </c>
      <c r="S47" s="426"/>
      <c r="T47" s="426"/>
    </row>
    <row r="48" spans="1:30" s="419" customFormat="1" ht="33.75" customHeight="1" x14ac:dyDescent="0.25">
      <c r="A48" s="409" t="s">
        <v>21</v>
      </c>
      <c r="B48" s="86">
        <v>813</v>
      </c>
      <c r="C48" s="35">
        <v>817</v>
      </c>
      <c r="D48" s="35">
        <v>96</v>
      </c>
      <c r="E48" s="35">
        <v>818</v>
      </c>
      <c r="F48" s="35">
        <v>796</v>
      </c>
      <c r="G48" s="35"/>
      <c r="H48" s="35"/>
      <c r="I48" s="427">
        <f>SUM(B48:H48)</f>
        <v>3340</v>
      </c>
      <c r="J48" s="52"/>
      <c r="K48" s="409" t="s">
        <v>21</v>
      </c>
      <c r="L48" s="428">
        <v>64</v>
      </c>
      <c r="M48" s="411">
        <v>68</v>
      </c>
      <c r="N48" s="411">
        <v>9</v>
      </c>
      <c r="O48" s="411">
        <v>66</v>
      </c>
      <c r="P48" s="411">
        <v>65</v>
      </c>
      <c r="Q48" s="411"/>
      <c r="R48" s="429">
        <f>SUM(L48:Q48)</f>
        <v>272</v>
      </c>
      <c r="S48" s="430"/>
      <c r="T48" s="430"/>
    </row>
    <row r="49" spans="1:31" s="419" customFormat="1" ht="33.75" customHeight="1" x14ac:dyDescent="0.25">
      <c r="A49" s="414" t="s">
        <v>22</v>
      </c>
      <c r="B49" s="302">
        <f>((B48*B47)*7/1000)/7</f>
        <v>128.21009999999998</v>
      </c>
      <c r="C49" s="204">
        <f t="shared" ref="C49:H49" si="15">((C48*C47)*7/1000)/7</f>
        <v>128.84089999999998</v>
      </c>
      <c r="D49" s="204">
        <f t="shared" si="15"/>
        <v>15.139199999999999</v>
      </c>
      <c r="E49" s="204">
        <f t="shared" si="15"/>
        <v>128.99859999999998</v>
      </c>
      <c r="F49" s="204">
        <f t="shared" si="15"/>
        <v>125.52920000000002</v>
      </c>
      <c r="G49" s="204">
        <f t="shared" si="15"/>
        <v>0</v>
      </c>
      <c r="H49" s="204">
        <f t="shared" si="15"/>
        <v>0</v>
      </c>
      <c r="I49" s="431">
        <f>((I46*1000)/I48)/7</f>
        <v>157.69999999999999</v>
      </c>
      <c r="K49" s="414" t="s">
        <v>22</v>
      </c>
      <c r="L49" s="302">
        <f t="shared" ref="L49:Q49" si="16">((L48*L47)*7/1000-L39)/6</f>
        <v>9.1479999999999997</v>
      </c>
      <c r="M49" s="302">
        <f t="shared" si="16"/>
        <v>9.609</v>
      </c>
      <c r="N49" s="302">
        <f t="shared" si="16"/>
        <v>1.2900833333333332</v>
      </c>
      <c r="O49" s="302">
        <f t="shared" si="16"/>
        <v>9.2569999999999997</v>
      </c>
      <c r="P49" s="302">
        <f t="shared" si="16"/>
        <v>9.1212500000000016</v>
      </c>
      <c r="Q49" s="204">
        <f t="shared" si="16"/>
        <v>0</v>
      </c>
      <c r="R49" s="432">
        <f>((R46*1000)/R48)/7</f>
        <v>141.59663865546219</v>
      </c>
      <c r="S49" s="430"/>
      <c r="T49" s="430"/>
    </row>
    <row r="50" spans="1:31" s="419" customFormat="1" ht="33.75" customHeight="1" x14ac:dyDescent="0.25">
      <c r="A50" s="99" t="s">
        <v>23</v>
      </c>
      <c r="B50" s="88">
        <f t="shared" ref="B50:H50" si="17">((B48*B47)*7)/1000</f>
        <v>897.47069999999997</v>
      </c>
      <c r="C50" s="43">
        <f t="shared" si="17"/>
        <v>901.88629999999989</v>
      </c>
      <c r="D50" s="43">
        <f t="shared" si="17"/>
        <v>105.97439999999999</v>
      </c>
      <c r="E50" s="43">
        <f t="shared" si="17"/>
        <v>902.99019999999996</v>
      </c>
      <c r="F50" s="43">
        <f t="shared" si="17"/>
        <v>878.70440000000008</v>
      </c>
      <c r="G50" s="43">
        <f t="shared" si="17"/>
        <v>0</v>
      </c>
      <c r="H50" s="43">
        <f t="shared" si="17"/>
        <v>0</v>
      </c>
      <c r="I50" s="90"/>
      <c r="K50" s="99" t="s">
        <v>23</v>
      </c>
      <c r="L50" s="88">
        <f t="shared" ref="L50:Q50" si="18">((L48*L47)*7)/1000</f>
        <v>64.287999999999997</v>
      </c>
      <c r="M50" s="43">
        <f t="shared" si="18"/>
        <v>67.353999999999999</v>
      </c>
      <c r="N50" s="43">
        <f t="shared" si="18"/>
        <v>9.0404999999999998</v>
      </c>
      <c r="O50" s="43">
        <f t="shared" si="18"/>
        <v>65.141999999999996</v>
      </c>
      <c r="P50" s="43">
        <f t="shared" si="18"/>
        <v>63.927500000000002</v>
      </c>
      <c r="Q50" s="43">
        <f t="shared" si="18"/>
        <v>0</v>
      </c>
      <c r="R50" s="433"/>
    </row>
    <row r="51" spans="1:31" s="419" customFormat="1" ht="33.75" customHeight="1" thickBot="1" x14ac:dyDescent="0.3">
      <c r="A51" s="100" t="s">
        <v>24</v>
      </c>
      <c r="B51" s="89">
        <f t="shared" ref="B51:H51" si="19">+(B46/B48)/7*1000</f>
        <v>157.69999999999999</v>
      </c>
      <c r="C51" s="49">
        <f t="shared" si="19"/>
        <v>157.69999999999996</v>
      </c>
      <c r="D51" s="49">
        <f t="shared" si="19"/>
        <v>157.70000000000002</v>
      </c>
      <c r="E51" s="49">
        <f t="shared" si="19"/>
        <v>157.69999999999999</v>
      </c>
      <c r="F51" s="49">
        <f t="shared" si="19"/>
        <v>157.70000000000005</v>
      </c>
      <c r="G51" s="49" t="e">
        <f t="shared" si="19"/>
        <v>#DIV/0!</v>
      </c>
      <c r="H51" s="49" t="e">
        <f t="shared" si="19"/>
        <v>#DIV/0!</v>
      </c>
      <c r="I51" s="108"/>
      <c r="J51" s="52"/>
      <c r="K51" s="100" t="s">
        <v>24</v>
      </c>
      <c r="L51" s="89">
        <f t="shared" ref="L51:Q51" si="20">+(L46/L48)/7*1000</f>
        <v>143.52678571428572</v>
      </c>
      <c r="M51" s="49">
        <f t="shared" si="20"/>
        <v>141.38655462184875</v>
      </c>
      <c r="N51" s="49">
        <f t="shared" si="20"/>
        <v>142.85714285714286</v>
      </c>
      <c r="O51" s="49">
        <f t="shared" si="20"/>
        <v>140.90909090909091</v>
      </c>
      <c r="P51" s="49">
        <f t="shared" si="20"/>
        <v>140.43956043956047</v>
      </c>
      <c r="Q51" s="49" t="e">
        <f t="shared" si="20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91"/>
      <c r="K54" s="591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589" t="s">
        <v>8</v>
      </c>
      <c r="C55" s="590"/>
      <c r="D55" s="590"/>
      <c r="E55" s="590"/>
      <c r="F55" s="590"/>
      <c r="G55" s="587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1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1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1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1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1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1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1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2">SUM(B58:B64)</f>
        <v>158.00000000000003</v>
      </c>
      <c r="C65" s="28">
        <f t="shared" si="22"/>
        <v>279.2</v>
      </c>
      <c r="D65" s="28">
        <f t="shared" si="22"/>
        <v>277</v>
      </c>
      <c r="E65" s="28">
        <f t="shared" si="22"/>
        <v>395.9</v>
      </c>
      <c r="F65" s="28">
        <f t="shared" si="22"/>
        <v>0</v>
      </c>
      <c r="G65" s="28">
        <f t="shared" si="22"/>
        <v>0</v>
      </c>
      <c r="H65" s="104">
        <f t="shared" si="21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3">((B67*B66)*7/1000-B58-B59)/5</f>
        <v>22.8871</v>
      </c>
      <c r="C68" s="39">
        <f t="shared" si="23"/>
        <v>40.400400000000005</v>
      </c>
      <c r="D68" s="39">
        <f t="shared" si="23"/>
        <v>40.129200000000004</v>
      </c>
      <c r="E68" s="39">
        <f t="shared" si="23"/>
        <v>57.355999999999995</v>
      </c>
      <c r="F68" s="39">
        <f t="shared" si="23"/>
        <v>0</v>
      </c>
      <c r="G68" s="39">
        <f t="shared" si="23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4">((B67*B66)*7)/1000</f>
        <v>158.03550000000001</v>
      </c>
      <c r="C69" s="43">
        <f t="shared" si="24"/>
        <v>279.202</v>
      </c>
      <c r="D69" s="43">
        <f t="shared" si="24"/>
        <v>277.04599999999999</v>
      </c>
      <c r="E69" s="43">
        <f t="shared" si="24"/>
        <v>395.78</v>
      </c>
      <c r="F69" s="43">
        <f t="shared" si="24"/>
        <v>0</v>
      </c>
      <c r="G69" s="43">
        <f t="shared" si="24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5">+(B65/B67)/7*1000</f>
        <v>130.47068538398022</v>
      </c>
      <c r="C70" s="49">
        <f t="shared" si="25"/>
        <v>129.49907235621521</v>
      </c>
      <c r="D70" s="49">
        <f t="shared" si="25"/>
        <v>128.47866419294991</v>
      </c>
      <c r="E70" s="49">
        <f t="shared" si="25"/>
        <v>128.53896103896105</v>
      </c>
      <c r="F70" s="49" t="e">
        <f t="shared" si="25"/>
        <v>#DIV/0!</v>
      </c>
      <c r="G70" s="49" t="e">
        <f t="shared" si="25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557"/>
      <c r="D73" s="557"/>
      <c r="E73" s="557"/>
      <c r="F73" s="118"/>
      <c r="G73" s="198"/>
      <c r="H73" s="557"/>
      <c r="I73" s="557"/>
      <c r="J73" s="557"/>
      <c r="K73" s="118"/>
      <c r="L73" s="198"/>
      <c r="M73" s="557"/>
      <c r="N73" s="557"/>
      <c r="O73" s="118"/>
      <c r="P73" s="198"/>
      <c r="Q73" s="557"/>
      <c r="R73" s="557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398"/>
      <c r="C74" s="399"/>
      <c r="D74" s="399"/>
      <c r="E74" s="399"/>
      <c r="F74" s="400"/>
      <c r="G74" s="401"/>
      <c r="H74" s="399"/>
      <c r="I74" s="399"/>
      <c r="J74" s="399"/>
      <c r="K74" s="400"/>
      <c r="L74" s="401"/>
      <c r="M74" s="399"/>
      <c r="N74" s="399"/>
      <c r="O74" s="400"/>
      <c r="P74" s="401"/>
      <c r="Q74" s="399"/>
      <c r="R74" s="399"/>
      <c r="S74" s="400"/>
      <c r="T74" s="92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398">
        <v>1</v>
      </c>
      <c r="C75" s="402">
        <v>2</v>
      </c>
      <c r="D75" s="402" t="s">
        <v>73</v>
      </c>
      <c r="E75" s="402">
        <v>4</v>
      </c>
      <c r="F75" s="403">
        <v>5</v>
      </c>
      <c r="G75" s="398">
        <v>6</v>
      </c>
      <c r="H75" s="402">
        <v>7</v>
      </c>
      <c r="I75" s="402" t="s">
        <v>74</v>
      </c>
      <c r="J75" s="402">
        <v>9</v>
      </c>
      <c r="K75" s="403">
        <v>10</v>
      </c>
      <c r="L75" s="398">
        <v>11</v>
      </c>
      <c r="M75" s="402" t="s">
        <v>75</v>
      </c>
      <c r="N75" s="402">
        <v>13</v>
      </c>
      <c r="O75" s="403">
        <v>14</v>
      </c>
      <c r="P75" s="398">
        <v>15</v>
      </c>
      <c r="Q75" s="402" t="s">
        <v>76</v>
      </c>
      <c r="R75" s="402">
        <v>17</v>
      </c>
      <c r="S75" s="403">
        <v>18</v>
      </c>
      <c r="T75" s="92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404" t="s">
        <v>13</v>
      </c>
      <c r="B76" s="203">
        <v>9.1999999999999993</v>
      </c>
      <c r="C76" s="204">
        <v>8.6999999999999993</v>
      </c>
      <c r="D76" s="204">
        <v>1.6</v>
      </c>
      <c r="E76" s="204">
        <v>8.8000000000000007</v>
      </c>
      <c r="F76" s="205">
        <v>10.1</v>
      </c>
      <c r="G76" s="203">
        <v>8.6999999999999993</v>
      </c>
      <c r="H76" s="204">
        <v>9</v>
      </c>
      <c r="I76" s="204">
        <v>1.9</v>
      </c>
      <c r="J76" s="204">
        <v>9</v>
      </c>
      <c r="K76" s="205">
        <v>10.199999999999999</v>
      </c>
      <c r="L76" s="203">
        <v>10.6</v>
      </c>
      <c r="M76" s="204">
        <v>1.8</v>
      </c>
      <c r="N76" s="204">
        <v>10.6</v>
      </c>
      <c r="O76" s="205">
        <v>10.5</v>
      </c>
      <c r="P76" s="203">
        <v>10.4</v>
      </c>
      <c r="Q76" s="204">
        <v>2.1</v>
      </c>
      <c r="R76" s="204">
        <v>10.3</v>
      </c>
      <c r="S76" s="205">
        <v>10.199999999999999</v>
      </c>
      <c r="T76" s="405">
        <f t="shared" ref="T76:T83" si="26">SUM(B76:S76)</f>
        <v>143.69999999999999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406" t="s">
        <v>14</v>
      </c>
      <c r="B77" s="203">
        <v>9.1999999999999993</v>
      </c>
      <c r="C77" s="204">
        <v>8.6999999999999993</v>
      </c>
      <c r="D77" s="204">
        <v>1.6</v>
      </c>
      <c r="E77" s="204">
        <v>8.8000000000000007</v>
      </c>
      <c r="F77" s="205">
        <v>10</v>
      </c>
      <c r="G77" s="203">
        <v>8.6</v>
      </c>
      <c r="H77" s="204">
        <v>9</v>
      </c>
      <c r="I77" s="204">
        <v>1.9</v>
      </c>
      <c r="J77" s="204">
        <v>9.1</v>
      </c>
      <c r="K77" s="205">
        <v>10.199999999999999</v>
      </c>
      <c r="L77" s="203">
        <v>10.7</v>
      </c>
      <c r="M77" s="204">
        <v>1.7</v>
      </c>
      <c r="N77" s="204">
        <v>10.5</v>
      </c>
      <c r="O77" s="205">
        <v>10.5</v>
      </c>
      <c r="P77" s="203">
        <v>10.4</v>
      </c>
      <c r="Q77" s="204">
        <v>2</v>
      </c>
      <c r="R77" s="204">
        <v>10.3</v>
      </c>
      <c r="S77" s="205">
        <v>10.199999999999999</v>
      </c>
      <c r="T77" s="405">
        <f t="shared" si="26"/>
        <v>143.4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404" t="s">
        <v>15</v>
      </c>
      <c r="B78" s="203">
        <v>9.1999999999999993</v>
      </c>
      <c r="C78" s="204">
        <v>8.6999999999999993</v>
      </c>
      <c r="D78" s="204">
        <v>1.6</v>
      </c>
      <c r="E78" s="204">
        <v>8.8000000000000007</v>
      </c>
      <c r="F78" s="205">
        <v>10</v>
      </c>
      <c r="G78" s="203">
        <v>8.6</v>
      </c>
      <c r="H78" s="204">
        <v>9</v>
      </c>
      <c r="I78" s="204">
        <v>1.9</v>
      </c>
      <c r="J78" s="204">
        <v>9.1</v>
      </c>
      <c r="K78" s="205">
        <v>10.199999999999999</v>
      </c>
      <c r="L78" s="203">
        <v>10.7</v>
      </c>
      <c r="M78" s="204">
        <v>1.8</v>
      </c>
      <c r="N78" s="204">
        <v>10.6</v>
      </c>
      <c r="O78" s="205">
        <v>10.5</v>
      </c>
      <c r="P78" s="203">
        <v>10.4</v>
      </c>
      <c r="Q78" s="204">
        <v>2.1</v>
      </c>
      <c r="R78" s="204">
        <v>10.3</v>
      </c>
      <c r="S78" s="205">
        <v>10.199999999999999</v>
      </c>
      <c r="T78" s="405">
        <f t="shared" si="26"/>
        <v>143.69999999999999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406" t="s">
        <v>16</v>
      </c>
      <c r="B79" s="203">
        <v>9.1999999999999993</v>
      </c>
      <c r="C79" s="204">
        <v>8.6999999999999993</v>
      </c>
      <c r="D79" s="204">
        <v>1.6</v>
      </c>
      <c r="E79" s="204">
        <v>8.8000000000000007</v>
      </c>
      <c r="F79" s="205">
        <v>10.1</v>
      </c>
      <c r="G79" s="203">
        <v>8.6</v>
      </c>
      <c r="H79" s="204">
        <v>9</v>
      </c>
      <c r="I79" s="204">
        <v>1.9</v>
      </c>
      <c r="J79" s="204">
        <v>9.1</v>
      </c>
      <c r="K79" s="205">
        <v>10.199999999999999</v>
      </c>
      <c r="L79" s="203">
        <v>10.7</v>
      </c>
      <c r="M79" s="204">
        <v>1.8</v>
      </c>
      <c r="N79" s="204">
        <v>10.6</v>
      </c>
      <c r="O79" s="205">
        <v>10.5</v>
      </c>
      <c r="P79" s="203">
        <v>10.4</v>
      </c>
      <c r="Q79" s="204">
        <v>2.1</v>
      </c>
      <c r="R79" s="204">
        <v>10.3</v>
      </c>
      <c r="S79" s="205">
        <v>10.199999999999999</v>
      </c>
      <c r="T79" s="405">
        <f t="shared" si="26"/>
        <v>143.79999999999998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404" t="s">
        <v>17</v>
      </c>
      <c r="B80" s="203">
        <v>9.3000000000000007</v>
      </c>
      <c r="C80" s="204">
        <v>8.6999999999999993</v>
      </c>
      <c r="D80" s="204">
        <v>1.7</v>
      </c>
      <c r="E80" s="204">
        <v>8.8000000000000007</v>
      </c>
      <c r="F80" s="205">
        <v>10.1</v>
      </c>
      <c r="G80" s="203">
        <v>8.6</v>
      </c>
      <c r="H80" s="204">
        <v>9</v>
      </c>
      <c r="I80" s="204">
        <v>1.9</v>
      </c>
      <c r="J80" s="204">
        <v>9.1</v>
      </c>
      <c r="K80" s="205">
        <v>10.199999999999999</v>
      </c>
      <c r="L80" s="203">
        <v>10.8</v>
      </c>
      <c r="M80" s="204">
        <v>1.8</v>
      </c>
      <c r="N80" s="204">
        <v>10.6</v>
      </c>
      <c r="O80" s="205">
        <v>10.5</v>
      </c>
      <c r="P80" s="203">
        <v>10.4</v>
      </c>
      <c r="Q80" s="204">
        <v>2.1</v>
      </c>
      <c r="R80" s="204">
        <v>10.3</v>
      </c>
      <c r="S80" s="205">
        <v>10.199999999999999</v>
      </c>
      <c r="T80" s="405">
        <f t="shared" si="26"/>
        <v>144.1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406" t="s">
        <v>18</v>
      </c>
      <c r="B81" s="203">
        <v>9.3000000000000007</v>
      </c>
      <c r="C81" s="204">
        <v>8.8000000000000007</v>
      </c>
      <c r="D81" s="204">
        <v>1.7</v>
      </c>
      <c r="E81" s="204">
        <v>8.9</v>
      </c>
      <c r="F81" s="205">
        <v>10.1</v>
      </c>
      <c r="G81" s="203">
        <v>8.6999999999999993</v>
      </c>
      <c r="H81" s="204">
        <v>9</v>
      </c>
      <c r="I81" s="204">
        <v>2</v>
      </c>
      <c r="J81" s="204">
        <v>9.1999999999999993</v>
      </c>
      <c r="K81" s="205">
        <v>10.199999999999999</v>
      </c>
      <c r="L81" s="203">
        <v>10.8</v>
      </c>
      <c r="M81" s="204">
        <v>1.8</v>
      </c>
      <c r="N81" s="204">
        <v>10.6</v>
      </c>
      <c r="O81" s="205">
        <v>10.5</v>
      </c>
      <c r="P81" s="203">
        <v>10.5</v>
      </c>
      <c r="Q81" s="204">
        <v>2.1</v>
      </c>
      <c r="R81" s="204">
        <v>10.3</v>
      </c>
      <c r="S81" s="205">
        <v>10.199999999999999</v>
      </c>
      <c r="T81" s="405">
        <f t="shared" si="26"/>
        <v>144.69999999999999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404" t="s">
        <v>19</v>
      </c>
      <c r="B82" s="203">
        <v>9.3000000000000007</v>
      </c>
      <c r="C82" s="204">
        <v>8.8000000000000007</v>
      </c>
      <c r="D82" s="204">
        <v>1.7</v>
      </c>
      <c r="E82" s="204">
        <v>8.9</v>
      </c>
      <c r="F82" s="205">
        <v>10.1</v>
      </c>
      <c r="G82" s="203">
        <v>8.6999999999999993</v>
      </c>
      <c r="H82" s="204">
        <v>9</v>
      </c>
      <c r="I82" s="204">
        <v>2</v>
      </c>
      <c r="J82" s="204">
        <v>9.1999999999999993</v>
      </c>
      <c r="K82" s="205">
        <v>10.3</v>
      </c>
      <c r="L82" s="203">
        <v>10.8</v>
      </c>
      <c r="M82" s="204">
        <v>1.8</v>
      </c>
      <c r="N82" s="204">
        <v>10.6</v>
      </c>
      <c r="O82" s="205">
        <v>10.6</v>
      </c>
      <c r="P82" s="203">
        <v>10.5</v>
      </c>
      <c r="Q82" s="204">
        <v>2.1</v>
      </c>
      <c r="R82" s="204">
        <v>10.3</v>
      </c>
      <c r="S82" s="205">
        <v>10.3</v>
      </c>
      <c r="T82" s="405">
        <f t="shared" si="26"/>
        <v>145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406" t="s">
        <v>11</v>
      </c>
      <c r="B83" s="311">
        <f>SUM(B76:B82)</f>
        <v>64.699999999999989</v>
      </c>
      <c r="C83" s="309">
        <f>SUM(C76:C82)</f>
        <v>61.099999999999994</v>
      </c>
      <c r="D83" s="309">
        <f>SUM(D76:D82)</f>
        <v>11.499999999999998</v>
      </c>
      <c r="E83" s="309">
        <f>SUM(E76:E82)</f>
        <v>61.8</v>
      </c>
      <c r="F83" s="310">
        <f>SUM(F76:F82)</f>
        <v>70.5</v>
      </c>
      <c r="G83" s="311">
        <f t="shared" ref="G83:S83" si="27">SUM(G76:G82)</f>
        <v>60.5</v>
      </c>
      <c r="H83" s="309">
        <f t="shared" si="27"/>
        <v>63</v>
      </c>
      <c r="I83" s="309">
        <f t="shared" si="27"/>
        <v>13.5</v>
      </c>
      <c r="J83" s="309">
        <f t="shared" si="27"/>
        <v>63.800000000000011</v>
      </c>
      <c r="K83" s="310">
        <f t="shared" si="27"/>
        <v>71.5</v>
      </c>
      <c r="L83" s="311">
        <f t="shared" si="27"/>
        <v>75.099999999999994</v>
      </c>
      <c r="M83" s="309">
        <f t="shared" si="27"/>
        <v>12.500000000000002</v>
      </c>
      <c r="N83" s="309">
        <f t="shared" si="27"/>
        <v>74.100000000000009</v>
      </c>
      <c r="O83" s="310">
        <f t="shared" si="27"/>
        <v>73.599999999999994</v>
      </c>
      <c r="P83" s="311">
        <f t="shared" si="27"/>
        <v>73</v>
      </c>
      <c r="Q83" s="309">
        <f t="shared" si="27"/>
        <v>14.599999999999998</v>
      </c>
      <c r="R83" s="309">
        <f t="shared" si="27"/>
        <v>72.099999999999994</v>
      </c>
      <c r="S83" s="310">
        <f t="shared" si="27"/>
        <v>71.5</v>
      </c>
      <c r="T83" s="405">
        <f t="shared" si="26"/>
        <v>1008.4000000000001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407" t="s">
        <v>20</v>
      </c>
      <c r="B84" s="319">
        <v>149</v>
      </c>
      <c r="C84" s="317">
        <v>148</v>
      </c>
      <c r="D84" s="317">
        <v>149.5</v>
      </c>
      <c r="E84" s="317">
        <v>147</v>
      </c>
      <c r="F84" s="318">
        <v>146</v>
      </c>
      <c r="G84" s="319">
        <v>149</v>
      </c>
      <c r="H84" s="317">
        <v>147.5</v>
      </c>
      <c r="I84" s="317">
        <v>149</v>
      </c>
      <c r="J84" s="317">
        <v>147</v>
      </c>
      <c r="K84" s="318">
        <v>146</v>
      </c>
      <c r="L84" s="319">
        <v>149</v>
      </c>
      <c r="M84" s="317">
        <v>149</v>
      </c>
      <c r="N84" s="317">
        <v>147</v>
      </c>
      <c r="O84" s="318">
        <v>146</v>
      </c>
      <c r="P84" s="319">
        <v>149</v>
      </c>
      <c r="Q84" s="317">
        <v>149</v>
      </c>
      <c r="R84" s="317">
        <v>147</v>
      </c>
      <c r="S84" s="318">
        <v>146</v>
      </c>
      <c r="T84" s="408">
        <f>+((T83/T85)/7)*1000</f>
        <v>147.4484573768095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409" t="s">
        <v>21</v>
      </c>
      <c r="B85" s="410">
        <v>62</v>
      </c>
      <c r="C85" s="411">
        <v>59</v>
      </c>
      <c r="D85" s="411">
        <v>11</v>
      </c>
      <c r="E85" s="411">
        <v>60</v>
      </c>
      <c r="F85" s="412">
        <v>69</v>
      </c>
      <c r="G85" s="410">
        <v>58</v>
      </c>
      <c r="H85" s="411">
        <v>61</v>
      </c>
      <c r="I85" s="411">
        <v>13</v>
      </c>
      <c r="J85" s="411">
        <v>62</v>
      </c>
      <c r="K85" s="412">
        <v>70</v>
      </c>
      <c r="L85" s="410">
        <v>72</v>
      </c>
      <c r="M85" s="411">
        <v>12</v>
      </c>
      <c r="N85" s="411">
        <v>72</v>
      </c>
      <c r="O85" s="412">
        <v>72</v>
      </c>
      <c r="P85" s="410">
        <v>70</v>
      </c>
      <c r="Q85" s="411">
        <v>14</v>
      </c>
      <c r="R85" s="411">
        <v>70</v>
      </c>
      <c r="S85" s="412">
        <v>70</v>
      </c>
      <c r="T85" s="413">
        <f>SUM(B85:S85)</f>
        <v>977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414" t="s">
        <v>22</v>
      </c>
      <c r="B86" s="203">
        <f t="shared" ref="B86" si="28">((B85*B84)*7/1000-B76)/6</f>
        <v>9.2443333333333317</v>
      </c>
      <c r="C86" s="204">
        <f t="shared" ref="C86" si="29">((C85*C84)*7/1000-C76)/6</f>
        <v>8.7373333333333338</v>
      </c>
      <c r="D86" s="204">
        <f t="shared" ref="D86" si="30">((D85*D84)*7/1000-D76)/6</f>
        <v>1.6519166666666667</v>
      </c>
      <c r="E86" s="204">
        <f t="shared" ref="E86" si="31">((E85*E84)*7/1000-E76)/6</f>
        <v>8.8233333333333324</v>
      </c>
      <c r="F86" s="205">
        <f t="shared" ref="F86" si="32">((F85*F84)*7/1000-F76)/6</f>
        <v>10.069666666666667</v>
      </c>
      <c r="G86" s="203">
        <f t="shared" ref="G86" si="33">((G85*G84)*7/1000-G76)/6</f>
        <v>8.6323333333333334</v>
      </c>
      <c r="H86" s="204">
        <f t="shared" ref="H86" si="34">((H85*H84)*7/1000-H76)/6</f>
        <v>8.9970833333333342</v>
      </c>
      <c r="I86" s="204">
        <f t="shared" ref="I86" si="35">((I85*I84)*7/1000-I76)/6</f>
        <v>1.9431666666666665</v>
      </c>
      <c r="J86" s="204">
        <f t="shared" ref="J86" si="36">((J85*J84)*7/1000-J76)/6</f>
        <v>9.1330000000000009</v>
      </c>
      <c r="K86" s="205">
        <f t="shared" ref="K86" si="37">((K85*K84)*7/1000-K76)/6</f>
        <v>10.223333333333334</v>
      </c>
      <c r="L86" s="203">
        <f t="shared" ref="L86" si="38">((L85*L84)*7/1000-L76)/6</f>
        <v>10.749333333333334</v>
      </c>
      <c r="M86" s="204">
        <f t="shared" ref="M86" si="39">((M85*M84)*7/1000-M76)/6</f>
        <v>1.7859999999999998</v>
      </c>
      <c r="N86" s="204">
        <f t="shared" ref="N86" si="40">((N85*N84)*7/1000-N76)/6</f>
        <v>10.581333333333331</v>
      </c>
      <c r="O86" s="205">
        <f t="shared" ref="O86" si="41">((O85*O84)*7/1000-O76)/6</f>
        <v>10.514000000000001</v>
      </c>
      <c r="P86" s="203">
        <f t="shared" ref="P86" si="42">((P85*P84)*7/1000-P76)/6</f>
        <v>10.435</v>
      </c>
      <c r="Q86" s="204">
        <f t="shared" ref="Q86" si="43">((Q85*Q84)*7/1000-Q76)/6</f>
        <v>2.0836666666666668</v>
      </c>
      <c r="R86" s="204">
        <f t="shared" ref="R86" si="44">((R85*R84)*7/1000-R76)/6</f>
        <v>10.288333333333334</v>
      </c>
      <c r="S86" s="205">
        <f t="shared" ref="S86" si="45">((S85*S84)*7/1000-S76)/6</f>
        <v>10.223333333333334</v>
      </c>
      <c r="T86" s="413">
        <f>((T83*1000)/T85)/7</f>
        <v>147.4484573768095</v>
      </c>
      <c r="AD86" s="3"/>
    </row>
    <row r="87" spans="1:41" ht="33.75" customHeight="1" x14ac:dyDescent="0.25">
      <c r="A87" s="99" t="s">
        <v>23</v>
      </c>
      <c r="B87" s="42">
        <f>((B85*B84)*7)/1000</f>
        <v>64.665999999999997</v>
      </c>
      <c r="C87" s="43">
        <f>((C85*C84)*7)/1000</f>
        <v>61.124000000000002</v>
      </c>
      <c r="D87" s="43">
        <f>((D85*D84)*7)/1000</f>
        <v>11.5115</v>
      </c>
      <c r="E87" s="43">
        <f>((E85*E84)*7)/1000</f>
        <v>61.74</v>
      </c>
      <c r="F87" s="90">
        <f>((F85*F84)*7)/1000</f>
        <v>70.518000000000001</v>
      </c>
      <c r="G87" s="42">
        <f t="shared" ref="G87:S87" si="46">((G85*G84)*7)/1000</f>
        <v>60.494</v>
      </c>
      <c r="H87" s="43">
        <f t="shared" si="46"/>
        <v>62.982500000000002</v>
      </c>
      <c r="I87" s="43">
        <f t="shared" si="46"/>
        <v>13.558999999999999</v>
      </c>
      <c r="J87" s="43">
        <f t="shared" si="46"/>
        <v>63.798000000000002</v>
      </c>
      <c r="K87" s="90">
        <f t="shared" si="46"/>
        <v>71.540000000000006</v>
      </c>
      <c r="L87" s="42">
        <f t="shared" si="46"/>
        <v>75.096000000000004</v>
      </c>
      <c r="M87" s="43">
        <f t="shared" si="46"/>
        <v>12.516</v>
      </c>
      <c r="N87" s="43">
        <f t="shared" si="46"/>
        <v>74.087999999999994</v>
      </c>
      <c r="O87" s="90">
        <f t="shared" si="46"/>
        <v>73.584000000000003</v>
      </c>
      <c r="P87" s="42">
        <f t="shared" si="46"/>
        <v>73.010000000000005</v>
      </c>
      <c r="Q87" s="43">
        <f t="shared" si="46"/>
        <v>14.602</v>
      </c>
      <c r="R87" s="43">
        <f t="shared" si="46"/>
        <v>72.03</v>
      </c>
      <c r="S87" s="90">
        <f t="shared" si="46"/>
        <v>71.540000000000006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149.07834101382485</v>
      </c>
      <c r="C88" s="49">
        <f>+(C83/C85)/7*1000</f>
        <v>147.94188861985472</v>
      </c>
      <c r="D88" s="49">
        <f>+(D83/D85)/7*1000</f>
        <v>149.35064935064932</v>
      </c>
      <c r="E88" s="49">
        <f>+(E83/E85)/7*1000</f>
        <v>147.14285714285717</v>
      </c>
      <c r="F88" s="50">
        <f>+(F83/F85)/7*1000</f>
        <v>145.96273291925468</v>
      </c>
      <c r="G88" s="48">
        <f t="shared" ref="G88:S88" si="47">+(G83/G85)/7*1000</f>
        <v>149.01477832512316</v>
      </c>
      <c r="H88" s="49">
        <f t="shared" si="47"/>
        <v>147.54098360655738</v>
      </c>
      <c r="I88" s="49">
        <f t="shared" si="47"/>
        <v>148.35164835164835</v>
      </c>
      <c r="J88" s="49">
        <f t="shared" si="47"/>
        <v>147.00460829493093</v>
      </c>
      <c r="K88" s="50">
        <f t="shared" si="47"/>
        <v>145.91836734693877</v>
      </c>
      <c r="L88" s="48">
        <f t="shared" si="47"/>
        <v>149.00793650793648</v>
      </c>
      <c r="M88" s="49">
        <f t="shared" si="47"/>
        <v>148.8095238095238</v>
      </c>
      <c r="N88" s="49">
        <f t="shared" si="47"/>
        <v>147.02380952380952</v>
      </c>
      <c r="O88" s="50">
        <f t="shared" si="47"/>
        <v>146.03174603174602</v>
      </c>
      <c r="P88" s="48">
        <f t="shared" si="47"/>
        <v>148.9795918367347</v>
      </c>
      <c r="Q88" s="49">
        <f t="shared" si="47"/>
        <v>148.97959183673467</v>
      </c>
      <c r="R88" s="49">
        <f t="shared" si="47"/>
        <v>147.14285714285717</v>
      </c>
      <c r="S88" s="50">
        <f t="shared" si="47"/>
        <v>145.91836734693877</v>
      </c>
      <c r="T88" s="415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R36"/>
    <mergeCell ref="J54:K54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1" width="22.5703125" style="19" bestFit="1" customWidth="1"/>
    <col min="12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84" t="s">
        <v>0</v>
      </c>
      <c r="B3" s="584"/>
      <c r="C3" s="584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2"/>
      <c r="Z3" s="2"/>
      <c r="AA3" s="2"/>
      <c r="AB3" s="2"/>
      <c r="AC3" s="2"/>
      <c r="AD3" s="13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1" t="s">
        <v>1</v>
      </c>
      <c r="B9" s="131"/>
      <c r="C9" s="131"/>
      <c r="D9" s="1"/>
      <c r="E9" s="585" t="s">
        <v>2</v>
      </c>
      <c r="F9" s="585"/>
      <c r="G9" s="58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85"/>
      <c r="S9" s="58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1"/>
      <c r="B10" s="131"/>
      <c r="C10" s="13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1" t="s">
        <v>4</v>
      </c>
      <c r="B11" s="131"/>
      <c r="C11" s="131"/>
      <c r="D11" s="1"/>
      <c r="E11" s="132">
        <v>1</v>
      </c>
      <c r="F11" s="1"/>
      <c r="G11" s="1"/>
      <c r="H11" s="1"/>
      <c r="I11" s="1"/>
      <c r="J11" s="1"/>
      <c r="K11" s="586" t="s">
        <v>56</v>
      </c>
      <c r="L11" s="586"/>
      <c r="M11" s="133"/>
      <c r="N11" s="13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1"/>
      <c r="B12" s="131"/>
      <c r="C12" s="131"/>
      <c r="D12" s="1"/>
      <c r="E12" s="5"/>
      <c r="F12" s="1"/>
      <c r="G12" s="1"/>
      <c r="H12" s="1"/>
      <c r="I12" s="1"/>
      <c r="J12" s="1"/>
      <c r="K12" s="133"/>
      <c r="L12" s="133"/>
      <c r="M12" s="133"/>
      <c r="N12" s="13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1"/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"/>
      <c r="X13" s="1"/>
      <c r="Y13" s="1"/>
    </row>
    <row r="14" spans="1:30" s="3" customFormat="1" ht="27" thickBot="1" x14ac:dyDescent="0.3">
      <c r="A14" s="13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97" t="s">
        <v>53</v>
      </c>
      <c r="C15" s="598"/>
      <c r="D15" s="598"/>
      <c r="E15" s="598"/>
      <c r="F15" s="598"/>
      <c r="G15" s="598"/>
      <c r="H15" s="598"/>
      <c r="I15" s="598"/>
      <c r="J15" s="599"/>
      <c r="K15" s="600" t="s">
        <v>9</v>
      </c>
      <c r="L15" s="592"/>
      <c r="M15" s="592"/>
      <c r="N15" s="592"/>
      <c r="O15" s="593"/>
      <c r="P15" s="594" t="s">
        <v>30</v>
      </c>
      <c r="Q15" s="595"/>
      <c r="R15" s="595"/>
      <c r="S15" s="596"/>
      <c r="T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7">
        <v>8</v>
      </c>
      <c r="K16" s="127">
        <v>1</v>
      </c>
      <c r="L16" s="15">
        <v>2</v>
      </c>
      <c r="M16" s="15">
        <v>2</v>
      </c>
      <c r="N16" s="15">
        <v>3</v>
      </c>
      <c r="O16" s="15">
        <v>4</v>
      </c>
      <c r="P16" s="16">
        <v>1</v>
      </c>
      <c r="Q16" s="15">
        <v>2</v>
      </c>
      <c r="R16" s="78">
        <v>3</v>
      </c>
      <c r="S16" s="17">
        <v>4</v>
      </c>
      <c r="T16" s="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2">
        <v>9</v>
      </c>
      <c r="K17" s="81">
        <v>1</v>
      </c>
      <c r="L17" s="21">
        <v>2</v>
      </c>
      <c r="M17" s="21">
        <v>3</v>
      </c>
      <c r="N17" s="21">
        <v>4</v>
      </c>
      <c r="O17" s="21">
        <v>5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94" t="s">
        <v>13</v>
      </c>
      <c r="B18" s="23">
        <v>30.151566666666668</v>
      </c>
      <c r="C18" s="24">
        <v>20.706533333333333</v>
      </c>
      <c r="D18" s="24">
        <v>29.262166666666662</v>
      </c>
      <c r="E18" s="24">
        <v>29.080166666666667</v>
      </c>
      <c r="F18" s="24">
        <v>32.530166666666666</v>
      </c>
      <c r="G18" s="24">
        <v>33.526400000000002</v>
      </c>
      <c r="H18" s="24">
        <v>25.9998</v>
      </c>
      <c r="I18" s="24">
        <v>17.651083333333332</v>
      </c>
      <c r="J18" s="25">
        <v>16.735250000000001</v>
      </c>
      <c r="K18" s="82">
        <v>24.923594444444443</v>
      </c>
      <c r="L18" s="24">
        <v>18.144486111111114</v>
      </c>
      <c r="M18" s="24">
        <v>18.104819444444445</v>
      </c>
      <c r="N18" s="24">
        <v>24.931402777777777</v>
      </c>
      <c r="O18" s="24">
        <v>15.721944444444443</v>
      </c>
      <c r="P18" s="23">
        <v>15.632333333333332</v>
      </c>
      <c r="Q18" s="24">
        <v>30.209533333333333</v>
      </c>
      <c r="R18" s="24">
        <v>32.902666666666661</v>
      </c>
      <c r="S18" s="25">
        <v>21.536666666666669</v>
      </c>
      <c r="T18" s="26">
        <f t="shared" ref="T18:T25" si="0">SUM(B18:S18)</f>
        <v>437.75058055555564</v>
      </c>
      <c r="V18" s="2"/>
      <c r="W18" s="20"/>
    </row>
    <row r="19" spans="1:30" ht="39.950000000000003" customHeight="1" x14ac:dyDescent="0.25">
      <c r="A19" s="95" t="s">
        <v>14</v>
      </c>
      <c r="B19" s="23">
        <v>32.113238888888887</v>
      </c>
      <c r="C19" s="24">
        <v>23.45924444444444</v>
      </c>
      <c r="D19" s="24">
        <v>32.432972222222226</v>
      </c>
      <c r="E19" s="24">
        <v>32.074805555555557</v>
      </c>
      <c r="F19" s="24">
        <v>36.207305555555557</v>
      </c>
      <c r="G19" s="24">
        <v>37.238266666666668</v>
      </c>
      <c r="H19" s="24">
        <v>28.473366666666667</v>
      </c>
      <c r="I19" s="24">
        <v>19.669902777777779</v>
      </c>
      <c r="J19" s="25">
        <v>18.250458333333331</v>
      </c>
      <c r="K19" s="82">
        <v>27.104567592592591</v>
      </c>
      <c r="L19" s="24">
        <v>20.07358564814815</v>
      </c>
      <c r="M19" s="24">
        <v>19.991530092592594</v>
      </c>
      <c r="N19" s="24">
        <v>27.476016203703704</v>
      </c>
      <c r="O19" s="24">
        <v>17.393842592592591</v>
      </c>
      <c r="P19" s="23">
        <v>16.795694444444443</v>
      </c>
      <c r="Q19" s="24">
        <v>32.695077777777776</v>
      </c>
      <c r="R19" s="24">
        <v>36.278222222222219</v>
      </c>
      <c r="S19" s="25">
        <v>23.542555555555555</v>
      </c>
      <c r="T19" s="26">
        <f t="shared" si="0"/>
        <v>481.27065324074073</v>
      </c>
      <c r="V19" s="2"/>
      <c r="W19" s="20"/>
    </row>
    <row r="20" spans="1:30" ht="39.75" customHeight="1" x14ac:dyDescent="0.25">
      <c r="A20" s="94" t="s">
        <v>15</v>
      </c>
      <c r="B20" s="79">
        <v>32.113238888888887</v>
      </c>
      <c r="C20" s="24">
        <v>23.45924444444444</v>
      </c>
      <c r="D20" s="24">
        <v>32.432972222222226</v>
      </c>
      <c r="E20" s="24">
        <v>32.074805555555557</v>
      </c>
      <c r="F20" s="24">
        <v>36.207305555555557</v>
      </c>
      <c r="G20" s="24">
        <v>37.238266666666668</v>
      </c>
      <c r="H20" s="24">
        <v>28.473366666666667</v>
      </c>
      <c r="I20" s="24">
        <v>19.669902777777779</v>
      </c>
      <c r="J20" s="25">
        <v>18.250458333333331</v>
      </c>
      <c r="K20" s="83">
        <v>27.104567592592591</v>
      </c>
      <c r="L20" s="24">
        <v>20.07358564814815</v>
      </c>
      <c r="M20" s="24">
        <v>19.991530092592594</v>
      </c>
      <c r="N20" s="24">
        <v>27.476016203703704</v>
      </c>
      <c r="O20" s="24">
        <v>17.393842592592591</v>
      </c>
      <c r="P20" s="79">
        <v>16.795694444444443</v>
      </c>
      <c r="Q20" s="24">
        <v>32.695077777777776</v>
      </c>
      <c r="R20" s="24">
        <v>36.278222222222219</v>
      </c>
      <c r="S20" s="25">
        <v>23.542555555555555</v>
      </c>
      <c r="T20" s="26">
        <f t="shared" si="0"/>
        <v>481.27065324074073</v>
      </c>
      <c r="V20" s="2"/>
      <c r="W20" s="20"/>
    </row>
    <row r="21" spans="1:30" ht="39.950000000000003" customHeight="1" x14ac:dyDescent="0.25">
      <c r="A21" s="95" t="s">
        <v>16</v>
      </c>
      <c r="B21" s="23">
        <v>32.113238888888887</v>
      </c>
      <c r="C21" s="24">
        <v>23.45924444444444</v>
      </c>
      <c r="D21" s="24">
        <v>32.432972222222226</v>
      </c>
      <c r="E21" s="24">
        <v>32.074805555555557</v>
      </c>
      <c r="F21" s="24">
        <v>36.207305555555557</v>
      </c>
      <c r="G21" s="24">
        <v>37.238266666666668</v>
      </c>
      <c r="H21" s="24">
        <v>28.473366666666667</v>
      </c>
      <c r="I21" s="24">
        <v>19.669902777777779</v>
      </c>
      <c r="J21" s="25">
        <v>18.250458333333331</v>
      </c>
      <c r="K21" s="82">
        <v>27.104567592592591</v>
      </c>
      <c r="L21" s="24">
        <v>20.07358564814815</v>
      </c>
      <c r="M21" s="24">
        <v>19.991530092592594</v>
      </c>
      <c r="N21" s="24">
        <v>27.476016203703704</v>
      </c>
      <c r="O21" s="24">
        <v>17.393842592592591</v>
      </c>
      <c r="P21" s="23">
        <v>16.795694444444443</v>
      </c>
      <c r="Q21" s="24">
        <v>32.695077777777776</v>
      </c>
      <c r="R21" s="24">
        <v>36.278222222222219</v>
      </c>
      <c r="S21" s="25">
        <v>23.542555555555555</v>
      </c>
      <c r="T21" s="26">
        <f t="shared" si="0"/>
        <v>481.27065324074073</v>
      </c>
      <c r="V21" s="2"/>
      <c r="W21" s="20"/>
    </row>
    <row r="22" spans="1:30" ht="39.950000000000003" customHeight="1" x14ac:dyDescent="0.25">
      <c r="A22" s="94" t="s">
        <v>17</v>
      </c>
      <c r="B22" s="23">
        <v>32.113238888888887</v>
      </c>
      <c r="C22" s="24">
        <v>23.45924444444444</v>
      </c>
      <c r="D22" s="24">
        <v>32.432972222222226</v>
      </c>
      <c r="E22" s="24">
        <v>32.074805555555557</v>
      </c>
      <c r="F22" s="24">
        <v>36.207305555555557</v>
      </c>
      <c r="G22" s="24">
        <v>37.238266666666668</v>
      </c>
      <c r="H22" s="24">
        <v>28.473366666666667</v>
      </c>
      <c r="I22" s="24">
        <v>19.669902777777779</v>
      </c>
      <c r="J22" s="25">
        <v>18.250458333333331</v>
      </c>
      <c r="K22" s="82">
        <v>27.104567592592591</v>
      </c>
      <c r="L22" s="24">
        <v>20.07358564814815</v>
      </c>
      <c r="M22" s="24">
        <v>19.991530092592594</v>
      </c>
      <c r="N22" s="24">
        <v>27.476016203703704</v>
      </c>
      <c r="O22" s="24">
        <v>17.393842592592591</v>
      </c>
      <c r="P22" s="23">
        <v>16.795694444444443</v>
      </c>
      <c r="Q22" s="24">
        <v>32.695077777777776</v>
      </c>
      <c r="R22" s="24">
        <v>36.278222222222219</v>
      </c>
      <c r="S22" s="25">
        <v>23.542555555555555</v>
      </c>
      <c r="T22" s="26">
        <f t="shared" si="0"/>
        <v>481.27065324074073</v>
      </c>
      <c r="V22" s="2"/>
      <c r="W22" s="20"/>
    </row>
    <row r="23" spans="1:30" ht="39.950000000000003" customHeight="1" x14ac:dyDescent="0.25">
      <c r="A23" s="95" t="s">
        <v>18</v>
      </c>
      <c r="B23" s="23">
        <v>32.113238888888887</v>
      </c>
      <c r="C23" s="24">
        <v>23.45924444444444</v>
      </c>
      <c r="D23" s="24">
        <v>32.432972222222226</v>
      </c>
      <c r="E23" s="24">
        <v>32.074805555555557</v>
      </c>
      <c r="F23" s="24">
        <v>36.207305555555557</v>
      </c>
      <c r="G23" s="24">
        <v>37.238266666666668</v>
      </c>
      <c r="H23" s="24">
        <v>28.473366666666667</v>
      </c>
      <c r="I23" s="24">
        <v>19.669902777777779</v>
      </c>
      <c r="J23" s="25">
        <v>18.250458333333331</v>
      </c>
      <c r="K23" s="82">
        <v>27.104567592592591</v>
      </c>
      <c r="L23" s="24">
        <v>20.07358564814815</v>
      </c>
      <c r="M23" s="24">
        <v>19.991530092592594</v>
      </c>
      <c r="N23" s="24">
        <v>27.476016203703704</v>
      </c>
      <c r="O23" s="24">
        <v>17.393842592592591</v>
      </c>
      <c r="P23" s="23">
        <v>16.795694444444443</v>
      </c>
      <c r="Q23" s="24">
        <v>32.695077777777776</v>
      </c>
      <c r="R23" s="24">
        <v>36.278222222222219</v>
      </c>
      <c r="S23" s="25">
        <v>23.542555555555555</v>
      </c>
      <c r="T23" s="26">
        <f t="shared" si="0"/>
        <v>481.27065324074073</v>
      </c>
      <c r="V23" s="2"/>
      <c r="W23" s="20"/>
    </row>
    <row r="24" spans="1:30" ht="39.950000000000003" customHeight="1" x14ac:dyDescent="0.25">
      <c r="A24" s="94" t="s">
        <v>19</v>
      </c>
      <c r="B24" s="23">
        <v>32.113238888888887</v>
      </c>
      <c r="C24" s="24">
        <v>23.45924444444444</v>
      </c>
      <c r="D24" s="24">
        <v>32.432972222222226</v>
      </c>
      <c r="E24" s="24">
        <v>32.074805555555557</v>
      </c>
      <c r="F24" s="24">
        <v>36.207305555555557</v>
      </c>
      <c r="G24" s="24">
        <v>37.238266666666668</v>
      </c>
      <c r="H24" s="24">
        <v>28.473366666666667</v>
      </c>
      <c r="I24" s="24">
        <v>19.669902777777779</v>
      </c>
      <c r="J24" s="25">
        <v>18.250458333333331</v>
      </c>
      <c r="K24" s="82">
        <v>27.104567592592591</v>
      </c>
      <c r="L24" s="24">
        <v>20.07358564814815</v>
      </c>
      <c r="M24" s="24">
        <v>19.991530092592594</v>
      </c>
      <c r="N24" s="24">
        <v>27.476016203703704</v>
      </c>
      <c r="O24" s="24">
        <v>17.393842592592591</v>
      </c>
      <c r="P24" s="23">
        <v>16.795694444444443</v>
      </c>
      <c r="Q24" s="24">
        <v>32.695077777777776</v>
      </c>
      <c r="R24" s="24">
        <v>36.278222222222219</v>
      </c>
      <c r="S24" s="25">
        <v>23.542555555555555</v>
      </c>
      <c r="T24" s="26">
        <f t="shared" si="0"/>
        <v>481.27065324074073</v>
      </c>
      <c r="V24" s="2"/>
    </row>
    <row r="25" spans="1:30" ht="41.45" customHeight="1" x14ac:dyDescent="0.25">
      <c r="A25" s="95" t="s">
        <v>11</v>
      </c>
      <c r="B25" s="27">
        <f t="shared" ref="B25:C25" si="1">SUM(B18:B24)</f>
        <v>222.83099999999996</v>
      </c>
      <c r="C25" s="28">
        <f t="shared" si="1"/>
        <v>161.46199999999996</v>
      </c>
      <c r="D25" s="28">
        <f>SUM(D18:D24)</f>
        <v>223.85999999999999</v>
      </c>
      <c r="E25" s="28">
        <f t="shared" ref="E25:G25" si="2">SUM(E18:E24)</f>
        <v>221.529</v>
      </c>
      <c r="F25" s="28">
        <f t="shared" si="2"/>
        <v>249.77400000000003</v>
      </c>
      <c r="G25" s="28">
        <f t="shared" si="2"/>
        <v>256.95600000000002</v>
      </c>
      <c r="H25" s="28">
        <f>SUM(H18:H24)</f>
        <v>196.84</v>
      </c>
      <c r="I25" s="28">
        <f t="shared" ref="I25:J25" si="3">SUM(I18:I24)</f>
        <v>135.6705</v>
      </c>
      <c r="J25" s="29">
        <f t="shared" si="3"/>
        <v>126.23799999999997</v>
      </c>
      <c r="K25" s="84">
        <f>SUM(K18:K24)</f>
        <v>187.55099999999999</v>
      </c>
      <c r="L25" s="28">
        <f t="shared" ref="L25:O25" si="4">SUM(L18:L24)</f>
        <v>138.58600000000001</v>
      </c>
      <c r="M25" s="28">
        <f t="shared" si="4"/>
        <v>138.05400000000003</v>
      </c>
      <c r="N25" s="28">
        <f t="shared" si="4"/>
        <v>189.78749999999999</v>
      </c>
      <c r="O25" s="28">
        <f t="shared" si="4"/>
        <v>120.08499999999999</v>
      </c>
      <c r="P25" s="27">
        <f>SUM(P18:P24)</f>
        <v>116.40649999999999</v>
      </c>
      <c r="Q25" s="28">
        <f t="shared" ref="Q25:S25" si="5">SUM(Q18:Q24)</f>
        <v>226.38000000000002</v>
      </c>
      <c r="R25" s="28">
        <f t="shared" si="5"/>
        <v>250.57199999999995</v>
      </c>
      <c r="S25" s="29">
        <f t="shared" si="5"/>
        <v>162.792</v>
      </c>
      <c r="T25" s="26">
        <f t="shared" si="0"/>
        <v>3325.3744999999999</v>
      </c>
    </row>
    <row r="26" spans="1:30" s="2" customFormat="1" ht="36.75" customHeight="1" x14ac:dyDescent="0.25">
      <c r="A26" s="96" t="s">
        <v>20</v>
      </c>
      <c r="B26" s="30">
        <v>40.5</v>
      </c>
      <c r="C26" s="31">
        <v>38</v>
      </c>
      <c r="D26" s="31">
        <v>39</v>
      </c>
      <c r="E26" s="31">
        <v>38.5</v>
      </c>
      <c r="F26" s="31">
        <v>38</v>
      </c>
      <c r="G26" s="31">
        <v>38</v>
      </c>
      <c r="H26" s="31">
        <v>37</v>
      </c>
      <c r="I26" s="31">
        <v>36.5</v>
      </c>
      <c r="J26" s="32">
        <v>35.5</v>
      </c>
      <c r="K26" s="85">
        <v>39</v>
      </c>
      <c r="L26" s="31">
        <v>38</v>
      </c>
      <c r="M26" s="31">
        <v>38</v>
      </c>
      <c r="N26" s="31">
        <v>37.5</v>
      </c>
      <c r="O26" s="31">
        <v>36.5</v>
      </c>
      <c r="P26" s="30">
        <v>39.5</v>
      </c>
      <c r="Q26" s="31">
        <v>38.5</v>
      </c>
      <c r="R26" s="31">
        <v>38</v>
      </c>
      <c r="S26" s="32">
        <v>36</v>
      </c>
      <c r="T26" s="33">
        <f>+((T25/T27)/7)*1000</f>
        <v>37.979972817396856</v>
      </c>
    </row>
    <row r="27" spans="1:30" s="2" customFormat="1" ht="33" customHeight="1" x14ac:dyDescent="0.25">
      <c r="A27" s="97" t="s">
        <v>21</v>
      </c>
      <c r="B27" s="34">
        <v>786</v>
      </c>
      <c r="C27" s="35">
        <v>607</v>
      </c>
      <c r="D27" s="35">
        <v>820</v>
      </c>
      <c r="E27" s="35">
        <v>822</v>
      </c>
      <c r="F27" s="35">
        <v>939</v>
      </c>
      <c r="G27" s="35">
        <v>966</v>
      </c>
      <c r="H27" s="35">
        <v>760</v>
      </c>
      <c r="I27" s="35">
        <v>531</v>
      </c>
      <c r="J27" s="36">
        <v>508</v>
      </c>
      <c r="K27" s="86">
        <v>687</v>
      </c>
      <c r="L27" s="35">
        <v>521</v>
      </c>
      <c r="M27" s="35">
        <v>519</v>
      </c>
      <c r="N27" s="35">
        <v>723</v>
      </c>
      <c r="O27" s="35">
        <v>470</v>
      </c>
      <c r="P27" s="34">
        <v>421</v>
      </c>
      <c r="Q27" s="35">
        <v>840</v>
      </c>
      <c r="R27" s="35">
        <v>942</v>
      </c>
      <c r="S27" s="36">
        <v>646</v>
      </c>
      <c r="T27" s="37">
        <f>SUM(B27:S27)</f>
        <v>12508</v>
      </c>
      <c r="U27" s="2">
        <f>((T25*1000)/T27)/7</f>
        <v>37.979972817396863</v>
      </c>
    </row>
    <row r="28" spans="1:30" s="2" customFormat="1" ht="33" customHeight="1" x14ac:dyDescent="0.25">
      <c r="A28" s="98" t="s">
        <v>22</v>
      </c>
      <c r="B28" s="39">
        <f>((B27*B26)*7/1000-B18)/6</f>
        <v>32.113238888888887</v>
      </c>
      <c r="C28" s="39">
        <f t="shared" ref="C28:S28" si="6">((C27*C26)*7/1000-C18)/6</f>
        <v>23.45924444444444</v>
      </c>
      <c r="D28" s="39">
        <f t="shared" si="6"/>
        <v>32.432972222222226</v>
      </c>
      <c r="E28" s="39">
        <f t="shared" si="6"/>
        <v>32.074805555555557</v>
      </c>
      <c r="F28" s="39">
        <f t="shared" si="6"/>
        <v>36.207305555555557</v>
      </c>
      <c r="G28" s="39">
        <f t="shared" si="6"/>
        <v>37.238266666666668</v>
      </c>
      <c r="H28" s="39">
        <f t="shared" si="6"/>
        <v>28.473366666666667</v>
      </c>
      <c r="I28" s="39">
        <f t="shared" si="6"/>
        <v>19.669902777777779</v>
      </c>
      <c r="J28" s="40">
        <f t="shared" si="6"/>
        <v>18.250458333333331</v>
      </c>
      <c r="K28" s="87">
        <f t="shared" si="6"/>
        <v>27.104567592592591</v>
      </c>
      <c r="L28" s="39">
        <f t="shared" si="6"/>
        <v>20.07358564814815</v>
      </c>
      <c r="M28" s="39">
        <f t="shared" si="6"/>
        <v>19.991530092592594</v>
      </c>
      <c r="N28" s="39">
        <f t="shared" si="6"/>
        <v>27.476016203703704</v>
      </c>
      <c r="O28" s="39">
        <f t="shared" si="6"/>
        <v>17.393842592592591</v>
      </c>
      <c r="P28" s="38">
        <f t="shared" si="6"/>
        <v>16.795694444444443</v>
      </c>
      <c r="Q28" s="39">
        <f t="shared" si="6"/>
        <v>32.695077777777776</v>
      </c>
      <c r="R28" s="39">
        <f t="shared" si="6"/>
        <v>36.278222222222219</v>
      </c>
      <c r="S28" s="40">
        <f t="shared" si="6"/>
        <v>23.542555555555555</v>
      </c>
      <c r="T28" s="41"/>
    </row>
    <row r="29" spans="1:30" ht="33.75" customHeight="1" x14ac:dyDescent="0.25">
      <c r="A29" s="99" t="s">
        <v>23</v>
      </c>
      <c r="B29" s="42">
        <f t="shared" ref="B29:C29" si="7">((B27*B26)*7)/1000</f>
        <v>222.83099999999999</v>
      </c>
      <c r="C29" s="43">
        <f t="shared" si="7"/>
        <v>161.46199999999999</v>
      </c>
      <c r="D29" s="43">
        <f>((D27*D26)*7)/1000</f>
        <v>223.86</v>
      </c>
      <c r="E29" s="43">
        <f>((E27*E26)*7)/1000</f>
        <v>221.529</v>
      </c>
      <c r="F29" s="43">
        <f t="shared" ref="F29:G29" si="8">((F27*F26)*7)/1000</f>
        <v>249.774</v>
      </c>
      <c r="G29" s="43">
        <f t="shared" si="8"/>
        <v>256.95600000000002</v>
      </c>
      <c r="H29" s="43">
        <f>((H27*H26)*7)/1000</f>
        <v>196.84</v>
      </c>
      <c r="I29" s="43">
        <f>((I27*I26)*7)/1000</f>
        <v>135.6705</v>
      </c>
      <c r="J29" s="90">
        <f t="shared" ref="J29" si="9">((J27*J26)*7)/1000</f>
        <v>126.238</v>
      </c>
      <c r="K29" s="88">
        <f>((K27*K26)*7)/1000</f>
        <v>187.55099999999999</v>
      </c>
      <c r="L29" s="43">
        <f>((L27*L26)*7)/1000</f>
        <v>138.58600000000001</v>
      </c>
      <c r="M29" s="43">
        <f>((M27*M26)*7)/1000</f>
        <v>138.054</v>
      </c>
      <c r="N29" s="43">
        <f t="shared" ref="N29:S29" si="10">((N27*N26)*7)/1000</f>
        <v>189.78749999999999</v>
      </c>
      <c r="O29" s="43">
        <f t="shared" si="10"/>
        <v>120.08499999999999</v>
      </c>
      <c r="P29" s="44">
        <f t="shared" si="10"/>
        <v>116.40649999999999</v>
      </c>
      <c r="Q29" s="45">
        <f t="shared" si="10"/>
        <v>226.38</v>
      </c>
      <c r="R29" s="45">
        <f t="shared" si="10"/>
        <v>250.572</v>
      </c>
      <c r="S29" s="46">
        <f t="shared" si="10"/>
        <v>162.792</v>
      </c>
      <c r="T29" s="47"/>
    </row>
    <row r="30" spans="1:30" ht="33.75" customHeight="1" thickBot="1" x14ac:dyDescent="0.3">
      <c r="A30" s="100" t="s">
        <v>24</v>
      </c>
      <c r="B30" s="48">
        <f t="shared" ref="B30:C30" si="11">+(B25/B27)/7*1000</f>
        <v>40.499999999999993</v>
      </c>
      <c r="C30" s="49">
        <f t="shared" si="11"/>
        <v>37.999999999999993</v>
      </c>
      <c r="D30" s="49">
        <f>+(D25/D27)/7*1000</f>
        <v>38.999999999999993</v>
      </c>
      <c r="E30" s="49">
        <f t="shared" ref="E30:G30" si="12">+(E25/E27)/7*1000</f>
        <v>38.5</v>
      </c>
      <c r="F30" s="49">
        <f t="shared" si="12"/>
        <v>38</v>
      </c>
      <c r="G30" s="49">
        <f t="shared" si="12"/>
        <v>38</v>
      </c>
      <c r="H30" s="49">
        <f>+(H25/H27)/7*1000</f>
        <v>37</v>
      </c>
      <c r="I30" s="49">
        <f t="shared" ref="I30:J30" si="13">+(I25/I27)/7*1000</f>
        <v>36.5</v>
      </c>
      <c r="J30" s="50">
        <f t="shared" si="13"/>
        <v>35.499999999999993</v>
      </c>
      <c r="K30" s="89">
        <f>+(K25/K27)/7*1000</f>
        <v>38.999999999999993</v>
      </c>
      <c r="L30" s="49">
        <f t="shared" ref="L30:S30" si="14">+(L25/L27)/7*1000</f>
        <v>38</v>
      </c>
      <c r="M30" s="49">
        <f t="shared" si="14"/>
        <v>38.000000000000014</v>
      </c>
      <c r="N30" s="49">
        <f t="shared" si="14"/>
        <v>37.5</v>
      </c>
      <c r="O30" s="49">
        <f t="shared" si="14"/>
        <v>36.5</v>
      </c>
      <c r="P30" s="48">
        <f t="shared" si="14"/>
        <v>39.499999999999993</v>
      </c>
      <c r="Q30" s="49">
        <f t="shared" si="14"/>
        <v>38.5</v>
      </c>
      <c r="R30" s="49">
        <f t="shared" si="14"/>
        <v>37.999999999999993</v>
      </c>
      <c r="S30" s="50">
        <f t="shared" si="14"/>
        <v>36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87" t="s">
        <v>26</v>
      </c>
      <c r="C36" s="588"/>
      <c r="D36" s="588"/>
      <c r="E36" s="588"/>
      <c r="F36" s="588"/>
      <c r="G36" s="588"/>
      <c r="H36" s="102"/>
      <c r="I36" s="55" t="s">
        <v>27</v>
      </c>
      <c r="J36" s="110"/>
      <c r="K36" s="590" t="s">
        <v>26</v>
      </c>
      <c r="L36" s="590"/>
      <c r="M36" s="590"/>
      <c r="N36" s="590"/>
      <c r="O36" s="587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94" t="s">
        <v>13</v>
      </c>
      <c r="B39" s="82">
        <v>15.844483333333335</v>
      </c>
      <c r="C39" s="82">
        <v>24.364783333333332</v>
      </c>
      <c r="D39" s="82">
        <v>24.319000000000003</v>
      </c>
      <c r="E39" s="82">
        <v>18.488166666666668</v>
      </c>
      <c r="F39" s="82">
        <v>18.434149999999999</v>
      </c>
      <c r="G39" s="82">
        <v>31.133333333333336</v>
      </c>
      <c r="H39" s="104">
        <f t="shared" ref="H39:H46" si="15">SUM(B39:G39)</f>
        <v>132.58391666666668</v>
      </c>
      <c r="I39" s="2"/>
      <c r="J39" s="94" t="s">
        <v>13</v>
      </c>
      <c r="K39" s="82">
        <v>353.2</v>
      </c>
      <c r="L39" s="82"/>
      <c r="M39" s="82"/>
      <c r="N39" s="82"/>
      <c r="O39" s="82"/>
      <c r="P39" s="104">
        <f t="shared" ref="P39:P46" si="16">SUM(K39:O39)</f>
        <v>353.2</v>
      </c>
      <c r="Q39" s="2">
        <v>105</v>
      </c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95" t="s">
        <v>14</v>
      </c>
      <c r="B40" s="82">
        <v>16.742252777777779</v>
      </c>
      <c r="C40" s="82">
        <v>26.041536111111114</v>
      </c>
      <c r="D40" s="82">
        <v>25.916166666666669</v>
      </c>
      <c r="E40" s="82">
        <v>19.796972222222223</v>
      </c>
      <c r="F40" s="82">
        <v>19.762808333333332</v>
      </c>
      <c r="G40" s="82">
        <v>34.039111111111112</v>
      </c>
      <c r="H40" s="104">
        <f t="shared" si="15"/>
        <v>142.29884722222224</v>
      </c>
      <c r="I40" s="2"/>
      <c r="J40" s="95" t="s">
        <v>14</v>
      </c>
      <c r="K40" s="82">
        <f>K48*$Q$40/1000</f>
        <v>393.58800000000002</v>
      </c>
      <c r="L40" s="82">
        <f t="shared" ref="L40:O40" si="17">L48*$Q$40/1000</f>
        <v>0</v>
      </c>
      <c r="M40" s="82">
        <f t="shared" si="17"/>
        <v>0</v>
      </c>
      <c r="N40" s="82">
        <f t="shared" si="17"/>
        <v>0</v>
      </c>
      <c r="O40" s="82">
        <f t="shared" si="17"/>
        <v>0</v>
      </c>
      <c r="P40" s="104">
        <f t="shared" si="16"/>
        <v>393.58800000000002</v>
      </c>
      <c r="Q40" s="2">
        <v>117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94" t="s">
        <v>15</v>
      </c>
      <c r="B41" s="83">
        <v>16.742252777777779</v>
      </c>
      <c r="C41" s="24">
        <v>26.041536111111114</v>
      </c>
      <c r="D41" s="24">
        <v>25.916166666666669</v>
      </c>
      <c r="E41" s="24">
        <v>19.796972222222223</v>
      </c>
      <c r="F41" s="24">
        <v>19.762808333333332</v>
      </c>
      <c r="G41" s="24">
        <v>34.039111111111112</v>
      </c>
      <c r="H41" s="104">
        <f t="shared" si="15"/>
        <v>142.29884722222224</v>
      </c>
      <c r="I41" s="2"/>
      <c r="J41" s="94" t="s">
        <v>15</v>
      </c>
      <c r="K41" s="83">
        <f>K48*$Q$41/1000</f>
        <v>410.40800000000002</v>
      </c>
      <c r="L41" s="24">
        <f t="shared" ref="L41:O41" si="18">L48*$Q$41/1000</f>
        <v>0</v>
      </c>
      <c r="M41" s="24">
        <f t="shared" si="18"/>
        <v>0</v>
      </c>
      <c r="N41" s="24">
        <f t="shared" si="18"/>
        <v>0</v>
      </c>
      <c r="O41" s="24">
        <f t="shared" si="18"/>
        <v>0</v>
      </c>
      <c r="P41" s="104">
        <f t="shared" si="16"/>
        <v>410.40800000000002</v>
      </c>
      <c r="Q41" s="2">
        <v>122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95" t="s">
        <v>16</v>
      </c>
      <c r="B42" s="82">
        <v>16.742252777777779</v>
      </c>
      <c r="C42" s="82">
        <v>26.041536111111114</v>
      </c>
      <c r="D42" s="82">
        <v>25.916166666666669</v>
      </c>
      <c r="E42" s="82">
        <v>19.796972222222223</v>
      </c>
      <c r="F42" s="82">
        <v>19.762808333333332</v>
      </c>
      <c r="G42" s="82">
        <v>34.039111111111112</v>
      </c>
      <c r="H42" s="104">
        <f t="shared" si="15"/>
        <v>142.29884722222224</v>
      </c>
      <c r="I42" s="2"/>
      <c r="J42" s="95" t="s">
        <v>16</v>
      </c>
      <c r="K42" s="82">
        <f>K48*$Q$42/1000</f>
        <v>427.22800000000001</v>
      </c>
      <c r="L42" s="82">
        <f t="shared" ref="L42:O42" si="19">L48*$Q$42/1000</f>
        <v>0</v>
      </c>
      <c r="M42" s="82">
        <f t="shared" si="19"/>
        <v>0</v>
      </c>
      <c r="N42" s="82">
        <f t="shared" si="19"/>
        <v>0</v>
      </c>
      <c r="O42" s="82">
        <f t="shared" si="19"/>
        <v>0</v>
      </c>
      <c r="P42" s="104">
        <f t="shared" si="16"/>
        <v>427.22800000000001</v>
      </c>
      <c r="Q42" s="2">
        <v>127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94" t="s">
        <v>17</v>
      </c>
      <c r="B43" s="82">
        <v>16.742252777777779</v>
      </c>
      <c r="C43" s="82">
        <v>26.041536111111114</v>
      </c>
      <c r="D43" s="82">
        <v>25.916166666666669</v>
      </c>
      <c r="E43" s="82">
        <v>19.796972222222223</v>
      </c>
      <c r="F43" s="82">
        <v>19.762808333333332</v>
      </c>
      <c r="G43" s="82">
        <v>34.039111111111112</v>
      </c>
      <c r="H43" s="104">
        <f t="shared" si="15"/>
        <v>142.29884722222224</v>
      </c>
      <c r="I43" s="2"/>
      <c r="J43" s="94" t="s">
        <v>17</v>
      </c>
      <c r="K43" s="82">
        <f>K48*$Q$43/1000</f>
        <v>437.32</v>
      </c>
      <c r="L43" s="82">
        <f t="shared" ref="L43:O43" si="20">L48*$Q$43/1000</f>
        <v>0</v>
      </c>
      <c r="M43" s="82">
        <f t="shared" si="20"/>
        <v>0</v>
      </c>
      <c r="N43" s="82">
        <f t="shared" si="20"/>
        <v>0</v>
      </c>
      <c r="O43" s="82">
        <f t="shared" si="20"/>
        <v>0</v>
      </c>
      <c r="P43" s="104">
        <f t="shared" si="16"/>
        <v>437.32</v>
      </c>
      <c r="Q43" s="2">
        <v>130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95" t="s">
        <v>18</v>
      </c>
      <c r="B44" s="82">
        <v>16.742252777777779</v>
      </c>
      <c r="C44" s="82">
        <v>26.041536111111114</v>
      </c>
      <c r="D44" s="82">
        <v>25.916166666666669</v>
      </c>
      <c r="E44" s="82">
        <v>19.796972222222223</v>
      </c>
      <c r="F44" s="82">
        <v>19.762808333333332</v>
      </c>
      <c r="G44" s="82">
        <v>34.039111111111112</v>
      </c>
      <c r="H44" s="104">
        <f t="shared" si="15"/>
        <v>142.29884722222224</v>
      </c>
      <c r="I44" s="2"/>
      <c r="J44" s="95" t="s">
        <v>18</v>
      </c>
      <c r="K44" s="82">
        <f>K48*$Q$44/1000</f>
        <v>450.77600000000001</v>
      </c>
      <c r="L44" s="82">
        <f t="shared" ref="L44:O44" si="21">L48*$Q$44/1000</f>
        <v>0</v>
      </c>
      <c r="M44" s="82">
        <f t="shared" si="21"/>
        <v>0</v>
      </c>
      <c r="N44" s="82">
        <f t="shared" si="21"/>
        <v>0</v>
      </c>
      <c r="O44" s="82">
        <f t="shared" si="21"/>
        <v>0</v>
      </c>
      <c r="P44" s="104">
        <f t="shared" si="16"/>
        <v>450.77600000000001</v>
      </c>
      <c r="Q44" s="2">
        <v>134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94" t="s">
        <v>19</v>
      </c>
      <c r="B45" s="82">
        <v>16.742252777777779</v>
      </c>
      <c r="C45" s="82">
        <v>26.041536111111114</v>
      </c>
      <c r="D45" s="82">
        <v>25.916166666666669</v>
      </c>
      <c r="E45" s="82">
        <v>19.796972222222223</v>
      </c>
      <c r="F45" s="82">
        <v>19.762808333333332</v>
      </c>
      <c r="G45" s="82">
        <v>34.039111111111112</v>
      </c>
      <c r="H45" s="104">
        <f t="shared" si="15"/>
        <v>142.29884722222224</v>
      </c>
      <c r="I45" s="2"/>
      <c r="J45" s="94" t="s">
        <v>19</v>
      </c>
      <c r="K45" s="82">
        <f>K48*$Q$45/1000</f>
        <v>460.86799999999999</v>
      </c>
      <c r="L45" s="82">
        <f t="shared" ref="L45:O45" si="22">L48*$Q$45/1000</f>
        <v>0</v>
      </c>
      <c r="M45" s="82">
        <f t="shared" si="22"/>
        <v>0</v>
      </c>
      <c r="N45" s="82">
        <f t="shared" si="22"/>
        <v>0</v>
      </c>
      <c r="O45" s="82">
        <f t="shared" si="22"/>
        <v>0</v>
      </c>
      <c r="P45" s="104">
        <f t="shared" si="16"/>
        <v>460.86799999999999</v>
      </c>
      <c r="Q45" s="2">
        <v>137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95" t="s">
        <v>11</v>
      </c>
      <c r="B46" s="84">
        <f t="shared" ref="B46:G46" si="23">SUM(B39:B45)</f>
        <v>116.29800000000002</v>
      </c>
      <c r="C46" s="28">
        <f t="shared" si="23"/>
        <v>180.61399999999998</v>
      </c>
      <c r="D46" s="28">
        <f t="shared" si="23"/>
        <v>179.816</v>
      </c>
      <c r="E46" s="28">
        <f t="shared" si="23"/>
        <v>137.27000000000001</v>
      </c>
      <c r="F46" s="28">
        <f t="shared" si="23"/>
        <v>137.011</v>
      </c>
      <c r="G46" s="28">
        <f t="shared" si="23"/>
        <v>235.36800000000002</v>
      </c>
      <c r="H46" s="104">
        <f t="shared" si="15"/>
        <v>986.37699999999995</v>
      </c>
      <c r="J46" s="80" t="s">
        <v>11</v>
      </c>
      <c r="K46" s="84">
        <f>SUM(K39:K45)</f>
        <v>2933.3879999999999</v>
      </c>
      <c r="L46" s="28">
        <f>SUM(L39:L45)</f>
        <v>0</v>
      </c>
      <c r="M46" s="28">
        <f>SUM(M39:M45)</f>
        <v>0</v>
      </c>
      <c r="N46" s="28">
        <f>SUM(N39:N45)</f>
        <v>0</v>
      </c>
      <c r="O46" s="28">
        <f>SUM(O39:O45)</f>
        <v>0</v>
      </c>
      <c r="P46" s="104">
        <f t="shared" si="16"/>
        <v>2933.3879999999999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6" t="s">
        <v>20</v>
      </c>
      <c r="B47" s="85">
        <v>39</v>
      </c>
      <c r="C47" s="31">
        <v>38</v>
      </c>
      <c r="D47" s="31">
        <v>38</v>
      </c>
      <c r="E47" s="31">
        <v>37</v>
      </c>
      <c r="F47" s="31">
        <v>37</v>
      </c>
      <c r="G47" s="31">
        <v>36</v>
      </c>
      <c r="H47" s="105">
        <f>+((H46/H48)/7)*1000</f>
        <v>37.337307896131428</v>
      </c>
      <c r="J47" s="113" t="s">
        <v>20</v>
      </c>
      <c r="K47" s="85">
        <v>120</v>
      </c>
      <c r="L47" s="31"/>
      <c r="M47" s="31"/>
      <c r="N47" s="31"/>
      <c r="O47" s="31"/>
      <c r="P47" s="105">
        <f>+((P46/P48)/7)*1000</f>
        <v>124.57057924239849</v>
      </c>
      <c r="Q47" s="65"/>
      <c r="R47" s="65"/>
    </row>
    <row r="48" spans="1:30" ht="33.75" customHeight="1" x14ac:dyDescent="0.25">
      <c r="A48" s="97" t="s">
        <v>21</v>
      </c>
      <c r="B48" s="86">
        <v>426</v>
      </c>
      <c r="C48" s="35">
        <v>679</v>
      </c>
      <c r="D48" s="35">
        <v>676</v>
      </c>
      <c r="E48" s="35">
        <v>530</v>
      </c>
      <c r="F48" s="35">
        <v>529</v>
      </c>
      <c r="G48" s="35">
        <v>934</v>
      </c>
      <c r="H48" s="106">
        <f>SUM(B48:G48)</f>
        <v>3774</v>
      </c>
      <c r="I48" s="66"/>
      <c r="J48" s="97" t="s">
        <v>21</v>
      </c>
      <c r="K48" s="109">
        <v>3364</v>
      </c>
      <c r="L48" s="67"/>
      <c r="M48" s="67"/>
      <c r="N48" s="67"/>
      <c r="O48" s="67"/>
      <c r="P48" s="115">
        <f>SUM(K48:O48)</f>
        <v>3364</v>
      </c>
      <c r="Q48" s="68"/>
      <c r="R48" s="68"/>
    </row>
    <row r="49" spans="1:30" ht="33.75" customHeight="1" x14ac:dyDescent="0.25">
      <c r="A49" s="98" t="s">
        <v>22</v>
      </c>
      <c r="B49" s="87">
        <f t="shared" ref="B49:G49" si="24">((B48*B47)*7/1000-B39)/6</f>
        <v>16.742252777777779</v>
      </c>
      <c r="C49" s="39">
        <f t="shared" si="24"/>
        <v>26.041536111111114</v>
      </c>
      <c r="D49" s="39">
        <f t="shared" si="24"/>
        <v>25.916166666666669</v>
      </c>
      <c r="E49" s="39">
        <f t="shared" si="24"/>
        <v>19.796972222222223</v>
      </c>
      <c r="F49" s="39">
        <f t="shared" si="24"/>
        <v>19.762808333333332</v>
      </c>
      <c r="G49" s="39">
        <f t="shared" si="24"/>
        <v>34.039111111111112</v>
      </c>
      <c r="H49" s="107">
        <f>((H46*1000)/H48)/7</f>
        <v>37.337307896131428</v>
      </c>
      <c r="J49" s="98" t="s">
        <v>22</v>
      </c>
      <c r="K49" s="87">
        <f>(K48*K47)/1000</f>
        <v>403.68</v>
      </c>
      <c r="L49" s="39">
        <f>(L48*L47)/1000</f>
        <v>0</v>
      </c>
      <c r="M49" s="39">
        <f>(M48*M47)/1000</f>
        <v>0</v>
      </c>
      <c r="N49" s="39">
        <f>(N48*N47)/1000</f>
        <v>0</v>
      </c>
      <c r="O49" s="39">
        <f>(O48*O47)/1000</f>
        <v>0</v>
      </c>
      <c r="P49" s="116">
        <f>((P46*1000)/P48)/7</f>
        <v>124.57057924239851</v>
      </c>
      <c r="Q49" s="68"/>
      <c r="R49" s="68"/>
    </row>
    <row r="50" spans="1:30" ht="33.75" customHeight="1" x14ac:dyDescent="0.25">
      <c r="A50" s="99" t="s">
        <v>23</v>
      </c>
      <c r="B50" s="88">
        <f t="shared" ref="B50:G50" si="25">((B48*B47)*7)/1000</f>
        <v>116.298</v>
      </c>
      <c r="C50" s="43">
        <f t="shared" si="25"/>
        <v>180.614</v>
      </c>
      <c r="D50" s="43">
        <f t="shared" si="25"/>
        <v>179.816</v>
      </c>
      <c r="E50" s="43">
        <f t="shared" si="25"/>
        <v>137.27000000000001</v>
      </c>
      <c r="F50" s="43">
        <f t="shared" si="25"/>
        <v>137.011</v>
      </c>
      <c r="G50" s="43">
        <f t="shared" si="25"/>
        <v>235.36799999999999</v>
      </c>
      <c r="H50" s="90"/>
      <c r="J50" s="99" t="s">
        <v>23</v>
      </c>
      <c r="K50" s="88">
        <f>((K48*K47)*7)/1000</f>
        <v>2825.76</v>
      </c>
      <c r="L50" s="43">
        <f>((L48*L47)*7)/1000</f>
        <v>0</v>
      </c>
      <c r="M50" s="43">
        <f>((M48*M47)*7)/1000</f>
        <v>0</v>
      </c>
      <c r="N50" s="43">
        <f>((N48*N47)*7)/1000</f>
        <v>0</v>
      </c>
      <c r="O50" s="43">
        <f>((O48*O47)*7)/1000</f>
        <v>0</v>
      </c>
      <c r="P50" s="117"/>
    </row>
    <row r="51" spans="1:30" ht="33.75" customHeight="1" thickBot="1" x14ac:dyDescent="0.3">
      <c r="A51" s="100" t="s">
        <v>24</v>
      </c>
      <c r="B51" s="89">
        <f t="shared" ref="B51:G51" si="26">+(B46/B48)/7*1000</f>
        <v>39</v>
      </c>
      <c r="C51" s="49">
        <f t="shared" si="26"/>
        <v>37.999999999999993</v>
      </c>
      <c r="D51" s="49">
        <f t="shared" si="26"/>
        <v>38</v>
      </c>
      <c r="E51" s="49">
        <f t="shared" si="26"/>
        <v>37</v>
      </c>
      <c r="F51" s="49">
        <f t="shared" si="26"/>
        <v>37</v>
      </c>
      <c r="G51" s="49">
        <f t="shared" si="26"/>
        <v>36</v>
      </c>
      <c r="H51" s="108"/>
      <c r="I51" s="52"/>
      <c r="J51" s="100" t="s">
        <v>24</v>
      </c>
      <c r="K51" s="89">
        <f>+(K46/K48)/7*1000</f>
        <v>124.57057924239849</v>
      </c>
      <c r="L51" s="49" t="e">
        <f>+(L46/L48)/7*1000</f>
        <v>#DIV/0!</v>
      </c>
      <c r="M51" s="49" t="e">
        <f>+(M46/M48)/7*1000</f>
        <v>#DIV/0!</v>
      </c>
      <c r="N51" s="49" t="e">
        <f>+(N46/N48)/7*1000</f>
        <v>#DIV/0!</v>
      </c>
      <c r="O51" s="49" t="e">
        <f>+(O46/O48)/7*1000</f>
        <v>#DIV/0!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91"/>
      <c r="K54" s="591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589" t="s">
        <v>8</v>
      </c>
      <c r="C55" s="590"/>
      <c r="D55" s="590"/>
      <c r="E55" s="590"/>
      <c r="F55" s="587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360.4</v>
      </c>
      <c r="C58" s="82"/>
      <c r="D58" s="82"/>
      <c r="E58" s="82"/>
      <c r="F58" s="82"/>
      <c r="G58" s="104">
        <f t="shared" ref="G58:G65" si="27">SUM(B58:F58)</f>
        <v>360.4</v>
      </c>
      <c r="H58" s="76"/>
      <c r="I58" s="2">
        <v>106</v>
      </c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f>B67*$I$59/1000</f>
        <v>392.65199999999999</v>
      </c>
      <c r="C59" s="82">
        <f>C67*$I$59/1000</f>
        <v>0</v>
      </c>
      <c r="D59" s="82">
        <f>D67*$I$59/1000</f>
        <v>0</v>
      </c>
      <c r="E59" s="82">
        <f>E67*$I$59/1000</f>
        <v>0</v>
      </c>
      <c r="F59" s="82">
        <f>F67*$I$59/1000</f>
        <v>0</v>
      </c>
      <c r="G59" s="104">
        <f t="shared" si="27"/>
        <v>392.65199999999999</v>
      </c>
      <c r="H59" s="76"/>
      <c r="I59" s="2">
        <v>117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f>B67*$I$60/1000</f>
        <v>409.43200000000002</v>
      </c>
      <c r="C60" s="24">
        <f>C67*$I$60/1000</f>
        <v>0</v>
      </c>
      <c r="D60" s="24">
        <f>D67*$I$60/1000</f>
        <v>0</v>
      </c>
      <c r="E60" s="24">
        <f>E67*$I$60/1000</f>
        <v>0</v>
      </c>
      <c r="F60" s="24">
        <f>F67*$I$60/1000</f>
        <v>0</v>
      </c>
      <c r="G60" s="104">
        <f t="shared" si="27"/>
        <v>409.43200000000002</v>
      </c>
      <c r="H60" s="76"/>
      <c r="I60" s="2">
        <v>122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f>B67*$I$61/1000</f>
        <v>426.21199999999999</v>
      </c>
      <c r="C61" s="82">
        <f>C67*$I$61/1000</f>
        <v>0</v>
      </c>
      <c r="D61" s="82">
        <f>D67*$I$61/1000</f>
        <v>0</v>
      </c>
      <c r="E61" s="82">
        <f>E67*$I$61/1000</f>
        <v>0</v>
      </c>
      <c r="F61" s="82">
        <f>F67*$I$61/1000</f>
        <v>0</v>
      </c>
      <c r="G61" s="104">
        <f t="shared" si="27"/>
        <v>426.21199999999999</v>
      </c>
      <c r="H61" s="76"/>
      <c r="I61" s="2">
        <v>127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f>B67*$I$62/1000</f>
        <v>436.28</v>
      </c>
      <c r="C62" s="82">
        <f>C67*$I$62/1000</f>
        <v>0</v>
      </c>
      <c r="D62" s="82">
        <f>D67*$I$62/1000</f>
        <v>0</v>
      </c>
      <c r="E62" s="82">
        <f>E67*$I$62/1000</f>
        <v>0</v>
      </c>
      <c r="F62" s="82">
        <f>F67*$I$62/1000</f>
        <v>0</v>
      </c>
      <c r="G62" s="104">
        <f t="shared" si="27"/>
        <v>436.28</v>
      </c>
      <c r="H62" s="76"/>
      <c r="I62" s="2">
        <v>130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f>B67*$I$63/1000</f>
        <v>449.70400000000001</v>
      </c>
      <c r="C63" s="82">
        <f>C67*$I$63/1000</f>
        <v>0</v>
      </c>
      <c r="D63" s="82">
        <f>D67*$I$63/1000</f>
        <v>0</v>
      </c>
      <c r="E63" s="82">
        <f>E67*$I$63/1000</f>
        <v>0</v>
      </c>
      <c r="F63" s="82">
        <f>F67*$I$63/1000</f>
        <v>0</v>
      </c>
      <c r="G63" s="104">
        <f t="shared" si="27"/>
        <v>449.70400000000001</v>
      </c>
      <c r="H63" s="76"/>
      <c r="I63" s="2">
        <v>134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f>B67*$I$64/1000</f>
        <v>456.416</v>
      </c>
      <c r="C64" s="82">
        <f>C67*$I$64/1000</f>
        <v>0</v>
      </c>
      <c r="D64" s="82">
        <f>D67*$I$64/1000</f>
        <v>0</v>
      </c>
      <c r="E64" s="82">
        <f>E67*$I$64/1000</f>
        <v>0</v>
      </c>
      <c r="F64" s="82">
        <f>F67*$I$64/1000</f>
        <v>0</v>
      </c>
      <c r="G64" s="104">
        <f t="shared" si="27"/>
        <v>456.416</v>
      </c>
      <c r="H64" s="76"/>
      <c r="I64" s="2">
        <v>136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2931.096</v>
      </c>
      <c r="C65" s="28">
        <f>SUM(C58:C64)</f>
        <v>0</v>
      </c>
      <c r="D65" s="28">
        <f>SUM(D58:D64)</f>
        <v>0</v>
      </c>
      <c r="E65" s="28">
        <f>SUM(E58:E64)</f>
        <v>0</v>
      </c>
      <c r="F65" s="28">
        <f>SUM(F58:F64)</f>
        <v>0</v>
      </c>
      <c r="G65" s="104">
        <f t="shared" si="27"/>
        <v>2931.096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120</v>
      </c>
      <c r="C66" s="31"/>
      <c r="D66" s="31"/>
      <c r="E66" s="31"/>
      <c r="F66" s="31"/>
      <c r="G66" s="105">
        <f>+((G65/G67)/7)*1000</f>
        <v>124.7699642431466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3356</v>
      </c>
      <c r="C67" s="67"/>
      <c r="D67" s="67"/>
      <c r="E67" s="67"/>
      <c r="F67" s="67"/>
      <c r="G67" s="115">
        <f>SUM(B67:F67)</f>
        <v>3356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402.72</v>
      </c>
      <c r="C68" s="39">
        <f>(C67*C66)/1000</f>
        <v>0</v>
      </c>
      <c r="D68" s="39">
        <f>(D67*D66)/1000</f>
        <v>0</v>
      </c>
      <c r="E68" s="39">
        <f>(E67*E66)/1000</f>
        <v>0</v>
      </c>
      <c r="F68" s="39">
        <f>(F67*F66)/1000</f>
        <v>0</v>
      </c>
      <c r="G68" s="119">
        <f>((G65*1000)/G67)/7</f>
        <v>124.76996424314659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2819.04</v>
      </c>
      <c r="C69" s="43">
        <f>((C67*C66)*7)/1000</f>
        <v>0</v>
      </c>
      <c r="D69" s="43">
        <f>((D67*D66)*7)/1000</f>
        <v>0</v>
      </c>
      <c r="E69" s="43">
        <f>((E67*E66)*7)/1000</f>
        <v>0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124.7699642431466</v>
      </c>
      <c r="C70" s="49" t="e">
        <f>+(C65/C67)/7*1000</f>
        <v>#DIV/0!</v>
      </c>
      <c r="D70" s="49" t="e">
        <f>+(D65/D67)/7*1000</f>
        <v>#DIV/0!</v>
      </c>
      <c r="E70" s="49" t="e">
        <f>+(E65/E67)/7*1000</f>
        <v>#DIV/0!</v>
      </c>
      <c r="F70" s="49" t="e">
        <f>+(F65/F67)/7*1000</f>
        <v>#DIV/0!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J15"/>
    <mergeCell ref="K15:O15"/>
    <mergeCell ref="P15:S15"/>
    <mergeCell ref="B36:G36"/>
    <mergeCell ref="K36:O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topLeftCell="A19" zoomScale="29" zoomScaleNormal="30" workbookViewId="0">
      <selection activeCell="L48" sqref="L48:P48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0" width="33.42578125" style="19" bestFit="1" customWidth="1"/>
    <col min="11" max="11" width="40.5703125" style="19" bestFit="1" customWidth="1"/>
    <col min="12" max="12" width="22.5703125" style="19" bestFit="1" customWidth="1"/>
    <col min="13" max="13" width="21.28515625" style="19" customWidth="1"/>
    <col min="14" max="14" width="24.28515625" style="19" bestFit="1" customWidth="1"/>
    <col min="15" max="15" width="21.28515625" style="19" bestFit="1" customWidth="1"/>
    <col min="16" max="16" width="24.28515625" style="19" bestFit="1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84" t="s">
        <v>0</v>
      </c>
      <c r="B3" s="584"/>
      <c r="C3" s="584"/>
      <c r="D3" s="558"/>
      <c r="E3" s="558"/>
      <c r="F3" s="558"/>
      <c r="G3" s="558"/>
      <c r="H3" s="558"/>
      <c r="I3" s="558"/>
      <c r="J3" s="558"/>
      <c r="K3" s="558"/>
      <c r="L3" s="558"/>
      <c r="M3" s="558"/>
      <c r="N3" s="558"/>
      <c r="O3" s="558"/>
      <c r="P3" s="558"/>
      <c r="Q3" s="558"/>
      <c r="R3" s="558"/>
      <c r="S3" s="558"/>
      <c r="T3" s="558"/>
      <c r="U3" s="558"/>
      <c r="V3" s="558"/>
      <c r="W3" s="558"/>
      <c r="X3" s="558"/>
      <c r="Y3" s="2"/>
      <c r="Z3" s="2"/>
      <c r="AA3" s="2"/>
      <c r="AB3" s="2"/>
      <c r="AC3" s="2"/>
      <c r="AD3" s="55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558" t="s">
        <v>1</v>
      </c>
      <c r="B9" s="558"/>
      <c r="C9" s="558"/>
      <c r="D9" s="1"/>
      <c r="E9" s="585" t="s">
        <v>2</v>
      </c>
      <c r="F9" s="585"/>
      <c r="G9" s="58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85"/>
      <c r="S9" s="58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558"/>
      <c r="B10" s="558"/>
      <c r="C10" s="55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558" t="s">
        <v>4</v>
      </c>
      <c r="B11" s="558"/>
      <c r="C11" s="558"/>
      <c r="D11" s="1"/>
      <c r="E11" s="559">
        <v>1</v>
      </c>
      <c r="F11" s="1"/>
      <c r="G11" s="1"/>
      <c r="H11" s="1"/>
      <c r="I11" s="1"/>
      <c r="J11" s="1"/>
      <c r="K11" s="586" t="s">
        <v>151</v>
      </c>
      <c r="L11" s="586"/>
      <c r="M11" s="560"/>
      <c r="N11" s="56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558"/>
      <c r="B12" s="558"/>
      <c r="C12" s="558"/>
      <c r="D12" s="1"/>
      <c r="E12" s="5"/>
      <c r="F12" s="1"/>
      <c r="G12" s="1"/>
      <c r="H12" s="1"/>
      <c r="I12" s="1"/>
      <c r="J12" s="1"/>
      <c r="K12" s="560"/>
      <c r="L12" s="560"/>
      <c r="M12" s="560"/>
      <c r="N12" s="56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558"/>
      <c r="B13" s="558"/>
      <c r="C13" s="558"/>
      <c r="D13" s="558"/>
      <c r="E13" s="558"/>
      <c r="F13" s="558"/>
      <c r="G13" s="558"/>
      <c r="H13" s="558"/>
      <c r="I13" s="558"/>
      <c r="J13" s="558"/>
      <c r="K13" s="558"/>
      <c r="L13" s="560"/>
      <c r="M13" s="560"/>
      <c r="N13" s="560"/>
      <c r="O13" s="560"/>
      <c r="P13" s="560"/>
      <c r="Q13" s="560"/>
      <c r="R13" s="560"/>
      <c r="S13" s="560"/>
      <c r="T13" s="560"/>
      <c r="U13" s="560"/>
      <c r="V13" s="560"/>
      <c r="W13" s="1"/>
      <c r="X13" s="1"/>
      <c r="Y13" s="1"/>
    </row>
    <row r="14" spans="1:30" s="3" customFormat="1" ht="27" thickBot="1" x14ac:dyDescent="0.3">
      <c r="A14" s="558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289" t="s">
        <v>7</v>
      </c>
      <c r="B15" s="613" t="s">
        <v>8</v>
      </c>
      <c r="C15" s="614"/>
      <c r="D15" s="614"/>
      <c r="E15" s="614"/>
      <c r="F15" s="614"/>
      <c r="G15" s="615"/>
      <c r="H15" s="616" t="s">
        <v>53</v>
      </c>
      <c r="I15" s="617"/>
      <c r="J15" s="617"/>
      <c r="K15" s="617"/>
      <c r="L15" s="617"/>
      <c r="M15" s="618"/>
      <c r="N15" s="619" t="s">
        <v>9</v>
      </c>
      <c r="O15" s="611"/>
      <c r="P15" s="611"/>
      <c r="Q15" s="612"/>
      <c r="R15" s="594" t="s">
        <v>30</v>
      </c>
      <c r="S15" s="595"/>
      <c r="T15" s="595"/>
      <c r="U15" s="596"/>
      <c r="V15" s="232"/>
    </row>
    <row r="16" spans="1:30" s="304" customFormat="1" ht="39.950000000000003" customHeight="1" x14ac:dyDescent="0.25">
      <c r="A16" s="290" t="s">
        <v>12</v>
      </c>
      <c r="B16" s="291" t="s">
        <v>79</v>
      </c>
      <c r="C16" s="292">
        <v>1</v>
      </c>
      <c r="D16" s="292">
        <v>2</v>
      </c>
      <c r="E16" s="292">
        <v>3</v>
      </c>
      <c r="F16" s="292">
        <v>4</v>
      </c>
      <c r="G16" s="292">
        <v>5</v>
      </c>
      <c r="H16" s="291" t="s">
        <v>79</v>
      </c>
      <c r="I16" s="292">
        <v>1</v>
      </c>
      <c r="J16" s="292">
        <v>2</v>
      </c>
      <c r="K16" s="292">
        <v>3</v>
      </c>
      <c r="L16" s="292">
        <v>4</v>
      </c>
      <c r="M16" s="293">
        <v>5</v>
      </c>
      <c r="N16" s="297">
        <v>11</v>
      </c>
      <c r="O16" s="295" t="s">
        <v>75</v>
      </c>
      <c r="P16" s="295">
        <v>13</v>
      </c>
      <c r="Q16" s="296">
        <v>14</v>
      </c>
      <c r="R16" s="297">
        <v>15</v>
      </c>
      <c r="S16" s="295" t="s">
        <v>76</v>
      </c>
      <c r="T16" s="295">
        <v>17</v>
      </c>
      <c r="U16" s="296">
        <v>18</v>
      </c>
      <c r="V16" s="294"/>
      <c r="X16" s="52"/>
      <c r="Y16" s="52"/>
    </row>
    <row r="17" spans="1:42" s="304" customFormat="1" ht="39.950000000000003" customHeight="1" x14ac:dyDescent="0.25">
      <c r="A17" s="298" t="s">
        <v>13</v>
      </c>
      <c r="B17" s="299">
        <v>476</v>
      </c>
      <c r="C17" s="300">
        <v>6.5685000000000127</v>
      </c>
      <c r="D17" s="300">
        <v>6.2727000000000128</v>
      </c>
      <c r="E17" s="300">
        <v>1.2180000000000022</v>
      </c>
      <c r="F17" s="300">
        <v>6.2901000000000122</v>
      </c>
      <c r="G17" s="300">
        <v>7.3080000000000149</v>
      </c>
      <c r="H17" s="299">
        <v>482</v>
      </c>
      <c r="I17" s="300">
        <v>6.124800000000012</v>
      </c>
      <c r="J17" s="300">
        <v>6.5163000000000126</v>
      </c>
      <c r="K17" s="300">
        <v>1.3398000000000028</v>
      </c>
      <c r="L17" s="300">
        <v>6.5772000000000128</v>
      </c>
      <c r="M17" s="301">
        <v>7.4211000000000151</v>
      </c>
      <c r="N17" s="23">
        <v>140.056432</v>
      </c>
      <c r="O17" s="24">
        <v>25.322508000000003</v>
      </c>
      <c r="P17" s="24">
        <v>138.98655600000004</v>
      </c>
      <c r="Q17" s="25">
        <v>139.05067800000003</v>
      </c>
      <c r="R17" s="23">
        <v>135.27974600000002</v>
      </c>
      <c r="S17" s="24">
        <v>26.465766000000002</v>
      </c>
      <c r="T17" s="24">
        <v>134.787992</v>
      </c>
      <c r="U17" s="25">
        <v>135.77690600000003</v>
      </c>
      <c r="V17" s="302">
        <f>SUM(B17:U17)</f>
        <v>1889.3630840000003</v>
      </c>
      <c r="X17" s="52"/>
      <c r="Y17" s="52"/>
    </row>
    <row r="18" spans="1:42" s="304" customFormat="1" ht="39.950000000000003" customHeight="1" x14ac:dyDescent="0.25">
      <c r="A18" s="303" t="s">
        <v>14</v>
      </c>
      <c r="B18" s="299">
        <v>476</v>
      </c>
      <c r="C18" s="300">
        <v>6.5685000000000127</v>
      </c>
      <c r="D18" s="300">
        <v>6.2727000000000128</v>
      </c>
      <c r="E18" s="300">
        <v>1.2180000000000022</v>
      </c>
      <c r="F18" s="300">
        <v>6.2901000000000122</v>
      </c>
      <c r="G18" s="300">
        <v>7.3080000000000149</v>
      </c>
      <c r="H18" s="299">
        <v>482</v>
      </c>
      <c r="I18" s="300">
        <v>6.124800000000012</v>
      </c>
      <c r="J18" s="300">
        <v>6.5163000000000126</v>
      </c>
      <c r="K18" s="300">
        <v>1.3398000000000028</v>
      </c>
      <c r="L18" s="300">
        <v>6.5772000000000128</v>
      </c>
      <c r="M18" s="301">
        <v>7.4211000000000151</v>
      </c>
      <c r="N18" s="23">
        <v>140.056432</v>
      </c>
      <c r="O18" s="24">
        <v>25.322508000000003</v>
      </c>
      <c r="P18" s="24">
        <v>138.98655600000004</v>
      </c>
      <c r="Q18" s="25">
        <v>139.05067800000003</v>
      </c>
      <c r="R18" s="23">
        <v>135.27974600000002</v>
      </c>
      <c r="S18" s="24">
        <v>26.465766000000002</v>
      </c>
      <c r="T18" s="24">
        <v>134.787992</v>
      </c>
      <c r="U18" s="25">
        <v>135.77690600000003</v>
      </c>
      <c r="V18" s="302">
        <f t="shared" ref="V18:V23" si="0">SUM(B18:U18)</f>
        <v>1889.3630840000003</v>
      </c>
      <c r="X18" s="52"/>
      <c r="Y18" s="52"/>
    </row>
    <row r="19" spans="1:42" s="304" customFormat="1" ht="39.950000000000003" customHeight="1" x14ac:dyDescent="0.25">
      <c r="A19" s="298" t="s">
        <v>15</v>
      </c>
      <c r="B19" s="299">
        <v>474</v>
      </c>
      <c r="C19" s="300">
        <v>6.1155000000000177</v>
      </c>
      <c r="D19" s="300">
        <v>5.8077000000000165</v>
      </c>
      <c r="E19" s="300">
        <v>1.109700000000003</v>
      </c>
      <c r="F19" s="300">
        <v>5.8563000000000169</v>
      </c>
      <c r="G19" s="300">
        <v>6.7878000000000194</v>
      </c>
      <c r="H19" s="299">
        <v>479</v>
      </c>
      <c r="I19" s="300">
        <v>5.6538000000000155</v>
      </c>
      <c r="J19" s="300">
        <v>6.0507000000000168</v>
      </c>
      <c r="K19" s="300">
        <v>1.2231000000000036</v>
      </c>
      <c r="L19" s="300">
        <v>6.1155000000000177</v>
      </c>
      <c r="M19" s="301">
        <v>6.9012000000000189</v>
      </c>
      <c r="N19" s="23">
        <v>138.75662720000005</v>
      </c>
      <c r="O19" s="24">
        <v>25.285396800000008</v>
      </c>
      <c r="P19" s="24">
        <v>137.6351976</v>
      </c>
      <c r="Q19" s="25">
        <v>138.49490880000002</v>
      </c>
      <c r="R19" s="23">
        <v>134.24844160000001</v>
      </c>
      <c r="S19" s="24">
        <v>25.270773600000002</v>
      </c>
      <c r="T19" s="24">
        <v>133.55978320000003</v>
      </c>
      <c r="U19" s="25">
        <v>134.04957759999999</v>
      </c>
      <c r="V19" s="302">
        <f t="shared" si="0"/>
        <v>1871.9220064000003</v>
      </c>
      <c r="X19" s="52"/>
      <c r="Y19" s="52"/>
    </row>
    <row r="20" spans="1:42" s="304" customFormat="1" ht="39.75" customHeight="1" x14ac:dyDescent="0.25">
      <c r="A20" s="303" t="s">
        <v>16</v>
      </c>
      <c r="B20" s="299">
        <v>474</v>
      </c>
      <c r="C20" s="300">
        <v>6.1155000000000177</v>
      </c>
      <c r="D20" s="300">
        <v>5.8077000000000165</v>
      </c>
      <c r="E20" s="300">
        <v>1.109700000000003</v>
      </c>
      <c r="F20" s="300">
        <v>5.8563000000000169</v>
      </c>
      <c r="G20" s="300">
        <v>6.7878000000000194</v>
      </c>
      <c r="H20" s="299">
        <v>479</v>
      </c>
      <c r="I20" s="300">
        <v>5.6538000000000155</v>
      </c>
      <c r="J20" s="300">
        <v>6.0507000000000168</v>
      </c>
      <c r="K20" s="300">
        <v>1.2231000000000036</v>
      </c>
      <c r="L20" s="300">
        <v>6.1155000000000177</v>
      </c>
      <c r="M20" s="301">
        <v>6.9012000000000189</v>
      </c>
      <c r="N20" s="23">
        <v>138.75662720000005</v>
      </c>
      <c r="O20" s="24">
        <v>25.285396800000008</v>
      </c>
      <c r="P20" s="24">
        <v>137.6351976</v>
      </c>
      <c r="Q20" s="25">
        <v>138.49490880000002</v>
      </c>
      <c r="R20" s="23">
        <v>134.24844160000001</v>
      </c>
      <c r="S20" s="24">
        <v>25.270773600000002</v>
      </c>
      <c r="T20" s="24">
        <v>133.55978320000003</v>
      </c>
      <c r="U20" s="25">
        <v>134.04957759999999</v>
      </c>
      <c r="V20" s="302">
        <f t="shared" si="0"/>
        <v>1871.9220064000003</v>
      </c>
      <c r="X20" s="52"/>
      <c r="Y20" s="52"/>
    </row>
    <row r="21" spans="1:42" s="304" customFormat="1" ht="39.950000000000003" customHeight="1" x14ac:dyDescent="0.25">
      <c r="A21" s="298" t="s">
        <v>17</v>
      </c>
      <c r="B21" s="299">
        <v>474</v>
      </c>
      <c r="C21" s="300">
        <v>6.1155000000000177</v>
      </c>
      <c r="D21" s="300">
        <v>5.8077000000000165</v>
      </c>
      <c r="E21" s="300">
        <v>1.109700000000003</v>
      </c>
      <c r="F21" s="300">
        <v>5.8563000000000169</v>
      </c>
      <c r="G21" s="300">
        <v>6.7878000000000194</v>
      </c>
      <c r="H21" s="299">
        <v>479</v>
      </c>
      <c r="I21" s="300">
        <v>5.6538000000000155</v>
      </c>
      <c r="J21" s="300">
        <v>6.0507000000000168</v>
      </c>
      <c r="K21" s="300">
        <v>1.2231000000000036</v>
      </c>
      <c r="L21" s="300">
        <v>6.1155000000000177</v>
      </c>
      <c r="M21" s="301">
        <v>6.9012000000000189</v>
      </c>
      <c r="N21" s="23">
        <v>138.75662720000005</v>
      </c>
      <c r="O21" s="24">
        <v>25.285396800000008</v>
      </c>
      <c r="P21" s="24">
        <v>137.6351976</v>
      </c>
      <c r="Q21" s="25">
        <v>138.49490880000002</v>
      </c>
      <c r="R21" s="23">
        <v>134.24844160000001</v>
      </c>
      <c r="S21" s="24">
        <v>25.270773600000002</v>
      </c>
      <c r="T21" s="24">
        <v>133.55978320000003</v>
      </c>
      <c r="U21" s="25">
        <v>134.04957759999999</v>
      </c>
      <c r="V21" s="302">
        <f t="shared" si="0"/>
        <v>1871.9220064000003</v>
      </c>
      <c r="X21" s="52"/>
      <c r="Y21" s="52"/>
    </row>
    <row r="22" spans="1:42" s="304" customFormat="1" ht="39.950000000000003" customHeight="1" x14ac:dyDescent="0.25">
      <c r="A22" s="303" t="s">
        <v>18</v>
      </c>
      <c r="B22" s="299">
        <v>474</v>
      </c>
      <c r="C22" s="300">
        <v>6.1155000000000177</v>
      </c>
      <c r="D22" s="300">
        <v>5.8077000000000165</v>
      </c>
      <c r="E22" s="300">
        <v>1.109700000000003</v>
      </c>
      <c r="F22" s="300">
        <v>5.8563000000000169</v>
      </c>
      <c r="G22" s="300">
        <v>6.7878000000000194</v>
      </c>
      <c r="H22" s="299">
        <v>479</v>
      </c>
      <c r="I22" s="300">
        <v>5.6538000000000155</v>
      </c>
      <c r="J22" s="300">
        <v>6.0507000000000168</v>
      </c>
      <c r="K22" s="300">
        <v>1.2231000000000036</v>
      </c>
      <c r="L22" s="300">
        <v>6.1155000000000177</v>
      </c>
      <c r="M22" s="301">
        <v>6.9012000000000189</v>
      </c>
      <c r="N22" s="23">
        <v>138.75662720000005</v>
      </c>
      <c r="O22" s="24">
        <v>25.285396800000008</v>
      </c>
      <c r="P22" s="24">
        <v>137.6351976</v>
      </c>
      <c r="Q22" s="25">
        <v>138.49490880000002</v>
      </c>
      <c r="R22" s="23">
        <v>134.24844160000001</v>
      </c>
      <c r="S22" s="24">
        <v>25.270773600000002</v>
      </c>
      <c r="T22" s="24">
        <v>133.55978320000003</v>
      </c>
      <c r="U22" s="25">
        <v>134.04957759999999</v>
      </c>
      <c r="V22" s="302">
        <f t="shared" si="0"/>
        <v>1871.9220064000003</v>
      </c>
      <c r="X22" s="52"/>
      <c r="Y22" s="52"/>
    </row>
    <row r="23" spans="1:42" s="304" customFormat="1" ht="39.950000000000003" customHeight="1" x14ac:dyDescent="0.25">
      <c r="A23" s="298" t="s">
        <v>19</v>
      </c>
      <c r="B23" s="299">
        <v>474</v>
      </c>
      <c r="C23" s="300">
        <v>6.1155000000000177</v>
      </c>
      <c r="D23" s="300">
        <v>5.8077000000000165</v>
      </c>
      <c r="E23" s="300">
        <v>1.109700000000003</v>
      </c>
      <c r="F23" s="300">
        <v>5.8563000000000169</v>
      </c>
      <c r="G23" s="300">
        <v>6.7878000000000194</v>
      </c>
      <c r="H23" s="299">
        <v>479</v>
      </c>
      <c r="I23" s="300">
        <v>5.6538000000000155</v>
      </c>
      <c r="J23" s="300">
        <v>6.0507000000000168</v>
      </c>
      <c r="K23" s="300">
        <v>1.2231000000000036</v>
      </c>
      <c r="L23" s="300">
        <v>6.1155000000000177</v>
      </c>
      <c r="M23" s="301">
        <v>6.9012000000000189</v>
      </c>
      <c r="N23" s="23">
        <v>138.75662720000005</v>
      </c>
      <c r="O23" s="24">
        <v>25.285396800000008</v>
      </c>
      <c r="P23" s="24">
        <v>137.6351976</v>
      </c>
      <c r="Q23" s="25">
        <v>138.49490880000002</v>
      </c>
      <c r="R23" s="23">
        <v>134.24844160000001</v>
      </c>
      <c r="S23" s="24">
        <v>25.270773600000002</v>
      </c>
      <c r="T23" s="24">
        <v>133.55978320000003</v>
      </c>
      <c r="U23" s="25">
        <v>134.04957759999999</v>
      </c>
      <c r="V23" s="302">
        <f t="shared" si="0"/>
        <v>1871.9220064000003</v>
      </c>
      <c r="X23" s="52"/>
      <c r="Y23" s="52"/>
    </row>
    <row r="24" spans="1:42" s="304" customFormat="1" ht="39.950000000000003" customHeight="1" thickBot="1" x14ac:dyDescent="0.3">
      <c r="A24" s="303" t="s">
        <v>11</v>
      </c>
      <c r="B24" s="305">
        <f>SUM(B17:B23)</f>
        <v>3322</v>
      </c>
      <c r="C24" s="306">
        <f t="shared" ref="C24:U24" si="1">SUM(C17:C23)</f>
        <v>43.714500000000115</v>
      </c>
      <c r="D24" s="306">
        <f t="shared" si="1"/>
        <v>41.583900000000114</v>
      </c>
      <c r="E24" s="306">
        <f t="shared" si="1"/>
        <v>7.9845000000000184</v>
      </c>
      <c r="F24" s="306">
        <f t="shared" si="1"/>
        <v>41.861700000000113</v>
      </c>
      <c r="G24" s="306">
        <f t="shared" si="1"/>
        <v>48.555000000000128</v>
      </c>
      <c r="H24" s="305">
        <f t="shared" si="1"/>
        <v>3359</v>
      </c>
      <c r="I24" s="306">
        <f t="shared" si="1"/>
        <v>40.518600000000106</v>
      </c>
      <c r="J24" s="306">
        <f t="shared" si="1"/>
        <v>43.286100000000118</v>
      </c>
      <c r="K24" s="306">
        <f t="shared" si="1"/>
        <v>8.7951000000000246</v>
      </c>
      <c r="L24" s="306">
        <f t="shared" si="1"/>
        <v>43.731900000000117</v>
      </c>
      <c r="M24" s="307">
        <f t="shared" si="1"/>
        <v>49.348200000000119</v>
      </c>
      <c r="N24" s="391">
        <f t="shared" si="1"/>
        <v>973.89600000000019</v>
      </c>
      <c r="O24" s="392">
        <f t="shared" si="1"/>
        <v>177.07200000000003</v>
      </c>
      <c r="P24" s="392">
        <f t="shared" si="1"/>
        <v>966.14909999999998</v>
      </c>
      <c r="Q24" s="393">
        <f t="shared" si="1"/>
        <v>970.57590000000027</v>
      </c>
      <c r="R24" s="391">
        <f t="shared" si="1"/>
        <v>941.80169999999998</v>
      </c>
      <c r="S24" s="392">
        <f t="shared" si="1"/>
        <v>179.28540000000004</v>
      </c>
      <c r="T24" s="392">
        <f t="shared" si="1"/>
        <v>937.37490000000025</v>
      </c>
      <c r="U24" s="393">
        <f t="shared" si="1"/>
        <v>941.8017000000001</v>
      </c>
      <c r="V24" s="302">
        <f>SUM(B24:U24)</f>
        <v>13138.336200000003</v>
      </c>
      <c r="X24" s="52"/>
    </row>
    <row r="25" spans="1:42" s="304" customFormat="1" ht="41.45" customHeight="1" x14ac:dyDescent="0.25">
      <c r="A25" s="312" t="s">
        <v>20</v>
      </c>
      <c r="B25" s="313"/>
      <c r="C25" s="314">
        <v>158.10000000000002</v>
      </c>
      <c r="D25" s="314">
        <v>158.10000000000002</v>
      </c>
      <c r="E25" s="314">
        <v>158.10000000000002</v>
      </c>
      <c r="F25" s="314">
        <v>158.10000000000002</v>
      </c>
      <c r="G25" s="314">
        <v>158.10000000000002</v>
      </c>
      <c r="H25" s="313"/>
      <c r="I25" s="314">
        <v>158.10000000000002</v>
      </c>
      <c r="J25" s="314">
        <v>158.10000000000002</v>
      </c>
      <c r="K25" s="314">
        <v>158.10000000000002</v>
      </c>
      <c r="L25" s="314">
        <v>158.10000000000002</v>
      </c>
      <c r="M25" s="315">
        <v>158.10000000000002</v>
      </c>
      <c r="N25" s="387">
        <v>158.10000000000002</v>
      </c>
      <c r="O25" s="388">
        <v>158.10000000000002</v>
      </c>
      <c r="P25" s="388">
        <v>158.10000000000002</v>
      </c>
      <c r="Q25" s="389">
        <v>158.10000000000002</v>
      </c>
      <c r="R25" s="390">
        <v>158.10000000000002</v>
      </c>
      <c r="S25" s="388">
        <v>158.10000000000002</v>
      </c>
      <c r="T25" s="388">
        <v>158.10000000000002</v>
      </c>
      <c r="U25" s="389">
        <v>158.10000000000002</v>
      </c>
      <c r="V25" s="320">
        <f>+((V24/V26)/7)*1000</f>
        <v>158.06848336100487</v>
      </c>
    </row>
    <row r="26" spans="1:42" s="52" customFormat="1" ht="36.75" customHeight="1" x14ac:dyDescent="0.25">
      <c r="A26" s="321" t="s">
        <v>21</v>
      </c>
      <c r="B26" s="322"/>
      <c r="C26" s="323">
        <v>755</v>
      </c>
      <c r="D26" s="323">
        <v>717</v>
      </c>
      <c r="E26" s="323">
        <v>137</v>
      </c>
      <c r="F26" s="323">
        <v>723</v>
      </c>
      <c r="G26" s="323">
        <v>838</v>
      </c>
      <c r="H26" s="324"/>
      <c r="I26" s="323">
        <v>698</v>
      </c>
      <c r="J26" s="323">
        <v>747</v>
      </c>
      <c r="K26" s="323">
        <v>151</v>
      </c>
      <c r="L26" s="323">
        <v>755</v>
      </c>
      <c r="M26" s="325">
        <v>852</v>
      </c>
      <c r="N26" s="86">
        <v>880</v>
      </c>
      <c r="O26" s="35">
        <v>160</v>
      </c>
      <c r="P26" s="35">
        <v>873</v>
      </c>
      <c r="Q26" s="36">
        <v>877</v>
      </c>
      <c r="R26" s="34">
        <v>851</v>
      </c>
      <c r="S26" s="35">
        <v>162</v>
      </c>
      <c r="T26" s="35">
        <v>847</v>
      </c>
      <c r="U26" s="36">
        <v>851</v>
      </c>
      <c r="V26" s="326">
        <f>SUM(C26:U26)</f>
        <v>11874</v>
      </c>
    </row>
    <row r="27" spans="1:42" s="52" customFormat="1" ht="33" customHeight="1" x14ac:dyDescent="0.25">
      <c r="A27" s="327" t="s">
        <v>22</v>
      </c>
      <c r="B27" s="328"/>
      <c r="C27" s="300">
        <f>(C26*C25/1000)*6</f>
        <v>716.1930000000001</v>
      </c>
      <c r="D27" s="300">
        <f t="shared" ref="D27:G27" si="2">(D26*D25/1000)*6</f>
        <v>680.14620000000002</v>
      </c>
      <c r="E27" s="300">
        <f t="shared" si="2"/>
        <v>129.95820000000003</v>
      </c>
      <c r="F27" s="300">
        <f t="shared" si="2"/>
        <v>685.83780000000013</v>
      </c>
      <c r="G27" s="300">
        <f t="shared" si="2"/>
        <v>794.92680000000018</v>
      </c>
      <c r="H27" s="328"/>
      <c r="I27" s="300">
        <f>(I26*I25/1000)*6</f>
        <v>662.1228000000001</v>
      </c>
      <c r="J27" s="300">
        <f>(J26*J25/1000)*6</f>
        <v>708.60420000000011</v>
      </c>
      <c r="K27" s="300">
        <f>(K26*K25/1000)*6</f>
        <v>143.23860000000002</v>
      </c>
      <c r="L27" s="300">
        <f>(L26*L25/1000)*6</f>
        <v>716.1930000000001</v>
      </c>
      <c r="M27" s="301">
        <f>(M26*M25/1000)*6</f>
        <v>808.20720000000006</v>
      </c>
      <c r="N27" s="302">
        <f>((N26*N25)*7/1000-N17-N18)/5</f>
        <v>138.75662720000005</v>
      </c>
      <c r="O27" s="204">
        <f t="shared" ref="O27:U27" si="3">((O26*O25)*7/1000-O17-O18)/5</f>
        <v>25.285396800000008</v>
      </c>
      <c r="P27" s="204">
        <f t="shared" si="3"/>
        <v>137.6351976</v>
      </c>
      <c r="Q27" s="205">
        <f t="shared" si="3"/>
        <v>138.49490880000002</v>
      </c>
      <c r="R27" s="203">
        <f t="shared" si="3"/>
        <v>134.24844160000001</v>
      </c>
      <c r="S27" s="204">
        <f t="shared" si="3"/>
        <v>25.270773600000002</v>
      </c>
      <c r="T27" s="204">
        <f t="shared" si="3"/>
        <v>133.55978320000003</v>
      </c>
      <c r="U27" s="205">
        <f t="shared" si="3"/>
        <v>134.04957759999999</v>
      </c>
      <c r="V27" s="88"/>
      <c r="W27" s="52">
        <f>((V24*1000)/V26)/7</f>
        <v>158.06848336100487</v>
      </c>
    </row>
    <row r="28" spans="1:42" s="52" customFormat="1" ht="33" customHeight="1" x14ac:dyDescent="0.25">
      <c r="A28" s="256" t="s">
        <v>23</v>
      </c>
      <c r="B28" s="329"/>
      <c r="C28" s="330">
        <f>+(C25-$C$32)*C26/1000</f>
        <v>6.1155000000000177</v>
      </c>
      <c r="D28" s="330">
        <f t="shared" ref="D28:G28" si="4">+(D25-$C$32)*D26/1000</f>
        <v>5.8077000000000165</v>
      </c>
      <c r="E28" s="330">
        <f t="shared" si="4"/>
        <v>1.109700000000003</v>
      </c>
      <c r="F28" s="330">
        <f t="shared" si="4"/>
        <v>5.8563000000000169</v>
      </c>
      <c r="G28" s="330">
        <f t="shared" si="4"/>
        <v>6.7878000000000194</v>
      </c>
      <c r="H28" s="329"/>
      <c r="I28" s="330">
        <f>+(I25-$I$32)*I26/1000</f>
        <v>5.6538000000000155</v>
      </c>
      <c r="J28" s="330">
        <f t="shared" ref="J28:M28" si="5">+(J25-$I$32)*J26/1000</f>
        <v>6.0507000000000168</v>
      </c>
      <c r="K28" s="330">
        <f t="shared" si="5"/>
        <v>1.2231000000000036</v>
      </c>
      <c r="L28" s="330">
        <f t="shared" si="5"/>
        <v>6.1155000000000177</v>
      </c>
      <c r="M28" s="331">
        <f t="shared" si="5"/>
        <v>6.9012000000000189</v>
      </c>
      <c r="N28" s="259">
        <f t="shared" ref="N28:U28" si="6">((N26*N25)*7)/1000</f>
        <v>973.89600000000019</v>
      </c>
      <c r="O28" s="45">
        <f t="shared" si="6"/>
        <v>177.07200000000003</v>
      </c>
      <c r="P28" s="45">
        <f t="shared" si="6"/>
        <v>966.14910000000009</v>
      </c>
      <c r="Q28" s="46">
        <f t="shared" si="6"/>
        <v>970.57590000000016</v>
      </c>
      <c r="R28" s="44">
        <f t="shared" si="6"/>
        <v>941.8017000000001</v>
      </c>
      <c r="S28" s="45">
        <f t="shared" si="6"/>
        <v>179.28540000000001</v>
      </c>
      <c r="T28" s="45">
        <f t="shared" si="6"/>
        <v>937.37490000000014</v>
      </c>
      <c r="U28" s="46">
        <f t="shared" si="6"/>
        <v>941.8017000000001</v>
      </c>
      <c r="V28" s="344"/>
    </row>
    <row r="29" spans="1:42" s="304" customFormat="1" ht="33.75" customHeight="1" thickBot="1" x14ac:dyDescent="0.3">
      <c r="A29" s="256" t="s">
        <v>24</v>
      </c>
      <c r="B29" s="332"/>
      <c r="C29" s="333">
        <f t="shared" ref="C29:G29" si="7">+C26*(1.16666666666667)</f>
        <v>880.83333333333587</v>
      </c>
      <c r="D29" s="333">
        <f t="shared" si="7"/>
        <v>836.50000000000239</v>
      </c>
      <c r="E29" s="333">
        <f t="shared" si="7"/>
        <v>159.8333333333338</v>
      </c>
      <c r="F29" s="333">
        <f t="shared" si="7"/>
        <v>843.5000000000025</v>
      </c>
      <c r="G29" s="333">
        <f t="shared" si="7"/>
        <v>977.66666666666947</v>
      </c>
      <c r="H29" s="332"/>
      <c r="I29" s="333">
        <f>+I26*(1.16666666666667)</f>
        <v>814.33333333333576</v>
      </c>
      <c r="J29" s="333">
        <f>+J26*(1.16666666666667)</f>
        <v>871.5000000000025</v>
      </c>
      <c r="K29" s="333">
        <f>+K26*(1.16666666666667)</f>
        <v>176.16666666666717</v>
      </c>
      <c r="L29" s="333">
        <f>+L26*(1.16666666666667)</f>
        <v>880.83333333333587</v>
      </c>
      <c r="M29" s="334">
        <f>+M26*(1.16666666666667)</f>
        <v>994.00000000000296</v>
      </c>
      <c r="N29" s="89">
        <f t="shared" ref="N29:U29" si="8">+(N24/N26)/7*1000</f>
        <v>158.10000000000005</v>
      </c>
      <c r="O29" s="49">
        <f t="shared" si="8"/>
        <v>158.10000000000005</v>
      </c>
      <c r="P29" s="49">
        <f t="shared" si="8"/>
        <v>158.1</v>
      </c>
      <c r="Q29" s="50">
        <f t="shared" si="8"/>
        <v>158.10000000000005</v>
      </c>
      <c r="R29" s="48">
        <f t="shared" si="8"/>
        <v>158.1</v>
      </c>
      <c r="S29" s="49">
        <f t="shared" si="8"/>
        <v>158.10000000000005</v>
      </c>
      <c r="T29" s="49">
        <f t="shared" si="8"/>
        <v>158.10000000000005</v>
      </c>
      <c r="U29" s="50">
        <f t="shared" si="8"/>
        <v>158.1</v>
      </c>
      <c r="V29" s="344"/>
    </row>
    <row r="30" spans="1:42" s="304" customFormat="1" ht="33.75" customHeight="1" x14ac:dyDescent="0.25">
      <c r="A30" s="52"/>
      <c r="B30" s="328"/>
      <c r="C30" s="335">
        <f>(C27/6)</f>
        <v>119.36550000000001</v>
      </c>
      <c r="D30" s="335">
        <f t="shared" ref="D30:G30" si="9">+(D27/6)</f>
        <v>113.35770000000001</v>
      </c>
      <c r="E30" s="335">
        <f t="shared" si="9"/>
        <v>21.659700000000004</v>
      </c>
      <c r="F30" s="335">
        <f t="shared" si="9"/>
        <v>114.30630000000002</v>
      </c>
      <c r="G30" s="335">
        <f t="shared" si="9"/>
        <v>132.48780000000002</v>
      </c>
      <c r="H30" s="328"/>
      <c r="I30" s="335">
        <f>+(I27/6)</f>
        <v>110.35380000000002</v>
      </c>
      <c r="J30" s="335">
        <f>+(J27/6)</f>
        <v>118.10070000000002</v>
      </c>
      <c r="K30" s="335">
        <f>+(K27/6)</f>
        <v>23.873100000000004</v>
      </c>
      <c r="L30" s="335">
        <f>+(L27/6)</f>
        <v>119.36550000000001</v>
      </c>
      <c r="M30" s="336">
        <f>+(M27/6)</f>
        <v>134.7012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04" customFormat="1" ht="33.75" customHeight="1" x14ac:dyDescent="0.25">
      <c r="A31" s="52"/>
      <c r="B31" s="328"/>
      <c r="C31" s="335">
        <f>+((C27-C24)/4)+C30</f>
        <v>287.48512499999998</v>
      </c>
      <c r="D31" s="335">
        <f t="shared" ref="D31:G31" si="10">+((D27-D24)/4)+D30</f>
        <v>272.99827499999998</v>
      </c>
      <c r="E31" s="335">
        <f t="shared" si="10"/>
        <v>52.153125000000003</v>
      </c>
      <c r="F31" s="335">
        <f t="shared" si="10"/>
        <v>275.30032500000004</v>
      </c>
      <c r="G31" s="335">
        <f t="shared" si="10"/>
        <v>319.08075000000002</v>
      </c>
      <c r="H31" s="328"/>
      <c r="I31" s="335">
        <f>+((I27-I24)/4)+I30</f>
        <v>265.75485000000003</v>
      </c>
      <c r="J31" s="335">
        <f>+((J27-J24)/4)+J30</f>
        <v>284.43022500000001</v>
      </c>
      <c r="K31" s="335">
        <f>+((K27-K24)/4)+K30</f>
        <v>57.483975000000001</v>
      </c>
      <c r="L31" s="335">
        <f>+((L27-L24)/4)+L30</f>
        <v>287.48077499999999</v>
      </c>
      <c r="M31" s="336">
        <f>+((M27-M24)/4)+M30</f>
        <v>324.41594999999995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04" customFormat="1" ht="33.75" customHeight="1" thickBot="1" x14ac:dyDescent="0.3">
      <c r="A32" s="52"/>
      <c r="B32" s="337"/>
      <c r="C32" s="338">
        <v>150</v>
      </c>
      <c r="D32" s="339">
        <f>+C32*E32/1000</f>
        <v>475.5</v>
      </c>
      <c r="E32" s="340">
        <f>+SUM(C26:G26)</f>
        <v>3170</v>
      </c>
      <c r="F32" s="341"/>
      <c r="G32" s="341"/>
      <c r="H32" s="337"/>
      <c r="I32" s="338">
        <v>150</v>
      </c>
      <c r="J32" s="339">
        <f>+I32*K32/1000</f>
        <v>480.45</v>
      </c>
      <c r="K32" s="340">
        <f>+SUM(I26:M26)</f>
        <v>3203</v>
      </c>
      <c r="L32" s="342"/>
      <c r="M32" s="34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04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s="419" customFormat="1" ht="33.75" customHeight="1" x14ac:dyDescent="0.25">
      <c r="A36" s="121" t="s">
        <v>25</v>
      </c>
      <c r="B36" s="589" t="s">
        <v>26</v>
      </c>
      <c r="C36" s="590"/>
      <c r="D36" s="590"/>
      <c r="E36" s="590"/>
      <c r="F36" s="590"/>
      <c r="G36" s="590"/>
      <c r="H36" s="587"/>
      <c r="I36" s="416"/>
      <c r="J36" s="417" t="s">
        <v>27</v>
      </c>
      <c r="K36" s="110"/>
      <c r="L36" s="589" t="s">
        <v>26</v>
      </c>
      <c r="M36" s="590"/>
      <c r="N36" s="590"/>
      <c r="O36" s="590"/>
      <c r="P36" s="590"/>
      <c r="Q36" s="590"/>
      <c r="R36" s="610"/>
      <c r="S36" s="52"/>
      <c r="T36" s="52"/>
      <c r="U36" s="52"/>
      <c r="V36" s="52"/>
      <c r="W36" s="418"/>
      <c r="X36" s="52"/>
      <c r="Y36" s="52"/>
      <c r="Z36" s="52"/>
      <c r="AA36" s="52"/>
      <c r="AB36" s="52"/>
    </row>
    <row r="37" spans="1:30" s="419" customFormat="1" ht="33.75" customHeight="1" x14ac:dyDescent="0.25">
      <c r="A37" s="92" t="s">
        <v>28</v>
      </c>
      <c r="B37" s="420"/>
      <c r="C37" s="399"/>
      <c r="D37" s="399"/>
      <c r="E37" s="399"/>
      <c r="F37" s="399"/>
      <c r="G37" s="399"/>
      <c r="H37" s="399"/>
      <c r="I37" s="296" t="s">
        <v>11</v>
      </c>
      <c r="K37" s="421"/>
      <c r="L37" s="420"/>
      <c r="M37" s="399"/>
      <c r="N37" s="399"/>
      <c r="O37" s="399"/>
      <c r="P37" s="399"/>
      <c r="Q37" s="399"/>
      <c r="R37" s="296" t="s">
        <v>11</v>
      </c>
      <c r="S37" s="422"/>
      <c r="T37" s="422"/>
      <c r="U37" s="423"/>
      <c r="V37" s="52"/>
      <c r="W37" s="52"/>
      <c r="X37" s="418"/>
      <c r="Y37" s="52"/>
      <c r="Z37" s="52"/>
      <c r="AA37" s="52"/>
      <c r="AB37" s="52"/>
    </row>
    <row r="38" spans="1:30" s="419" customFormat="1" ht="33.75" customHeight="1" x14ac:dyDescent="0.25">
      <c r="A38" s="92" t="s">
        <v>12</v>
      </c>
      <c r="B38" s="294">
        <v>1</v>
      </c>
      <c r="C38" s="295">
        <v>2</v>
      </c>
      <c r="D38" s="295">
        <v>3</v>
      </c>
      <c r="E38" s="295">
        <v>4</v>
      </c>
      <c r="F38" s="295">
        <v>5</v>
      </c>
      <c r="G38" s="295">
        <v>6</v>
      </c>
      <c r="H38" s="295">
        <v>7</v>
      </c>
      <c r="I38" s="296"/>
      <c r="K38" s="92" t="s">
        <v>12</v>
      </c>
      <c r="L38" s="420">
        <v>1</v>
      </c>
      <c r="M38" s="402">
        <v>2</v>
      </c>
      <c r="N38" s="402">
        <v>3</v>
      </c>
      <c r="O38" s="402">
        <v>4</v>
      </c>
      <c r="P38" s="402">
        <v>5</v>
      </c>
      <c r="Q38" s="402" t="s">
        <v>61</v>
      </c>
      <c r="R38" s="296"/>
      <c r="S38" s="422"/>
      <c r="T38" s="422"/>
      <c r="U38" s="423"/>
      <c r="V38" s="52"/>
      <c r="W38" s="424"/>
      <c r="X38" s="424"/>
      <c r="Y38" s="52"/>
      <c r="Z38" s="52"/>
      <c r="AA38" s="52"/>
      <c r="AB38" s="52"/>
    </row>
    <row r="39" spans="1:30" s="419" customFormat="1" ht="33.75" customHeight="1" x14ac:dyDescent="0.25">
      <c r="A39" s="404" t="s">
        <v>13</v>
      </c>
      <c r="B39" s="82">
        <v>126.94849999999998</v>
      </c>
      <c r="C39" s="82">
        <v>128.21009999999998</v>
      </c>
      <c r="D39" s="82">
        <v>12.9314</v>
      </c>
      <c r="E39" s="82">
        <v>127.89470000000001</v>
      </c>
      <c r="F39" s="82">
        <v>124.74069999999999</v>
      </c>
      <c r="G39" s="82"/>
      <c r="H39" s="82"/>
      <c r="I39" s="205">
        <f t="shared" ref="I39:I46" si="11">SUM(B39:H39)</f>
        <v>520.72539999999992</v>
      </c>
      <c r="J39" s="52"/>
      <c r="K39" s="404" t="s">
        <v>13</v>
      </c>
      <c r="L39" s="82">
        <v>9.1999999999999993</v>
      </c>
      <c r="M39" s="82">
        <v>9.6</v>
      </c>
      <c r="N39" s="82">
        <v>1.3</v>
      </c>
      <c r="O39" s="82">
        <v>9.3000000000000007</v>
      </c>
      <c r="P39" s="82">
        <v>9.1999999999999993</v>
      </c>
      <c r="Q39" s="82"/>
      <c r="R39" s="205">
        <f t="shared" ref="R39:R46" si="12">SUM(L39:Q39)</f>
        <v>38.599999999999994</v>
      </c>
      <c r="S39" s="52"/>
      <c r="T39" s="76"/>
      <c r="U39" s="76"/>
      <c r="V39" s="52"/>
      <c r="W39" s="424"/>
      <c r="X39" s="424"/>
      <c r="Y39" s="52"/>
      <c r="Z39" s="52"/>
      <c r="AA39" s="52"/>
      <c r="AB39" s="52"/>
    </row>
    <row r="40" spans="1:30" s="419" customFormat="1" ht="33.75" customHeight="1" x14ac:dyDescent="0.25">
      <c r="A40" s="406" t="s">
        <v>14</v>
      </c>
      <c r="B40" s="82">
        <v>126.66674999999998</v>
      </c>
      <c r="C40" s="82">
        <v>127.92554999999997</v>
      </c>
      <c r="D40" s="82">
        <v>12.902700000000001</v>
      </c>
      <c r="E40" s="82">
        <v>127.61084999999999</v>
      </c>
      <c r="F40" s="82">
        <v>124.46385000000002</v>
      </c>
      <c r="G40" s="82"/>
      <c r="H40" s="82"/>
      <c r="I40" s="205">
        <f t="shared" si="11"/>
        <v>519.5696999999999</v>
      </c>
      <c r="J40" s="52"/>
      <c r="K40" s="406" t="s">
        <v>14</v>
      </c>
      <c r="L40" s="82">
        <v>9.1999999999999993</v>
      </c>
      <c r="M40" s="82">
        <v>9.6</v>
      </c>
      <c r="N40" s="82">
        <v>1.3</v>
      </c>
      <c r="O40" s="82">
        <v>9.3000000000000007</v>
      </c>
      <c r="P40" s="82">
        <v>9.1999999999999993</v>
      </c>
      <c r="Q40" s="82"/>
      <c r="R40" s="205">
        <f t="shared" si="12"/>
        <v>38.599999999999994</v>
      </c>
      <c r="S40" s="52"/>
      <c r="T40" s="76"/>
      <c r="U40" s="423"/>
      <c r="V40" s="52"/>
      <c r="W40" s="424"/>
      <c r="X40" s="424"/>
      <c r="Y40" s="52"/>
      <c r="Z40" s="52"/>
      <c r="AA40" s="52"/>
      <c r="AB40" s="52"/>
    </row>
    <row r="41" spans="1:30" s="419" customFormat="1" ht="33.75" customHeight="1" x14ac:dyDescent="0.25">
      <c r="A41" s="404" t="s">
        <v>15</v>
      </c>
      <c r="B41" s="82">
        <v>126.66674999999998</v>
      </c>
      <c r="C41" s="82">
        <v>127.92554999999997</v>
      </c>
      <c r="D41" s="82">
        <v>12.902700000000001</v>
      </c>
      <c r="E41" s="82">
        <v>127.61084999999999</v>
      </c>
      <c r="F41" s="82">
        <v>124.46385000000002</v>
      </c>
      <c r="G41" s="24"/>
      <c r="H41" s="24"/>
      <c r="I41" s="205">
        <f t="shared" si="11"/>
        <v>519.5696999999999</v>
      </c>
      <c r="J41" s="52"/>
      <c r="K41" s="404" t="s">
        <v>15</v>
      </c>
      <c r="L41" s="82">
        <v>9.1999999999999993</v>
      </c>
      <c r="M41" s="82">
        <v>9.6999999999999993</v>
      </c>
      <c r="N41" s="82">
        <v>1.3</v>
      </c>
      <c r="O41" s="82">
        <v>9.3000000000000007</v>
      </c>
      <c r="P41" s="82">
        <v>9</v>
      </c>
      <c r="Q41" s="24"/>
      <c r="R41" s="205">
        <f t="shared" si="12"/>
        <v>38.5</v>
      </c>
      <c r="S41" s="52"/>
      <c r="T41" s="76"/>
      <c r="U41" s="53"/>
      <c r="V41" s="52"/>
      <c r="W41" s="424"/>
      <c r="X41" s="424"/>
      <c r="Y41" s="52"/>
      <c r="Z41" s="52"/>
      <c r="AA41" s="52"/>
      <c r="AB41" s="52"/>
    </row>
    <row r="42" spans="1:30" s="419" customFormat="1" ht="33.75" customHeight="1" x14ac:dyDescent="0.25">
      <c r="A42" s="406" t="s">
        <v>16</v>
      </c>
      <c r="B42" s="82">
        <v>126.66674999999998</v>
      </c>
      <c r="C42" s="82">
        <v>127.92554999999997</v>
      </c>
      <c r="D42" s="82">
        <v>12.902700000000001</v>
      </c>
      <c r="E42" s="82">
        <v>127.61084999999999</v>
      </c>
      <c r="F42" s="82">
        <v>124.46385000000002</v>
      </c>
      <c r="G42" s="82"/>
      <c r="H42" s="82"/>
      <c r="I42" s="205">
        <f t="shared" si="11"/>
        <v>519.5696999999999</v>
      </c>
      <c r="J42" s="52"/>
      <c r="K42" s="406" t="s">
        <v>16</v>
      </c>
      <c r="L42" s="82">
        <v>9.1999999999999993</v>
      </c>
      <c r="M42" s="82">
        <v>9.6999999999999993</v>
      </c>
      <c r="N42" s="82">
        <v>1.3</v>
      </c>
      <c r="O42" s="82">
        <v>9.3000000000000007</v>
      </c>
      <c r="P42" s="82">
        <v>9</v>
      </c>
      <c r="Q42" s="82"/>
      <c r="R42" s="205">
        <f t="shared" si="12"/>
        <v>38.5</v>
      </c>
      <c r="S42" s="52"/>
      <c r="T42" s="76"/>
      <c r="U42" s="53"/>
      <c r="V42" s="52"/>
      <c r="W42" s="424"/>
      <c r="X42" s="424"/>
      <c r="Y42" s="52"/>
      <c r="Z42" s="52"/>
      <c r="AA42" s="52"/>
      <c r="AB42" s="52"/>
    </row>
    <row r="43" spans="1:30" s="419" customFormat="1" ht="33.75" customHeight="1" x14ac:dyDescent="0.25">
      <c r="A43" s="404" t="s">
        <v>17</v>
      </c>
      <c r="B43" s="82">
        <v>126.66674999999998</v>
      </c>
      <c r="C43" s="82">
        <v>127.92554999999997</v>
      </c>
      <c r="D43" s="82">
        <v>12.902700000000001</v>
      </c>
      <c r="E43" s="82">
        <v>127.61084999999999</v>
      </c>
      <c r="F43" s="82">
        <v>124.46385000000002</v>
      </c>
      <c r="G43" s="82"/>
      <c r="H43" s="82"/>
      <c r="I43" s="205">
        <f t="shared" si="11"/>
        <v>519.5696999999999</v>
      </c>
      <c r="J43" s="52"/>
      <c r="K43" s="404" t="s">
        <v>17</v>
      </c>
      <c r="L43" s="82">
        <v>9.3000000000000007</v>
      </c>
      <c r="M43" s="82">
        <v>9.6999999999999993</v>
      </c>
      <c r="N43" s="82">
        <v>1.3</v>
      </c>
      <c r="O43" s="82">
        <v>9.4</v>
      </c>
      <c r="P43" s="82">
        <v>9</v>
      </c>
      <c r="Q43" s="82"/>
      <c r="R43" s="205">
        <f t="shared" si="12"/>
        <v>38.700000000000003</v>
      </c>
      <c r="S43" s="52"/>
      <c r="T43" s="76"/>
      <c r="U43" s="53"/>
      <c r="V43" s="52"/>
      <c r="W43" s="424"/>
      <c r="X43" s="424"/>
      <c r="Y43" s="52"/>
      <c r="Z43" s="52"/>
      <c r="AA43" s="52"/>
      <c r="AB43" s="52"/>
    </row>
    <row r="44" spans="1:30" s="419" customFormat="1" ht="33.75" customHeight="1" x14ac:dyDescent="0.25">
      <c r="A44" s="406" t="s">
        <v>18</v>
      </c>
      <c r="B44" s="82">
        <v>126.66674999999998</v>
      </c>
      <c r="C44" s="82">
        <v>127.92554999999997</v>
      </c>
      <c r="D44" s="82">
        <v>12.902700000000001</v>
      </c>
      <c r="E44" s="82">
        <v>127.61084999999999</v>
      </c>
      <c r="F44" s="82">
        <v>124.46385000000002</v>
      </c>
      <c r="G44" s="82"/>
      <c r="H44" s="82"/>
      <c r="I44" s="205">
        <f t="shared" si="11"/>
        <v>519.5696999999999</v>
      </c>
      <c r="J44" s="52"/>
      <c r="K44" s="406" t="s">
        <v>18</v>
      </c>
      <c r="L44" s="82">
        <v>9.3000000000000007</v>
      </c>
      <c r="M44" s="82">
        <v>9.6999999999999993</v>
      </c>
      <c r="N44" s="82">
        <v>1.3</v>
      </c>
      <c r="O44" s="82">
        <v>9.4</v>
      </c>
      <c r="P44" s="82">
        <v>9</v>
      </c>
      <c r="Q44" s="82"/>
      <c r="R44" s="205">
        <f t="shared" si="12"/>
        <v>38.700000000000003</v>
      </c>
      <c r="S44" s="52"/>
      <c r="T44" s="76"/>
      <c r="U44" s="53"/>
      <c r="V44" s="52"/>
      <c r="W44" s="424"/>
      <c r="X44" s="424"/>
      <c r="Y44" s="52"/>
      <c r="Z44" s="52"/>
      <c r="AA44" s="52"/>
      <c r="AB44" s="52"/>
    </row>
    <row r="45" spans="1:30" s="419" customFormat="1" ht="33.75" customHeight="1" x14ac:dyDescent="0.25">
      <c r="A45" s="404" t="s">
        <v>19</v>
      </c>
      <c r="B45" s="82">
        <v>126.66674999999998</v>
      </c>
      <c r="C45" s="82">
        <v>127.92554999999997</v>
      </c>
      <c r="D45" s="82">
        <v>12.902700000000001</v>
      </c>
      <c r="E45" s="82">
        <v>127.61084999999999</v>
      </c>
      <c r="F45" s="82">
        <v>124.46385000000002</v>
      </c>
      <c r="G45" s="82"/>
      <c r="H45" s="82"/>
      <c r="I45" s="205">
        <f t="shared" si="11"/>
        <v>519.5696999999999</v>
      </c>
      <c r="J45" s="52"/>
      <c r="K45" s="404" t="s">
        <v>19</v>
      </c>
      <c r="L45" s="82">
        <v>9.3000000000000007</v>
      </c>
      <c r="M45" s="82">
        <v>9.8000000000000007</v>
      </c>
      <c r="N45" s="82">
        <v>1.3</v>
      </c>
      <c r="O45" s="82">
        <v>9.4</v>
      </c>
      <c r="P45" s="82">
        <v>9</v>
      </c>
      <c r="Q45" s="82"/>
      <c r="R45" s="205">
        <f t="shared" si="12"/>
        <v>38.800000000000004</v>
      </c>
      <c r="S45" s="52"/>
      <c r="T45" s="76"/>
      <c r="U45" s="53"/>
      <c r="V45" s="52"/>
      <c r="W45" s="424"/>
      <c r="X45" s="424"/>
      <c r="Y45" s="52"/>
      <c r="Z45" s="52"/>
      <c r="AA45" s="52"/>
      <c r="AB45" s="52"/>
    </row>
    <row r="46" spans="1:30" s="419" customFormat="1" ht="33.75" customHeight="1" x14ac:dyDescent="0.25">
      <c r="A46" s="406" t="s">
        <v>11</v>
      </c>
      <c r="B46" s="308">
        <f t="shared" ref="B46:H46" si="13">SUM(B39:B45)</f>
        <v>886.94899999999984</v>
      </c>
      <c r="C46" s="309">
        <f t="shared" si="13"/>
        <v>895.76339999999971</v>
      </c>
      <c r="D46" s="309">
        <f t="shared" si="13"/>
        <v>90.3476</v>
      </c>
      <c r="E46" s="309">
        <f t="shared" si="13"/>
        <v>893.5598</v>
      </c>
      <c r="F46" s="309">
        <f t="shared" si="13"/>
        <v>871.52380000000005</v>
      </c>
      <c r="G46" s="309">
        <f t="shared" si="13"/>
        <v>0</v>
      </c>
      <c r="H46" s="309">
        <f t="shared" si="13"/>
        <v>0</v>
      </c>
      <c r="I46" s="205">
        <f t="shared" si="11"/>
        <v>3638.1435999999994</v>
      </c>
      <c r="K46" s="406" t="s">
        <v>11</v>
      </c>
      <c r="L46" s="308">
        <f t="shared" ref="L46:Q46" si="14">SUM(L39:L45)</f>
        <v>64.699999999999989</v>
      </c>
      <c r="M46" s="309">
        <f t="shared" si="14"/>
        <v>67.8</v>
      </c>
      <c r="N46" s="309">
        <f t="shared" si="14"/>
        <v>9.1</v>
      </c>
      <c r="O46" s="309">
        <f t="shared" si="14"/>
        <v>65.400000000000006</v>
      </c>
      <c r="P46" s="309">
        <f t="shared" si="14"/>
        <v>63.4</v>
      </c>
      <c r="Q46" s="309">
        <f t="shared" si="14"/>
        <v>0</v>
      </c>
      <c r="R46" s="205">
        <f t="shared" si="12"/>
        <v>270.39999999999998</v>
      </c>
      <c r="S46" s="76"/>
      <c r="T46" s="76"/>
      <c r="U46" s="52"/>
      <c r="V46" s="52"/>
      <c r="W46" s="52"/>
      <c r="X46" s="52"/>
      <c r="Y46" s="52"/>
      <c r="Z46" s="52"/>
      <c r="AA46" s="52"/>
      <c r="AB46" s="52"/>
    </row>
    <row r="47" spans="1:30" s="419" customFormat="1" ht="33.75" customHeight="1" x14ac:dyDescent="0.25">
      <c r="A47" s="407" t="s">
        <v>20</v>
      </c>
      <c r="B47" s="316">
        <v>157.44999999999999</v>
      </c>
      <c r="C47" s="317">
        <v>157.44999999999999</v>
      </c>
      <c r="D47" s="317">
        <v>157.44999999999999</v>
      </c>
      <c r="E47" s="317">
        <v>157.44999999999999</v>
      </c>
      <c r="F47" s="317">
        <v>157.44999999999999</v>
      </c>
      <c r="G47" s="317"/>
      <c r="H47" s="317"/>
      <c r="I47" s="425">
        <f>+((I46/I48)/7)*1000</f>
        <v>157.39999999999998</v>
      </c>
      <c r="K47" s="407" t="s">
        <v>20</v>
      </c>
      <c r="L47" s="316">
        <v>144.5</v>
      </c>
      <c r="M47" s="317">
        <v>142.5</v>
      </c>
      <c r="N47" s="317">
        <v>144.5</v>
      </c>
      <c r="O47" s="317">
        <v>141.5</v>
      </c>
      <c r="P47" s="317">
        <v>141.5</v>
      </c>
      <c r="Q47" s="317"/>
      <c r="R47" s="425">
        <f>+((R46/R48)/7)*1000</f>
        <v>142.54085397996835</v>
      </c>
      <c r="S47" s="426"/>
      <c r="T47" s="426"/>
    </row>
    <row r="48" spans="1:30" s="419" customFormat="1" ht="33.75" customHeight="1" x14ac:dyDescent="0.25">
      <c r="A48" s="409" t="s">
        <v>21</v>
      </c>
      <c r="B48" s="86">
        <v>805</v>
      </c>
      <c r="C48" s="35">
        <v>813</v>
      </c>
      <c r="D48" s="35">
        <v>82</v>
      </c>
      <c r="E48" s="35">
        <v>811</v>
      </c>
      <c r="F48" s="35">
        <v>791</v>
      </c>
      <c r="G48" s="35"/>
      <c r="H48" s="35"/>
      <c r="I48" s="427">
        <f>SUM(B48:H48)</f>
        <v>3302</v>
      </c>
      <c r="J48" s="52"/>
      <c r="K48" s="409" t="s">
        <v>21</v>
      </c>
      <c r="L48" s="428">
        <v>64</v>
      </c>
      <c r="M48" s="411">
        <v>68</v>
      </c>
      <c r="N48" s="411">
        <v>9</v>
      </c>
      <c r="O48" s="411">
        <v>66</v>
      </c>
      <c r="P48" s="411">
        <v>64</v>
      </c>
      <c r="Q48" s="411"/>
      <c r="R48" s="429">
        <f>SUM(L48:Q48)</f>
        <v>271</v>
      </c>
      <c r="S48" s="430"/>
      <c r="T48" s="430"/>
    </row>
    <row r="49" spans="1:31" s="419" customFormat="1" ht="33.75" customHeight="1" x14ac:dyDescent="0.25">
      <c r="A49" s="414" t="s">
        <v>22</v>
      </c>
      <c r="B49" s="302">
        <f t="shared" ref="B49:F49" si="15">((B48*B47)*7/1000-B39-B40)/5</f>
        <v>126.72309999999997</v>
      </c>
      <c r="C49" s="204">
        <f t="shared" si="15"/>
        <v>127.98245999999999</v>
      </c>
      <c r="D49" s="204">
        <f t="shared" si="15"/>
        <v>12.908440000000002</v>
      </c>
      <c r="E49" s="204">
        <f t="shared" si="15"/>
        <v>127.66761999999999</v>
      </c>
      <c r="F49" s="204">
        <f t="shared" si="15"/>
        <v>124.51922000000002</v>
      </c>
      <c r="G49" s="204">
        <f t="shared" ref="G49:H49" si="16">((G48*G47)*7/1000)/7</f>
        <v>0</v>
      </c>
      <c r="H49" s="204">
        <f t="shared" si="16"/>
        <v>0</v>
      </c>
      <c r="I49" s="431">
        <f>((I46*1000)/I48)/7</f>
        <v>157.4</v>
      </c>
      <c r="K49" s="414" t="s">
        <v>22</v>
      </c>
      <c r="L49" s="302">
        <f t="shared" ref="L49:Q49" si="17">((L48*L47)*7/1000-L39-L40)/5</f>
        <v>9.267199999999999</v>
      </c>
      <c r="M49" s="302">
        <f t="shared" si="17"/>
        <v>9.7259999999999991</v>
      </c>
      <c r="N49" s="302">
        <f t="shared" si="17"/>
        <v>1.3007000000000002</v>
      </c>
      <c r="O49" s="302">
        <f t="shared" si="17"/>
        <v>9.3546000000000014</v>
      </c>
      <c r="P49" s="302">
        <f t="shared" si="17"/>
        <v>8.9984000000000002</v>
      </c>
      <c r="Q49" s="204">
        <f t="shared" si="17"/>
        <v>0</v>
      </c>
      <c r="R49" s="432">
        <f>((R46*1000)/R48)/7</f>
        <v>142.54085397996838</v>
      </c>
      <c r="S49" s="430"/>
      <c r="T49" s="430"/>
    </row>
    <row r="50" spans="1:31" s="419" customFormat="1" ht="33.75" customHeight="1" x14ac:dyDescent="0.25">
      <c r="A50" s="99" t="s">
        <v>23</v>
      </c>
      <c r="B50" s="88">
        <f t="shared" ref="B50:H50" si="18">((B48*B47)*7)/1000</f>
        <v>887.23074999999983</v>
      </c>
      <c r="C50" s="43">
        <f t="shared" si="18"/>
        <v>896.0479499999999</v>
      </c>
      <c r="D50" s="43">
        <f t="shared" si="18"/>
        <v>90.376300000000001</v>
      </c>
      <c r="E50" s="43">
        <f t="shared" si="18"/>
        <v>893.84365000000003</v>
      </c>
      <c r="F50" s="43">
        <f t="shared" si="18"/>
        <v>871.80065000000002</v>
      </c>
      <c r="G50" s="43">
        <f t="shared" si="18"/>
        <v>0</v>
      </c>
      <c r="H50" s="43">
        <f t="shared" si="18"/>
        <v>0</v>
      </c>
      <c r="I50" s="90"/>
      <c r="K50" s="99" t="s">
        <v>23</v>
      </c>
      <c r="L50" s="88">
        <f t="shared" ref="L50:Q50" si="19">((L48*L47)*7)/1000</f>
        <v>64.736000000000004</v>
      </c>
      <c r="M50" s="43">
        <f t="shared" si="19"/>
        <v>67.83</v>
      </c>
      <c r="N50" s="43">
        <f t="shared" si="19"/>
        <v>9.1035000000000004</v>
      </c>
      <c r="O50" s="43">
        <f t="shared" si="19"/>
        <v>65.373000000000005</v>
      </c>
      <c r="P50" s="43">
        <f t="shared" si="19"/>
        <v>63.392000000000003</v>
      </c>
      <c r="Q50" s="43">
        <f t="shared" si="19"/>
        <v>0</v>
      </c>
      <c r="R50" s="433"/>
    </row>
    <row r="51" spans="1:31" s="419" customFormat="1" ht="33.75" customHeight="1" thickBot="1" x14ac:dyDescent="0.3">
      <c r="A51" s="100" t="s">
        <v>24</v>
      </c>
      <c r="B51" s="89">
        <f t="shared" ref="B51:H51" si="20">+(B46/B48)/7*1000</f>
        <v>157.39999999999998</v>
      </c>
      <c r="C51" s="49">
        <f t="shared" si="20"/>
        <v>157.39999999999995</v>
      </c>
      <c r="D51" s="49">
        <f t="shared" si="20"/>
        <v>157.39999999999998</v>
      </c>
      <c r="E51" s="49">
        <f t="shared" si="20"/>
        <v>157.39999999999998</v>
      </c>
      <c r="F51" s="49">
        <f t="shared" si="20"/>
        <v>157.4</v>
      </c>
      <c r="G51" s="49" t="e">
        <f t="shared" si="20"/>
        <v>#DIV/0!</v>
      </c>
      <c r="H51" s="49" t="e">
        <f t="shared" si="20"/>
        <v>#DIV/0!</v>
      </c>
      <c r="I51" s="108"/>
      <c r="J51" s="52"/>
      <c r="K51" s="100" t="s">
        <v>24</v>
      </c>
      <c r="L51" s="89">
        <f t="shared" ref="L51:Q51" si="21">+(L46/L48)/7*1000</f>
        <v>144.41964285714283</v>
      </c>
      <c r="M51" s="49">
        <f t="shared" si="21"/>
        <v>142.43697478991595</v>
      </c>
      <c r="N51" s="49">
        <f t="shared" si="21"/>
        <v>144.44444444444443</v>
      </c>
      <c r="O51" s="49">
        <f t="shared" si="21"/>
        <v>141.55844155844159</v>
      </c>
      <c r="P51" s="49">
        <f t="shared" si="21"/>
        <v>141.51785714285714</v>
      </c>
      <c r="Q51" s="49" t="e">
        <f t="shared" si="21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91"/>
      <c r="K54" s="591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589" t="s">
        <v>8</v>
      </c>
      <c r="C55" s="590"/>
      <c r="D55" s="590"/>
      <c r="E55" s="590"/>
      <c r="F55" s="590"/>
      <c r="G55" s="587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2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2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2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2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2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2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2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3">SUM(B58:B64)</f>
        <v>158.00000000000003</v>
      </c>
      <c r="C65" s="28">
        <f t="shared" si="23"/>
        <v>279.2</v>
      </c>
      <c r="D65" s="28">
        <f t="shared" si="23"/>
        <v>277</v>
      </c>
      <c r="E65" s="28">
        <f t="shared" si="23"/>
        <v>395.9</v>
      </c>
      <c r="F65" s="28">
        <f t="shared" si="23"/>
        <v>0</v>
      </c>
      <c r="G65" s="28">
        <f t="shared" si="23"/>
        <v>0</v>
      </c>
      <c r="H65" s="104">
        <f t="shared" si="22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4">((B67*B66)*7/1000-B58-B59)/5</f>
        <v>22.8871</v>
      </c>
      <c r="C68" s="39">
        <f t="shared" si="24"/>
        <v>40.400400000000005</v>
      </c>
      <c r="D68" s="39">
        <f t="shared" si="24"/>
        <v>40.129200000000004</v>
      </c>
      <c r="E68" s="39">
        <f t="shared" si="24"/>
        <v>57.355999999999995</v>
      </c>
      <c r="F68" s="39">
        <f t="shared" si="24"/>
        <v>0</v>
      </c>
      <c r="G68" s="39">
        <f t="shared" si="24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5">((B67*B66)*7)/1000</f>
        <v>158.03550000000001</v>
      </c>
      <c r="C69" s="43">
        <f t="shared" si="25"/>
        <v>279.202</v>
      </c>
      <c r="D69" s="43">
        <f t="shared" si="25"/>
        <v>277.04599999999999</v>
      </c>
      <c r="E69" s="43">
        <f t="shared" si="25"/>
        <v>395.78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6">+(B65/B67)/7*1000</f>
        <v>130.47068538398022</v>
      </c>
      <c r="C70" s="49">
        <f t="shared" si="26"/>
        <v>129.49907235621521</v>
      </c>
      <c r="D70" s="49">
        <f t="shared" si="26"/>
        <v>128.47866419294991</v>
      </c>
      <c r="E70" s="49">
        <f t="shared" si="26"/>
        <v>128.53896103896105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561"/>
      <c r="D73" s="561"/>
      <c r="E73" s="561"/>
      <c r="F73" s="118"/>
      <c r="G73" s="198"/>
      <c r="H73" s="561"/>
      <c r="I73" s="561"/>
      <c r="J73" s="561"/>
      <c r="K73" s="118"/>
      <c r="L73" s="198"/>
      <c r="M73" s="561"/>
      <c r="N73" s="561"/>
      <c r="O73" s="118"/>
      <c r="P73" s="198"/>
      <c r="Q73" s="561"/>
      <c r="R73" s="561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398"/>
      <c r="C74" s="399"/>
      <c r="D74" s="399"/>
      <c r="E74" s="399"/>
      <c r="F74" s="400"/>
      <c r="G74" s="401"/>
      <c r="H74" s="399"/>
      <c r="I74" s="399"/>
      <c r="J74" s="399"/>
      <c r="K74" s="400"/>
      <c r="L74" s="401"/>
      <c r="M74" s="399"/>
      <c r="N74" s="399"/>
      <c r="O74" s="400"/>
      <c r="P74" s="401"/>
      <c r="Q74" s="399"/>
      <c r="R74" s="399"/>
      <c r="S74" s="400"/>
      <c r="T74" s="92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398">
        <v>1</v>
      </c>
      <c r="C75" s="402">
        <v>2</v>
      </c>
      <c r="D75" s="402" t="s">
        <v>73</v>
      </c>
      <c r="E75" s="402">
        <v>4</v>
      </c>
      <c r="F75" s="403">
        <v>5</v>
      </c>
      <c r="G75" s="398">
        <v>6</v>
      </c>
      <c r="H75" s="402">
        <v>7</v>
      </c>
      <c r="I75" s="402" t="s">
        <v>74</v>
      </c>
      <c r="J75" s="402">
        <v>9</v>
      </c>
      <c r="K75" s="403">
        <v>10</v>
      </c>
      <c r="L75" s="398">
        <v>11</v>
      </c>
      <c r="M75" s="402" t="s">
        <v>75</v>
      </c>
      <c r="N75" s="402">
        <v>13</v>
      </c>
      <c r="O75" s="403">
        <v>14</v>
      </c>
      <c r="P75" s="398">
        <v>15</v>
      </c>
      <c r="Q75" s="402" t="s">
        <v>76</v>
      </c>
      <c r="R75" s="402">
        <v>17</v>
      </c>
      <c r="S75" s="403">
        <v>18</v>
      </c>
      <c r="T75" s="92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404" t="s">
        <v>13</v>
      </c>
      <c r="B76" s="203">
        <v>9.3000000000000007</v>
      </c>
      <c r="C76" s="204">
        <v>8.8000000000000007</v>
      </c>
      <c r="D76" s="204">
        <v>1.7</v>
      </c>
      <c r="E76" s="204">
        <v>8.9</v>
      </c>
      <c r="F76" s="205">
        <v>10.1</v>
      </c>
      <c r="G76" s="203">
        <v>8.6999999999999993</v>
      </c>
      <c r="H76" s="204">
        <v>9</v>
      </c>
      <c r="I76" s="204">
        <v>2</v>
      </c>
      <c r="J76" s="204">
        <v>9.1999999999999993</v>
      </c>
      <c r="K76" s="205">
        <v>10.3</v>
      </c>
      <c r="L76" s="203">
        <v>10.8</v>
      </c>
      <c r="M76" s="204">
        <v>1.8</v>
      </c>
      <c r="N76" s="204">
        <v>10.6</v>
      </c>
      <c r="O76" s="205">
        <v>10.6</v>
      </c>
      <c r="P76" s="203">
        <v>10.5</v>
      </c>
      <c r="Q76" s="204">
        <v>2.1</v>
      </c>
      <c r="R76" s="204">
        <v>10.3</v>
      </c>
      <c r="S76" s="205">
        <v>10.3</v>
      </c>
      <c r="T76" s="405">
        <f t="shared" ref="T76:T83" si="27">SUM(B76:S76)</f>
        <v>145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406" t="s">
        <v>14</v>
      </c>
      <c r="B77" s="203">
        <v>9.3000000000000007</v>
      </c>
      <c r="C77" s="204">
        <v>8.8000000000000007</v>
      </c>
      <c r="D77" s="204">
        <v>1.7</v>
      </c>
      <c r="E77" s="204">
        <v>8.9</v>
      </c>
      <c r="F77" s="205">
        <v>10.1</v>
      </c>
      <c r="G77" s="203">
        <v>8.6999999999999993</v>
      </c>
      <c r="H77" s="204">
        <v>9</v>
      </c>
      <c r="I77" s="204">
        <v>2</v>
      </c>
      <c r="J77" s="204">
        <v>9.1999999999999993</v>
      </c>
      <c r="K77" s="205">
        <v>10.3</v>
      </c>
      <c r="L77" s="203">
        <v>10.8</v>
      </c>
      <c r="M77" s="204">
        <v>1.8</v>
      </c>
      <c r="N77" s="204">
        <v>10.6</v>
      </c>
      <c r="O77" s="205">
        <v>10.6</v>
      </c>
      <c r="P77" s="203">
        <v>10.5</v>
      </c>
      <c r="Q77" s="204">
        <v>2.1</v>
      </c>
      <c r="R77" s="204">
        <v>10.3</v>
      </c>
      <c r="S77" s="205">
        <v>10.3</v>
      </c>
      <c r="T77" s="405">
        <f t="shared" si="27"/>
        <v>145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404" t="s">
        <v>15</v>
      </c>
      <c r="B78" s="203">
        <v>9.3000000000000007</v>
      </c>
      <c r="C78" s="204">
        <v>8.6999999999999993</v>
      </c>
      <c r="D78" s="204">
        <v>1.6</v>
      </c>
      <c r="E78" s="204">
        <v>8.8000000000000007</v>
      </c>
      <c r="F78" s="205">
        <v>10.1</v>
      </c>
      <c r="G78" s="203">
        <v>8.6</v>
      </c>
      <c r="H78" s="204">
        <v>9</v>
      </c>
      <c r="I78" s="204">
        <v>1.9</v>
      </c>
      <c r="J78" s="204">
        <v>9.1</v>
      </c>
      <c r="K78" s="205">
        <v>10.199999999999999</v>
      </c>
      <c r="L78" s="203">
        <v>10.7</v>
      </c>
      <c r="M78" s="204">
        <v>1.7</v>
      </c>
      <c r="N78" s="204">
        <v>10.6</v>
      </c>
      <c r="O78" s="205">
        <v>10.5</v>
      </c>
      <c r="P78" s="203">
        <v>10.4</v>
      </c>
      <c r="Q78" s="204">
        <v>2.1</v>
      </c>
      <c r="R78" s="204">
        <v>10.3</v>
      </c>
      <c r="S78" s="205">
        <v>10.199999999999999</v>
      </c>
      <c r="T78" s="405">
        <f t="shared" si="27"/>
        <v>143.79999999999998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406" t="s">
        <v>16</v>
      </c>
      <c r="B79" s="203">
        <v>9.3000000000000007</v>
      </c>
      <c r="C79" s="204">
        <v>8.6999999999999993</v>
      </c>
      <c r="D79" s="204">
        <v>1.6</v>
      </c>
      <c r="E79" s="204">
        <v>8.8000000000000007</v>
      </c>
      <c r="F79" s="205">
        <v>10.1</v>
      </c>
      <c r="G79" s="203">
        <v>8.6</v>
      </c>
      <c r="H79" s="204">
        <v>9</v>
      </c>
      <c r="I79" s="204">
        <v>1.9</v>
      </c>
      <c r="J79" s="204">
        <v>9.1</v>
      </c>
      <c r="K79" s="205">
        <v>10.199999999999999</v>
      </c>
      <c r="L79" s="203">
        <v>10.7</v>
      </c>
      <c r="M79" s="204">
        <v>1.8</v>
      </c>
      <c r="N79" s="204">
        <v>10.6</v>
      </c>
      <c r="O79" s="205">
        <v>10.5</v>
      </c>
      <c r="P79" s="203">
        <v>10.4</v>
      </c>
      <c r="Q79" s="204">
        <v>2.1</v>
      </c>
      <c r="R79" s="204">
        <v>10.3</v>
      </c>
      <c r="S79" s="205">
        <v>10.199999999999999</v>
      </c>
      <c r="T79" s="405">
        <f t="shared" si="27"/>
        <v>143.89999999999998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404" t="s">
        <v>17</v>
      </c>
      <c r="B80" s="203">
        <v>9.3000000000000007</v>
      </c>
      <c r="C80" s="204">
        <v>8.6999999999999993</v>
      </c>
      <c r="D80" s="204">
        <v>1.6</v>
      </c>
      <c r="E80" s="204">
        <v>8.9</v>
      </c>
      <c r="F80" s="205">
        <v>10.1</v>
      </c>
      <c r="G80" s="203">
        <v>8.6999999999999993</v>
      </c>
      <c r="H80" s="204">
        <v>9</v>
      </c>
      <c r="I80" s="204">
        <v>1.9</v>
      </c>
      <c r="J80" s="204">
        <v>9.1</v>
      </c>
      <c r="K80" s="205">
        <v>10.199999999999999</v>
      </c>
      <c r="L80" s="203">
        <v>10.7</v>
      </c>
      <c r="M80" s="204">
        <v>1.8</v>
      </c>
      <c r="N80" s="204">
        <v>10.6</v>
      </c>
      <c r="O80" s="205">
        <v>10.5</v>
      </c>
      <c r="P80" s="203">
        <v>10.4</v>
      </c>
      <c r="Q80" s="204">
        <v>2.1</v>
      </c>
      <c r="R80" s="204">
        <v>10.3</v>
      </c>
      <c r="S80" s="205">
        <v>10.199999999999999</v>
      </c>
      <c r="T80" s="405">
        <f t="shared" si="27"/>
        <v>144.1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406" t="s">
        <v>18</v>
      </c>
      <c r="B81" s="203">
        <v>9.3000000000000007</v>
      </c>
      <c r="C81" s="204">
        <v>8.8000000000000007</v>
      </c>
      <c r="D81" s="204">
        <v>1.7</v>
      </c>
      <c r="E81" s="204">
        <v>8.9</v>
      </c>
      <c r="F81" s="205">
        <v>10.1</v>
      </c>
      <c r="G81" s="203">
        <v>8.6999999999999993</v>
      </c>
      <c r="H81" s="204">
        <v>9.1</v>
      </c>
      <c r="I81" s="204">
        <v>1.9</v>
      </c>
      <c r="J81" s="204">
        <v>9.1</v>
      </c>
      <c r="K81" s="205">
        <v>10.3</v>
      </c>
      <c r="L81" s="203">
        <v>10.8</v>
      </c>
      <c r="M81" s="204">
        <v>1.8</v>
      </c>
      <c r="N81" s="204">
        <v>10.6</v>
      </c>
      <c r="O81" s="205">
        <v>10.5</v>
      </c>
      <c r="P81" s="203">
        <v>10.5</v>
      </c>
      <c r="Q81" s="204">
        <v>2.1</v>
      </c>
      <c r="R81" s="204">
        <v>10.4</v>
      </c>
      <c r="S81" s="205">
        <v>10.3</v>
      </c>
      <c r="T81" s="405">
        <f t="shared" si="27"/>
        <v>144.89999999999998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404" t="s">
        <v>19</v>
      </c>
      <c r="B82" s="203">
        <v>9.3000000000000007</v>
      </c>
      <c r="C82" s="204">
        <v>8.8000000000000007</v>
      </c>
      <c r="D82" s="204">
        <v>1.7</v>
      </c>
      <c r="E82" s="204">
        <v>8.9</v>
      </c>
      <c r="F82" s="205">
        <v>10.1</v>
      </c>
      <c r="G82" s="203">
        <v>8.6999999999999993</v>
      </c>
      <c r="H82" s="204">
        <v>9.1</v>
      </c>
      <c r="I82" s="204">
        <v>2</v>
      </c>
      <c r="J82" s="204">
        <v>9.1999999999999993</v>
      </c>
      <c r="K82" s="205">
        <v>10.3</v>
      </c>
      <c r="L82" s="203">
        <v>10.8</v>
      </c>
      <c r="M82" s="204">
        <v>1.8</v>
      </c>
      <c r="N82" s="204">
        <v>10.7</v>
      </c>
      <c r="O82" s="205">
        <v>10.6</v>
      </c>
      <c r="P82" s="203">
        <v>10.5</v>
      </c>
      <c r="Q82" s="204">
        <v>2.1</v>
      </c>
      <c r="R82" s="204">
        <v>10.4</v>
      </c>
      <c r="S82" s="205">
        <v>10.3</v>
      </c>
      <c r="T82" s="405">
        <f t="shared" si="27"/>
        <v>145.29999999999998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406" t="s">
        <v>11</v>
      </c>
      <c r="B83" s="311">
        <f>SUM(B76:B82)</f>
        <v>65.099999999999994</v>
      </c>
      <c r="C83" s="309">
        <f>SUM(C76:C82)</f>
        <v>61.3</v>
      </c>
      <c r="D83" s="309">
        <f>SUM(D76:D82)</f>
        <v>11.599999999999998</v>
      </c>
      <c r="E83" s="309">
        <f>SUM(E76:E82)</f>
        <v>62.1</v>
      </c>
      <c r="F83" s="310">
        <f>SUM(F76:F82)</f>
        <v>70.7</v>
      </c>
      <c r="G83" s="311">
        <f t="shared" ref="G83:S83" si="28">SUM(G76:G82)</f>
        <v>60.7</v>
      </c>
      <c r="H83" s="309">
        <f t="shared" si="28"/>
        <v>63.2</v>
      </c>
      <c r="I83" s="309">
        <f t="shared" si="28"/>
        <v>13.600000000000001</v>
      </c>
      <c r="J83" s="309">
        <f t="shared" si="28"/>
        <v>64</v>
      </c>
      <c r="K83" s="310">
        <f t="shared" si="28"/>
        <v>71.8</v>
      </c>
      <c r="L83" s="311">
        <f t="shared" si="28"/>
        <v>75.3</v>
      </c>
      <c r="M83" s="309">
        <f t="shared" si="28"/>
        <v>12.500000000000002</v>
      </c>
      <c r="N83" s="309">
        <f t="shared" si="28"/>
        <v>74.3</v>
      </c>
      <c r="O83" s="310">
        <f t="shared" si="28"/>
        <v>73.8</v>
      </c>
      <c r="P83" s="311">
        <f t="shared" si="28"/>
        <v>73.199999999999989</v>
      </c>
      <c r="Q83" s="309">
        <f t="shared" si="28"/>
        <v>14.7</v>
      </c>
      <c r="R83" s="309">
        <f t="shared" si="28"/>
        <v>72.3</v>
      </c>
      <c r="S83" s="310">
        <f t="shared" si="28"/>
        <v>71.8</v>
      </c>
      <c r="T83" s="405">
        <f t="shared" si="27"/>
        <v>1011.9999999999998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407" t="s">
        <v>20</v>
      </c>
      <c r="B84" s="319">
        <v>150</v>
      </c>
      <c r="C84" s="317">
        <v>148.5</v>
      </c>
      <c r="D84" s="317">
        <v>150.5</v>
      </c>
      <c r="E84" s="317">
        <v>148</v>
      </c>
      <c r="F84" s="318">
        <v>146.5</v>
      </c>
      <c r="G84" s="319">
        <v>149.5</v>
      </c>
      <c r="H84" s="317">
        <v>148</v>
      </c>
      <c r="I84" s="317">
        <v>150</v>
      </c>
      <c r="J84" s="317">
        <v>147.5</v>
      </c>
      <c r="K84" s="318">
        <v>146.5</v>
      </c>
      <c r="L84" s="319">
        <v>149.5</v>
      </c>
      <c r="M84" s="317">
        <v>149.5</v>
      </c>
      <c r="N84" s="317">
        <v>147.5</v>
      </c>
      <c r="O84" s="318">
        <v>146.5</v>
      </c>
      <c r="P84" s="319">
        <v>149.5</v>
      </c>
      <c r="Q84" s="317">
        <v>150</v>
      </c>
      <c r="R84" s="317">
        <v>147.5</v>
      </c>
      <c r="S84" s="318">
        <v>146.5</v>
      </c>
      <c r="T84" s="408">
        <f>+((T83/T85)/7)*1000</f>
        <v>147.97485012428714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409" t="s">
        <v>21</v>
      </c>
      <c r="B85" s="410">
        <v>62</v>
      </c>
      <c r="C85" s="411">
        <v>59</v>
      </c>
      <c r="D85" s="411">
        <v>11</v>
      </c>
      <c r="E85" s="411">
        <v>60</v>
      </c>
      <c r="F85" s="412">
        <v>69</v>
      </c>
      <c r="G85" s="410">
        <v>58</v>
      </c>
      <c r="H85" s="411">
        <v>61</v>
      </c>
      <c r="I85" s="411">
        <v>13</v>
      </c>
      <c r="J85" s="411">
        <v>62</v>
      </c>
      <c r="K85" s="412">
        <v>70</v>
      </c>
      <c r="L85" s="410">
        <v>72</v>
      </c>
      <c r="M85" s="411">
        <v>12</v>
      </c>
      <c r="N85" s="411">
        <v>72</v>
      </c>
      <c r="O85" s="412">
        <v>72</v>
      </c>
      <c r="P85" s="410">
        <v>70</v>
      </c>
      <c r="Q85" s="411">
        <v>14</v>
      </c>
      <c r="R85" s="411">
        <v>70</v>
      </c>
      <c r="S85" s="412">
        <v>70</v>
      </c>
      <c r="T85" s="413">
        <f>SUM(B85:S85)</f>
        <v>977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414" t="s">
        <v>22</v>
      </c>
      <c r="B86" s="203">
        <f t="shared" ref="B86" si="29">((B85*B84)*7/1000-B76-B77)/5</f>
        <v>9.3000000000000007</v>
      </c>
      <c r="C86" s="204">
        <f t="shared" ref="C86" si="30">((C85*C84)*7/1000-C76-C77)/5</f>
        <v>8.746100000000002</v>
      </c>
      <c r="D86" s="204">
        <f t="shared" ref="D86" si="31">((D85*D84)*7/1000-D76-D77)/5</f>
        <v>1.6377000000000002</v>
      </c>
      <c r="E86" s="204">
        <f t="shared" ref="E86" si="32">((E85*E84)*7/1000-E76-E77)/5</f>
        <v>8.8719999999999999</v>
      </c>
      <c r="F86" s="205">
        <f t="shared" ref="F86" si="33">((F85*F84)*7/1000-F76-F77)/5</f>
        <v>10.1119</v>
      </c>
      <c r="G86" s="203">
        <f t="shared" ref="G86" si="34">((G85*G84)*7/1000-G76-G77)/5</f>
        <v>8.6593999999999998</v>
      </c>
      <c r="H86" s="204">
        <f t="shared" ref="H86" si="35">((H85*H84)*7/1000-H76-H77)/5</f>
        <v>9.0391999999999992</v>
      </c>
      <c r="I86" s="204">
        <f t="shared" ref="I86" si="36">((I85*I84)*7/1000-I76-I77)/5</f>
        <v>1.9300000000000002</v>
      </c>
      <c r="J86" s="204">
        <f t="shared" ref="J86" si="37">((J85*J84)*7/1000-J76-J77)/5</f>
        <v>9.1229999999999993</v>
      </c>
      <c r="K86" s="205">
        <f t="shared" ref="K86" si="38">((K85*K84)*7/1000-K76-K77)/5</f>
        <v>10.237</v>
      </c>
      <c r="L86" s="203">
        <f t="shared" ref="L86" si="39">((L85*L84)*7/1000-L76-L77)/5</f>
        <v>10.749600000000001</v>
      </c>
      <c r="M86" s="204">
        <f t="shared" ref="M86" si="40">((M85*M84)*7/1000-M76-M77)/5</f>
        <v>1.7915999999999996</v>
      </c>
      <c r="N86" s="204">
        <f t="shared" ref="N86" si="41">((N85*N84)*7/1000-N76-N77)/5</f>
        <v>10.628</v>
      </c>
      <c r="O86" s="205">
        <f t="shared" ref="O86" si="42">((O85*O84)*7/1000-O76-O77)/5</f>
        <v>10.527199999999999</v>
      </c>
      <c r="P86" s="203">
        <f t="shared" ref="P86" si="43">((P85*P84)*7/1000-P76-P77)/5</f>
        <v>10.450999999999999</v>
      </c>
      <c r="Q86" s="204">
        <f t="shared" ref="Q86" si="44">((Q85*Q84)*7/1000-Q76-Q77)/5</f>
        <v>2.1</v>
      </c>
      <c r="R86" s="204">
        <f t="shared" ref="R86" si="45">((R85*R84)*7/1000-R76-R77)/5</f>
        <v>10.335000000000003</v>
      </c>
      <c r="S86" s="205">
        <f t="shared" ref="S86" si="46">((S85*S84)*7/1000-S76-S77)/5</f>
        <v>10.237</v>
      </c>
      <c r="T86" s="413">
        <f>((T83*1000)/T85)/7</f>
        <v>147.97485012428714</v>
      </c>
      <c r="AD86" s="3"/>
    </row>
    <row r="87" spans="1:41" ht="33.75" customHeight="1" x14ac:dyDescent="0.25">
      <c r="A87" s="99" t="s">
        <v>23</v>
      </c>
      <c r="B87" s="42">
        <f>((B85*B84)*7)/1000</f>
        <v>65.099999999999994</v>
      </c>
      <c r="C87" s="43">
        <f>((C85*C84)*7)/1000</f>
        <v>61.330500000000001</v>
      </c>
      <c r="D87" s="43">
        <f>((D85*D84)*7)/1000</f>
        <v>11.5885</v>
      </c>
      <c r="E87" s="43">
        <f>((E85*E84)*7)/1000</f>
        <v>62.16</v>
      </c>
      <c r="F87" s="90">
        <f>((F85*F84)*7)/1000</f>
        <v>70.759500000000003</v>
      </c>
      <c r="G87" s="42">
        <f t="shared" ref="G87:S87" si="47">((G85*G84)*7)/1000</f>
        <v>60.697000000000003</v>
      </c>
      <c r="H87" s="43">
        <f t="shared" si="47"/>
        <v>63.195999999999998</v>
      </c>
      <c r="I87" s="43">
        <f t="shared" si="47"/>
        <v>13.65</v>
      </c>
      <c r="J87" s="43">
        <f t="shared" si="47"/>
        <v>64.015000000000001</v>
      </c>
      <c r="K87" s="90">
        <f t="shared" si="47"/>
        <v>71.784999999999997</v>
      </c>
      <c r="L87" s="42">
        <f t="shared" si="47"/>
        <v>75.347999999999999</v>
      </c>
      <c r="M87" s="43">
        <f t="shared" si="47"/>
        <v>12.558</v>
      </c>
      <c r="N87" s="43">
        <f t="shared" si="47"/>
        <v>74.34</v>
      </c>
      <c r="O87" s="90">
        <f t="shared" si="47"/>
        <v>73.835999999999999</v>
      </c>
      <c r="P87" s="42">
        <f t="shared" si="47"/>
        <v>73.254999999999995</v>
      </c>
      <c r="Q87" s="43">
        <f t="shared" si="47"/>
        <v>14.7</v>
      </c>
      <c r="R87" s="43">
        <f t="shared" si="47"/>
        <v>72.275000000000006</v>
      </c>
      <c r="S87" s="90">
        <f t="shared" si="47"/>
        <v>71.784999999999997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149.99999999999997</v>
      </c>
      <c r="C88" s="49">
        <f>+(C83/C85)/7*1000</f>
        <v>148.42615012106535</v>
      </c>
      <c r="D88" s="49">
        <f>+(D83/D85)/7*1000</f>
        <v>150.64935064935065</v>
      </c>
      <c r="E88" s="49">
        <f>+(E83/E85)/7*1000</f>
        <v>147.85714285714286</v>
      </c>
      <c r="F88" s="50">
        <f>+(F83/F85)/7*1000</f>
        <v>146.37681159420288</v>
      </c>
      <c r="G88" s="48">
        <f t="shared" ref="G88:S88" si="48">+(G83/G85)/7*1000</f>
        <v>149.50738916256159</v>
      </c>
      <c r="H88" s="49">
        <f t="shared" si="48"/>
        <v>148.00936768149884</v>
      </c>
      <c r="I88" s="49">
        <f t="shared" si="48"/>
        <v>149.45054945054946</v>
      </c>
      <c r="J88" s="49">
        <f t="shared" si="48"/>
        <v>147.46543778801842</v>
      </c>
      <c r="K88" s="50">
        <f t="shared" si="48"/>
        <v>146.53061224489795</v>
      </c>
      <c r="L88" s="48">
        <f t="shared" si="48"/>
        <v>149.4047619047619</v>
      </c>
      <c r="M88" s="49">
        <f t="shared" si="48"/>
        <v>148.8095238095238</v>
      </c>
      <c r="N88" s="49">
        <f t="shared" si="48"/>
        <v>147.42063492063491</v>
      </c>
      <c r="O88" s="50">
        <f t="shared" si="48"/>
        <v>146.42857142857142</v>
      </c>
      <c r="P88" s="48">
        <f t="shared" si="48"/>
        <v>149.38775510204081</v>
      </c>
      <c r="Q88" s="49">
        <f t="shared" si="48"/>
        <v>150</v>
      </c>
      <c r="R88" s="49">
        <f t="shared" si="48"/>
        <v>147.55102040816328</v>
      </c>
      <c r="S88" s="50">
        <f t="shared" si="48"/>
        <v>146.53061224489795</v>
      </c>
      <c r="T88" s="415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R36"/>
    <mergeCell ref="J54:K54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topLeftCell="A49" zoomScale="29" zoomScaleNormal="30" workbookViewId="0">
      <selection activeCell="B48" sqref="B48:F48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0" width="33.42578125" style="19" bestFit="1" customWidth="1"/>
    <col min="11" max="11" width="40.5703125" style="19" bestFit="1" customWidth="1"/>
    <col min="12" max="12" width="22.5703125" style="19" bestFit="1" customWidth="1"/>
    <col min="13" max="13" width="21.28515625" style="19" customWidth="1"/>
    <col min="14" max="14" width="24.28515625" style="19" bestFit="1" customWidth="1"/>
    <col min="15" max="15" width="21.28515625" style="19" bestFit="1" customWidth="1"/>
    <col min="16" max="16" width="24.28515625" style="19" bestFit="1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84" t="s">
        <v>0</v>
      </c>
      <c r="B3" s="584"/>
      <c r="C3" s="584"/>
      <c r="D3" s="572"/>
      <c r="E3" s="572"/>
      <c r="F3" s="572"/>
      <c r="G3" s="572"/>
      <c r="H3" s="572"/>
      <c r="I3" s="572"/>
      <c r="J3" s="572"/>
      <c r="K3" s="572"/>
      <c r="L3" s="572"/>
      <c r="M3" s="572"/>
      <c r="N3" s="572"/>
      <c r="O3" s="572"/>
      <c r="P3" s="572"/>
      <c r="Q3" s="572"/>
      <c r="R3" s="572"/>
      <c r="S3" s="572"/>
      <c r="T3" s="572"/>
      <c r="U3" s="572"/>
      <c r="V3" s="572"/>
      <c r="W3" s="572"/>
      <c r="X3" s="572"/>
      <c r="Y3" s="2"/>
      <c r="Z3" s="2"/>
      <c r="AA3" s="2"/>
      <c r="AB3" s="2"/>
      <c r="AC3" s="2"/>
      <c r="AD3" s="57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572" t="s">
        <v>1</v>
      </c>
      <c r="B9" s="572"/>
      <c r="C9" s="572"/>
      <c r="D9" s="1"/>
      <c r="E9" s="585" t="s">
        <v>2</v>
      </c>
      <c r="F9" s="585"/>
      <c r="G9" s="58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85"/>
      <c r="S9" s="58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572"/>
      <c r="B10" s="572"/>
      <c r="C10" s="57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572" t="s">
        <v>4</v>
      </c>
      <c r="B11" s="572"/>
      <c r="C11" s="572"/>
      <c r="D11" s="1"/>
      <c r="E11" s="573">
        <v>1</v>
      </c>
      <c r="F11" s="1"/>
      <c r="G11" s="1"/>
      <c r="H11" s="1"/>
      <c r="I11" s="1"/>
      <c r="J11" s="1"/>
      <c r="K11" s="586" t="s">
        <v>152</v>
      </c>
      <c r="L11" s="586"/>
      <c r="M11" s="574"/>
      <c r="N11" s="57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572"/>
      <c r="B12" s="572"/>
      <c r="C12" s="572"/>
      <c r="D12" s="1"/>
      <c r="E12" s="5"/>
      <c r="F12" s="1"/>
      <c r="G12" s="1"/>
      <c r="H12" s="1"/>
      <c r="I12" s="1"/>
      <c r="J12" s="1"/>
      <c r="K12" s="574"/>
      <c r="L12" s="574"/>
      <c r="M12" s="574"/>
      <c r="N12" s="57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572"/>
      <c r="B13" s="572"/>
      <c r="C13" s="572"/>
      <c r="D13" s="572"/>
      <c r="E13" s="572"/>
      <c r="F13" s="572"/>
      <c r="G13" s="572"/>
      <c r="H13" s="572"/>
      <c r="I13" s="572"/>
      <c r="J13" s="572"/>
      <c r="K13" s="572"/>
      <c r="L13" s="574"/>
      <c r="M13" s="574"/>
      <c r="N13" s="574"/>
      <c r="O13" s="574"/>
      <c r="P13" s="574"/>
      <c r="Q13" s="574"/>
      <c r="R13" s="574"/>
      <c r="S13" s="574"/>
      <c r="T13" s="574"/>
      <c r="U13" s="574"/>
      <c r="V13" s="574"/>
      <c r="W13" s="1"/>
      <c r="X13" s="1"/>
      <c r="Y13" s="1"/>
    </row>
    <row r="14" spans="1:30" s="3" customFormat="1" ht="27" thickBot="1" x14ac:dyDescent="0.3">
      <c r="A14" s="572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289" t="s">
        <v>7</v>
      </c>
      <c r="B15" s="613" t="s">
        <v>8</v>
      </c>
      <c r="C15" s="614"/>
      <c r="D15" s="614"/>
      <c r="E15" s="614"/>
      <c r="F15" s="614"/>
      <c r="G15" s="615"/>
      <c r="H15" s="616" t="s">
        <v>53</v>
      </c>
      <c r="I15" s="617"/>
      <c r="J15" s="617"/>
      <c r="K15" s="617"/>
      <c r="L15" s="617"/>
      <c r="M15" s="618"/>
      <c r="N15" s="619" t="s">
        <v>9</v>
      </c>
      <c r="O15" s="611"/>
      <c r="P15" s="611"/>
      <c r="Q15" s="612"/>
      <c r="R15" s="594" t="s">
        <v>30</v>
      </c>
      <c r="S15" s="595"/>
      <c r="T15" s="595"/>
      <c r="U15" s="596"/>
      <c r="V15" s="232"/>
    </row>
    <row r="16" spans="1:30" s="304" customFormat="1" ht="39.950000000000003" customHeight="1" x14ac:dyDescent="0.25">
      <c r="A16" s="290" t="s">
        <v>12</v>
      </c>
      <c r="B16" s="291" t="s">
        <v>79</v>
      </c>
      <c r="C16" s="292">
        <v>1</v>
      </c>
      <c r="D16" s="292">
        <v>2</v>
      </c>
      <c r="E16" s="292">
        <v>3</v>
      </c>
      <c r="F16" s="292">
        <v>4</v>
      </c>
      <c r="G16" s="292">
        <v>5</v>
      </c>
      <c r="H16" s="291" t="s">
        <v>79</v>
      </c>
      <c r="I16" s="292">
        <v>1</v>
      </c>
      <c r="J16" s="292">
        <v>2</v>
      </c>
      <c r="K16" s="292">
        <v>3</v>
      </c>
      <c r="L16" s="292">
        <v>4</v>
      </c>
      <c r="M16" s="293">
        <v>5</v>
      </c>
      <c r="N16" s="297">
        <v>11</v>
      </c>
      <c r="O16" s="295" t="s">
        <v>75</v>
      </c>
      <c r="P16" s="295">
        <v>13</v>
      </c>
      <c r="Q16" s="296">
        <v>14</v>
      </c>
      <c r="R16" s="297">
        <v>15</v>
      </c>
      <c r="S16" s="295" t="s">
        <v>76</v>
      </c>
      <c r="T16" s="295">
        <v>17</v>
      </c>
      <c r="U16" s="296">
        <v>18</v>
      </c>
      <c r="V16" s="294"/>
      <c r="X16" s="52"/>
      <c r="Y16" s="52"/>
    </row>
    <row r="17" spans="1:42" s="304" customFormat="1" ht="39.950000000000003" customHeight="1" x14ac:dyDescent="0.25">
      <c r="A17" s="298" t="s">
        <v>13</v>
      </c>
      <c r="B17" s="299">
        <v>474</v>
      </c>
      <c r="C17" s="300">
        <v>6.1155000000000177</v>
      </c>
      <c r="D17" s="300">
        <v>5.8077000000000165</v>
      </c>
      <c r="E17" s="300">
        <v>1.109700000000003</v>
      </c>
      <c r="F17" s="300">
        <v>5.8563000000000169</v>
      </c>
      <c r="G17" s="300">
        <v>6.7878000000000194</v>
      </c>
      <c r="H17" s="299">
        <v>479</v>
      </c>
      <c r="I17" s="300">
        <v>5.6538000000000155</v>
      </c>
      <c r="J17" s="300">
        <v>6.0507000000000168</v>
      </c>
      <c r="K17" s="300">
        <v>1.2231000000000036</v>
      </c>
      <c r="L17" s="300">
        <v>6.1155000000000177</v>
      </c>
      <c r="M17" s="301">
        <v>6.9012000000000189</v>
      </c>
      <c r="N17" s="23">
        <v>138.75662720000005</v>
      </c>
      <c r="O17" s="24">
        <v>25.285396800000008</v>
      </c>
      <c r="P17" s="24">
        <v>137.6351976</v>
      </c>
      <c r="Q17" s="25">
        <v>138.49490880000002</v>
      </c>
      <c r="R17" s="23">
        <v>134.24844160000001</v>
      </c>
      <c r="S17" s="24">
        <v>25.270773600000002</v>
      </c>
      <c r="T17" s="24">
        <v>133.55978320000003</v>
      </c>
      <c r="U17" s="25">
        <v>134.04957759999999</v>
      </c>
      <c r="V17" s="302">
        <f>SUM(B17:U17)</f>
        <v>1871.9220064000003</v>
      </c>
      <c r="X17" s="52"/>
      <c r="Y17" s="52"/>
    </row>
    <row r="18" spans="1:42" s="304" customFormat="1" ht="39.950000000000003" customHeight="1" x14ac:dyDescent="0.25">
      <c r="A18" s="303" t="s">
        <v>14</v>
      </c>
      <c r="B18" s="299">
        <v>474</v>
      </c>
      <c r="C18" s="300">
        <v>6.1155000000000177</v>
      </c>
      <c r="D18" s="300">
        <v>5.8077000000000165</v>
      </c>
      <c r="E18" s="300">
        <v>1.109700000000003</v>
      </c>
      <c r="F18" s="300">
        <v>5.8563000000000169</v>
      </c>
      <c r="G18" s="300">
        <v>6.7878000000000194</v>
      </c>
      <c r="H18" s="299">
        <v>479</v>
      </c>
      <c r="I18" s="300">
        <v>5.6538000000000155</v>
      </c>
      <c r="J18" s="300">
        <v>6.0507000000000168</v>
      </c>
      <c r="K18" s="300">
        <v>1.2231000000000036</v>
      </c>
      <c r="L18" s="300">
        <v>6.1155000000000177</v>
      </c>
      <c r="M18" s="301">
        <v>6.9012000000000189</v>
      </c>
      <c r="N18" s="23">
        <v>138.75662720000005</v>
      </c>
      <c r="O18" s="24">
        <v>25.285396800000008</v>
      </c>
      <c r="P18" s="24">
        <v>137.6351976</v>
      </c>
      <c r="Q18" s="25">
        <v>138.49490880000002</v>
      </c>
      <c r="R18" s="23">
        <v>134.24844160000001</v>
      </c>
      <c r="S18" s="24">
        <v>25.270773600000002</v>
      </c>
      <c r="T18" s="24">
        <v>133.55978320000003</v>
      </c>
      <c r="U18" s="25">
        <v>134.04957759999999</v>
      </c>
      <c r="V18" s="302">
        <f t="shared" ref="V18:V23" si="0">SUM(B18:U18)</f>
        <v>1871.9220064000003</v>
      </c>
      <c r="X18" s="52"/>
      <c r="Y18" s="52"/>
    </row>
    <row r="19" spans="1:42" s="304" customFormat="1" ht="39.950000000000003" customHeight="1" x14ac:dyDescent="0.25">
      <c r="A19" s="298" t="s">
        <v>15</v>
      </c>
      <c r="B19" s="299">
        <v>474</v>
      </c>
      <c r="C19" s="300">
        <v>5.6550000000000216</v>
      </c>
      <c r="D19" s="300">
        <v>5.3775000000000199</v>
      </c>
      <c r="E19" s="300">
        <v>0.99750000000000372</v>
      </c>
      <c r="F19" s="300">
        <v>5.4225000000000207</v>
      </c>
      <c r="G19" s="300">
        <v>6.2700000000000236</v>
      </c>
      <c r="H19" s="299">
        <v>477</v>
      </c>
      <c r="I19" s="300">
        <v>5.2200000000000202</v>
      </c>
      <c r="J19" s="300">
        <v>5.5950000000000211</v>
      </c>
      <c r="K19" s="300">
        <v>1.1100000000000041</v>
      </c>
      <c r="L19" s="300">
        <v>5.6400000000000219</v>
      </c>
      <c r="M19" s="301">
        <v>6.3675000000000246</v>
      </c>
      <c r="N19" s="23">
        <v>138.53734912000004</v>
      </c>
      <c r="O19" s="24">
        <v>24.945341280000008</v>
      </c>
      <c r="P19" s="24">
        <v>137.22192096000006</v>
      </c>
      <c r="Q19" s="25">
        <v>137.98053648000004</v>
      </c>
      <c r="R19" s="23">
        <v>133.72562336000004</v>
      </c>
      <c r="S19" s="24">
        <v>25.612690559999997</v>
      </c>
      <c r="T19" s="24">
        <v>133.33958672000003</v>
      </c>
      <c r="U19" s="25">
        <v>133.80516896000003</v>
      </c>
      <c r="V19" s="302">
        <f t="shared" si="0"/>
        <v>1863.8232174400002</v>
      </c>
      <c r="X19" s="52"/>
      <c r="Y19" s="52"/>
    </row>
    <row r="20" spans="1:42" s="304" customFormat="1" ht="39.75" customHeight="1" x14ac:dyDescent="0.25">
      <c r="A20" s="303" t="s">
        <v>16</v>
      </c>
      <c r="B20" s="299">
        <v>474</v>
      </c>
      <c r="C20" s="300">
        <v>5.6550000000000216</v>
      </c>
      <c r="D20" s="300">
        <v>5.3775000000000199</v>
      </c>
      <c r="E20" s="300">
        <v>0.99750000000000372</v>
      </c>
      <c r="F20" s="300">
        <v>5.4225000000000207</v>
      </c>
      <c r="G20" s="300">
        <v>6.2700000000000236</v>
      </c>
      <c r="H20" s="299">
        <v>477</v>
      </c>
      <c r="I20" s="300">
        <v>5.2200000000000202</v>
      </c>
      <c r="J20" s="300">
        <v>5.5950000000000211</v>
      </c>
      <c r="K20" s="300">
        <v>1.1100000000000041</v>
      </c>
      <c r="L20" s="300">
        <v>5.6400000000000219</v>
      </c>
      <c r="M20" s="301">
        <v>6.3675000000000246</v>
      </c>
      <c r="N20" s="23">
        <v>138.53734912000004</v>
      </c>
      <c r="O20" s="24">
        <v>24.945341280000008</v>
      </c>
      <c r="P20" s="24">
        <v>137.22192096000006</v>
      </c>
      <c r="Q20" s="25">
        <v>137.98053648000004</v>
      </c>
      <c r="R20" s="23">
        <v>133.72562336000004</v>
      </c>
      <c r="S20" s="24">
        <v>25.612690559999997</v>
      </c>
      <c r="T20" s="24">
        <v>133.33958672000003</v>
      </c>
      <c r="U20" s="25">
        <v>133.80516896000003</v>
      </c>
      <c r="V20" s="302">
        <f t="shared" si="0"/>
        <v>1863.8232174400002</v>
      </c>
      <c r="X20" s="52"/>
      <c r="Y20" s="52"/>
    </row>
    <row r="21" spans="1:42" s="304" customFormat="1" ht="39.950000000000003" customHeight="1" x14ac:dyDescent="0.25">
      <c r="A21" s="298" t="s">
        <v>17</v>
      </c>
      <c r="B21" s="299">
        <v>474</v>
      </c>
      <c r="C21" s="300">
        <v>5.6550000000000216</v>
      </c>
      <c r="D21" s="300">
        <v>5.3775000000000199</v>
      </c>
      <c r="E21" s="300">
        <v>0.99750000000000372</v>
      </c>
      <c r="F21" s="300">
        <v>5.4225000000000207</v>
      </c>
      <c r="G21" s="300">
        <v>6.2700000000000236</v>
      </c>
      <c r="H21" s="299">
        <v>477</v>
      </c>
      <c r="I21" s="300">
        <v>5.2200000000000202</v>
      </c>
      <c r="J21" s="300">
        <v>5.5950000000000211</v>
      </c>
      <c r="K21" s="300">
        <v>1.1100000000000041</v>
      </c>
      <c r="L21" s="300">
        <v>5.6400000000000219</v>
      </c>
      <c r="M21" s="301">
        <v>6.3675000000000246</v>
      </c>
      <c r="N21" s="23">
        <v>138.53734912000004</v>
      </c>
      <c r="O21" s="24">
        <v>24.945341280000008</v>
      </c>
      <c r="P21" s="24">
        <v>137.22192096000006</v>
      </c>
      <c r="Q21" s="25">
        <v>137.98053648000004</v>
      </c>
      <c r="R21" s="23">
        <v>133.72562336000004</v>
      </c>
      <c r="S21" s="24">
        <v>25.612690559999997</v>
      </c>
      <c r="T21" s="24">
        <v>133.33958672000003</v>
      </c>
      <c r="U21" s="25">
        <v>133.80516896000003</v>
      </c>
      <c r="V21" s="302">
        <f t="shared" si="0"/>
        <v>1863.8232174400002</v>
      </c>
      <c r="X21" s="52"/>
      <c r="Y21" s="52"/>
    </row>
    <row r="22" spans="1:42" s="304" customFormat="1" ht="39.950000000000003" customHeight="1" x14ac:dyDescent="0.25">
      <c r="A22" s="303" t="s">
        <v>18</v>
      </c>
      <c r="B22" s="299">
        <v>474</v>
      </c>
      <c r="C22" s="300">
        <v>5.6550000000000216</v>
      </c>
      <c r="D22" s="300">
        <v>5.3775000000000199</v>
      </c>
      <c r="E22" s="300">
        <v>0.99750000000000372</v>
      </c>
      <c r="F22" s="300">
        <v>5.4225000000000207</v>
      </c>
      <c r="G22" s="300">
        <v>6.2700000000000236</v>
      </c>
      <c r="H22" s="299">
        <v>477</v>
      </c>
      <c r="I22" s="300">
        <v>5.2200000000000202</v>
      </c>
      <c r="J22" s="300">
        <v>5.5950000000000211</v>
      </c>
      <c r="K22" s="300">
        <v>1.1100000000000041</v>
      </c>
      <c r="L22" s="300">
        <v>5.6400000000000219</v>
      </c>
      <c r="M22" s="301">
        <v>6.3675000000000246</v>
      </c>
      <c r="N22" s="23">
        <v>138.53734912000004</v>
      </c>
      <c r="O22" s="24">
        <v>24.945341280000008</v>
      </c>
      <c r="P22" s="24">
        <v>137.22192096000006</v>
      </c>
      <c r="Q22" s="25">
        <v>137.98053648000004</v>
      </c>
      <c r="R22" s="23">
        <v>133.72562336000004</v>
      </c>
      <c r="S22" s="24">
        <v>25.612690559999997</v>
      </c>
      <c r="T22" s="24">
        <v>133.33958672000003</v>
      </c>
      <c r="U22" s="25">
        <v>133.80516896000003</v>
      </c>
      <c r="V22" s="302">
        <f t="shared" si="0"/>
        <v>1863.8232174400002</v>
      </c>
      <c r="X22" s="52"/>
      <c r="Y22" s="52"/>
    </row>
    <row r="23" spans="1:42" s="304" customFormat="1" ht="39.950000000000003" customHeight="1" x14ac:dyDescent="0.25">
      <c r="A23" s="298" t="s">
        <v>19</v>
      </c>
      <c r="B23" s="299">
        <v>474</v>
      </c>
      <c r="C23" s="300">
        <v>5.6550000000000216</v>
      </c>
      <c r="D23" s="300">
        <v>5.3775000000000199</v>
      </c>
      <c r="E23" s="300">
        <v>0.99750000000000372</v>
      </c>
      <c r="F23" s="300">
        <v>5.4225000000000207</v>
      </c>
      <c r="G23" s="300">
        <v>6.2700000000000236</v>
      </c>
      <c r="H23" s="299">
        <v>477</v>
      </c>
      <c r="I23" s="300">
        <v>5.2200000000000202</v>
      </c>
      <c r="J23" s="300">
        <v>5.5950000000000211</v>
      </c>
      <c r="K23" s="300">
        <v>1.1100000000000041</v>
      </c>
      <c r="L23" s="300">
        <v>5.6400000000000219</v>
      </c>
      <c r="M23" s="301">
        <v>6.3675000000000246</v>
      </c>
      <c r="N23" s="23">
        <v>138.53734912000004</v>
      </c>
      <c r="O23" s="24">
        <v>24.945341280000008</v>
      </c>
      <c r="P23" s="24">
        <v>137.22192096000006</v>
      </c>
      <c r="Q23" s="25">
        <v>137.98053648000004</v>
      </c>
      <c r="R23" s="23">
        <v>133.72562336000004</v>
      </c>
      <c r="S23" s="24">
        <v>25.612690559999997</v>
      </c>
      <c r="T23" s="24">
        <v>133.33958672000003</v>
      </c>
      <c r="U23" s="25">
        <v>133.80516896000003</v>
      </c>
      <c r="V23" s="302">
        <f t="shared" si="0"/>
        <v>1863.8232174400002</v>
      </c>
      <c r="X23" s="52"/>
      <c r="Y23" s="52"/>
    </row>
    <row r="24" spans="1:42" s="304" customFormat="1" ht="39.950000000000003" customHeight="1" thickBot="1" x14ac:dyDescent="0.3">
      <c r="A24" s="303" t="s">
        <v>11</v>
      </c>
      <c r="B24" s="305">
        <f>SUM(B17:B23)</f>
        <v>3318</v>
      </c>
      <c r="C24" s="306">
        <f t="shared" ref="C24:U24" si="1">SUM(C17:C23)</f>
        <v>40.506000000000142</v>
      </c>
      <c r="D24" s="306">
        <f t="shared" si="1"/>
        <v>38.502900000000132</v>
      </c>
      <c r="E24" s="306">
        <f t="shared" si="1"/>
        <v>7.2069000000000258</v>
      </c>
      <c r="F24" s="306">
        <f t="shared" si="1"/>
        <v>38.825100000000141</v>
      </c>
      <c r="G24" s="306">
        <f t="shared" si="1"/>
        <v>44.925600000000159</v>
      </c>
      <c r="H24" s="305">
        <f t="shared" si="1"/>
        <v>3343</v>
      </c>
      <c r="I24" s="306">
        <f t="shared" si="1"/>
        <v>37.40760000000013</v>
      </c>
      <c r="J24" s="306">
        <f t="shared" si="1"/>
        <v>40.076400000000135</v>
      </c>
      <c r="K24" s="306">
        <f t="shared" si="1"/>
        <v>7.9962000000000266</v>
      </c>
      <c r="L24" s="306">
        <f t="shared" si="1"/>
        <v>40.431000000000147</v>
      </c>
      <c r="M24" s="307">
        <f t="shared" si="1"/>
        <v>45.639900000000154</v>
      </c>
      <c r="N24" s="391">
        <f t="shared" si="1"/>
        <v>970.20000000000027</v>
      </c>
      <c r="O24" s="392">
        <f t="shared" si="1"/>
        <v>175.29750000000004</v>
      </c>
      <c r="P24" s="392">
        <f t="shared" si="1"/>
        <v>961.38000000000022</v>
      </c>
      <c r="Q24" s="393">
        <f t="shared" si="1"/>
        <v>966.89250000000038</v>
      </c>
      <c r="R24" s="391">
        <f t="shared" si="1"/>
        <v>937.12500000000045</v>
      </c>
      <c r="S24" s="392">
        <f t="shared" si="1"/>
        <v>178.60500000000002</v>
      </c>
      <c r="T24" s="392">
        <f t="shared" si="1"/>
        <v>933.81750000000034</v>
      </c>
      <c r="U24" s="393">
        <f t="shared" si="1"/>
        <v>937.12500000000023</v>
      </c>
      <c r="V24" s="302">
        <f>SUM(B24:U24)</f>
        <v>13062.960100000002</v>
      </c>
      <c r="X24" s="52"/>
    </row>
    <row r="25" spans="1:42" s="304" customFormat="1" ht="41.45" customHeight="1" x14ac:dyDescent="0.25">
      <c r="A25" s="312" t="s">
        <v>20</v>
      </c>
      <c r="B25" s="313"/>
      <c r="C25" s="314">
        <v>157.50000000000003</v>
      </c>
      <c r="D25" s="314">
        <v>157.50000000000003</v>
      </c>
      <c r="E25" s="314">
        <v>157.50000000000003</v>
      </c>
      <c r="F25" s="314">
        <v>157.50000000000003</v>
      </c>
      <c r="G25" s="314">
        <v>157.50000000000003</v>
      </c>
      <c r="H25" s="313"/>
      <c r="I25" s="314">
        <v>157.50000000000003</v>
      </c>
      <c r="J25" s="314">
        <v>157.50000000000003</v>
      </c>
      <c r="K25" s="314">
        <v>157.50000000000003</v>
      </c>
      <c r="L25" s="314">
        <v>157.50000000000003</v>
      </c>
      <c r="M25" s="315">
        <v>157.50000000000003</v>
      </c>
      <c r="N25" s="387">
        <v>157.50000000000003</v>
      </c>
      <c r="O25" s="388">
        <v>157.50000000000003</v>
      </c>
      <c r="P25" s="388">
        <v>157.50000000000003</v>
      </c>
      <c r="Q25" s="389">
        <v>157.50000000000003</v>
      </c>
      <c r="R25" s="390">
        <v>157.50000000000003</v>
      </c>
      <c r="S25" s="388">
        <v>157.50000000000003</v>
      </c>
      <c r="T25" s="388">
        <v>157.50000000000003</v>
      </c>
      <c r="U25" s="389">
        <v>157.50000000000003</v>
      </c>
      <c r="V25" s="320">
        <f>+((V24/V26)/7)*1000</f>
        <v>157.46664054871803</v>
      </c>
    </row>
    <row r="26" spans="1:42" s="52" customFormat="1" ht="36.75" customHeight="1" x14ac:dyDescent="0.25">
      <c r="A26" s="321" t="s">
        <v>21</v>
      </c>
      <c r="B26" s="322"/>
      <c r="C26" s="323">
        <v>754</v>
      </c>
      <c r="D26" s="323">
        <v>717</v>
      </c>
      <c r="E26" s="323">
        <v>133</v>
      </c>
      <c r="F26" s="323">
        <v>723</v>
      </c>
      <c r="G26" s="323">
        <v>836</v>
      </c>
      <c r="H26" s="324"/>
      <c r="I26" s="323">
        <v>696</v>
      </c>
      <c r="J26" s="323">
        <v>746</v>
      </c>
      <c r="K26" s="323">
        <v>148</v>
      </c>
      <c r="L26" s="323">
        <v>752</v>
      </c>
      <c r="M26" s="325">
        <v>849</v>
      </c>
      <c r="N26" s="86">
        <v>880</v>
      </c>
      <c r="O26" s="35">
        <v>159</v>
      </c>
      <c r="P26" s="35">
        <v>872</v>
      </c>
      <c r="Q26" s="36">
        <v>877</v>
      </c>
      <c r="R26" s="34">
        <v>850</v>
      </c>
      <c r="S26" s="35">
        <v>162</v>
      </c>
      <c r="T26" s="35">
        <v>847</v>
      </c>
      <c r="U26" s="36">
        <v>850</v>
      </c>
      <c r="V26" s="326">
        <f>SUM(C26:U26)</f>
        <v>11851</v>
      </c>
    </row>
    <row r="27" spans="1:42" s="52" customFormat="1" ht="33" customHeight="1" x14ac:dyDescent="0.25">
      <c r="A27" s="327" t="s">
        <v>22</v>
      </c>
      <c r="B27" s="328"/>
      <c r="C27" s="300">
        <f>(C26*C25/1000)*6</f>
        <v>712.53000000000009</v>
      </c>
      <c r="D27" s="300">
        <f t="shared" ref="D27:G27" si="2">(D26*D25/1000)*6</f>
        <v>677.56500000000005</v>
      </c>
      <c r="E27" s="300">
        <f t="shared" si="2"/>
        <v>125.68500000000003</v>
      </c>
      <c r="F27" s="300">
        <f t="shared" si="2"/>
        <v>683.23500000000013</v>
      </c>
      <c r="G27" s="300">
        <f t="shared" si="2"/>
        <v>790.0200000000001</v>
      </c>
      <c r="H27" s="328"/>
      <c r="I27" s="300">
        <f>(I26*I25/1000)*6</f>
        <v>657.72000000000014</v>
      </c>
      <c r="J27" s="300">
        <f>(J26*J25/1000)*6</f>
        <v>704.97000000000014</v>
      </c>
      <c r="K27" s="300">
        <f>(K26*K25/1000)*6</f>
        <v>139.86000000000001</v>
      </c>
      <c r="L27" s="300">
        <f>(L26*L25/1000)*6</f>
        <v>710.6400000000001</v>
      </c>
      <c r="M27" s="301">
        <f>(M26*M25/1000)*6</f>
        <v>802.30500000000018</v>
      </c>
      <c r="N27" s="302">
        <f>((N26*N25)*7/1000-N17-N18)/5</f>
        <v>138.53734912000004</v>
      </c>
      <c r="O27" s="204">
        <f t="shared" ref="O27:U27" si="3">((O26*O25)*7/1000-O17-O18)/5</f>
        <v>24.945341280000008</v>
      </c>
      <c r="P27" s="204">
        <f t="shared" si="3"/>
        <v>137.22192096000006</v>
      </c>
      <c r="Q27" s="205">
        <f t="shared" si="3"/>
        <v>137.98053648000004</v>
      </c>
      <c r="R27" s="203">
        <f t="shared" si="3"/>
        <v>133.72562336000004</v>
      </c>
      <c r="S27" s="204">
        <f t="shared" si="3"/>
        <v>25.612690559999997</v>
      </c>
      <c r="T27" s="204">
        <f t="shared" si="3"/>
        <v>133.33958672000003</v>
      </c>
      <c r="U27" s="205">
        <f t="shared" si="3"/>
        <v>133.80516896000003</v>
      </c>
      <c r="V27" s="88"/>
      <c r="W27" s="52">
        <f>((V24*1000)/V26)/7</f>
        <v>157.46664054871803</v>
      </c>
    </row>
    <row r="28" spans="1:42" s="52" customFormat="1" ht="33" customHeight="1" x14ac:dyDescent="0.25">
      <c r="A28" s="256" t="s">
        <v>23</v>
      </c>
      <c r="B28" s="329"/>
      <c r="C28" s="330">
        <f>+(C25-$C$32)*C26/1000</f>
        <v>5.6550000000000216</v>
      </c>
      <c r="D28" s="330">
        <f t="shared" ref="D28:G28" si="4">+(D25-$C$32)*D26/1000</f>
        <v>5.3775000000000199</v>
      </c>
      <c r="E28" s="330">
        <f t="shared" si="4"/>
        <v>0.99750000000000372</v>
      </c>
      <c r="F28" s="330">
        <f t="shared" si="4"/>
        <v>5.4225000000000207</v>
      </c>
      <c r="G28" s="330">
        <f t="shared" si="4"/>
        <v>6.2700000000000236</v>
      </c>
      <c r="H28" s="329"/>
      <c r="I28" s="330">
        <f>+(I25-$I$32)*I26/1000</f>
        <v>5.2200000000000202</v>
      </c>
      <c r="J28" s="330">
        <f t="shared" ref="J28:M28" si="5">+(J25-$I$32)*J26/1000</f>
        <v>5.5950000000000211</v>
      </c>
      <c r="K28" s="330">
        <f t="shared" si="5"/>
        <v>1.1100000000000041</v>
      </c>
      <c r="L28" s="330">
        <f t="shared" si="5"/>
        <v>5.6400000000000219</v>
      </c>
      <c r="M28" s="331">
        <f t="shared" si="5"/>
        <v>6.3675000000000246</v>
      </c>
      <c r="N28" s="259">
        <f t="shared" ref="N28:U28" si="6">((N26*N25)*7)/1000</f>
        <v>970.20000000000027</v>
      </c>
      <c r="O28" s="45">
        <f t="shared" si="6"/>
        <v>175.29750000000004</v>
      </c>
      <c r="P28" s="45">
        <f t="shared" si="6"/>
        <v>961.38000000000022</v>
      </c>
      <c r="Q28" s="46">
        <f t="shared" si="6"/>
        <v>966.89250000000027</v>
      </c>
      <c r="R28" s="44">
        <f t="shared" si="6"/>
        <v>937.12500000000023</v>
      </c>
      <c r="S28" s="45">
        <f t="shared" si="6"/>
        <v>178.60500000000002</v>
      </c>
      <c r="T28" s="45">
        <f t="shared" si="6"/>
        <v>933.81750000000022</v>
      </c>
      <c r="U28" s="46">
        <f t="shared" si="6"/>
        <v>937.12500000000023</v>
      </c>
      <c r="V28" s="344"/>
    </row>
    <row r="29" spans="1:42" s="304" customFormat="1" ht="33.75" customHeight="1" thickBot="1" x14ac:dyDescent="0.3">
      <c r="A29" s="256" t="s">
        <v>24</v>
      </c>
      <c r="B29" s="332"/>
      <c r="C29" s="333">
        <f t="shared" ref="C29:G29" si="7">+C26*(1.16666666666667)</f>
        <v>879.66666666666924</v>
      </c>
      <c r="D29" s="333">
        <f t="shared" si="7"/>
        <v>836.50000000000239</v>
      </c>
      <c r="E29" s="333">
        <f t="shared" si="7"/>
        <v>155.16666666666711</v>
      </c>
      <c r="F29" s="333">
        <f t="shared" si="7"/>
        <v>843.5000000000025</v>
      </c>
      <c r="G29" s="333">
        <f t="shared" si="7"/>
        <v>975.33333333333621</v>
      </c>
      <c r="H29" s="332"/>
      <c r="I29" s="333">
        <f>+I26*(1.16666666666667)</f>
        <v>812.00000000000239</v>
      </c>
      <c r="J29" s="333">
        <f>+J26*(1.16666666666667)</f>
        <v>870.33333333333587</v>
      </c>
      <c r="K29" s="333">
        <f>+K26*(1.16666666666667)</f>
        <v>172.66666666666717</v>
      </c>
      <c r="L29" s="333">
        <f>+L26*(1.16666666666667)</f>
        <v>877.33333333333587</v>
      </c>
      <c r="M29" s="334">
        <f>+M26*(1.16666666666667)</f>
        <v>990.50000000000284</v>
      </c>
      <c r="N29" s="89">
        <f t="shared" ref="N29:U29" si="8">+(N24/N26)/7*1000</f>
        <v>157.50000000000003</v>
      </c>
      <c r="O29" s="49">
        <f t="shared" si="8"/>
        <v>157.50000000000003</v>
      </c>
      <c r="P29" s="49">
        <f t="shared" si="8"/>
        <v>157.50000000000003</v>
      </c>
      <c r="Q29" s="50">
        <f t="shared" si="8"/>
        <v>157.50000000000006</v>
      </c>
      <c r="R29" s="48">
        <f t="shared" si="8"/>
        <v>157.50000000000006</v>
      </c>
      <c r="S29" s="49">
        <f t="shared" si="8"/>
        <v>157.5</v>
      </c>
      <c r="T29" s="49">
        <f t="shared" si="8"/>
        <v>157.50000000000006</v>
      </c>
      <c r="U29" s="50">
        <f t="shared" si="8"/>
        <v>157.50000000000003</v>
      </c>
      <c r="V29" s="344"/>
    </row>
    <row r="30" spans="1:42" s="304" customFormat="1" ht="33.75" customHeight="1" x14ac:dyDescent="0.25">
      <c r="A30" s="52"/>
      <c r="B30" s="328"/>
      <c r="C30" s="335">
        <f>(C27/6)</f>
        <v>118.75500000000001</v>
      </c>
      <c r="D30" s="335">
        <f t="shared" ref="D30:G30" si="9">+(D27/6)</f>
        <v>112.92750000000001</v>
      </c>
      <c r="E30" s="335">
        <f t="shared" si="9"/>
        <v>20.947500000000005</v>
      </c>
      <c r="F30" s="335">
        <f t="shared" si="9"/>
        <v>113.87250000000002</v>
      </c>
      <c r="G30" s="335">
        <f t="shared" si="9"/>
        <v>131.67000000000002</v>
      </c>
      <c r="H30" s="328"/>
      <c r="I30" s="335">
        <f>+(I27/6)</f>
        <v>109.62000000000002</v>
      </c>
      <c r="J30" s="335">
        <f>+(J27/6)</f>
        <v>117.49500000000002</v>
      </c>
      <c r="K30" s="335">
        <f>+(K27/6)</f>
        <v>23.310000000000002</v>
      </c>
      <c r="L30" s="335">
        <f>+(L27/6)</f>
        <v>118.44000000000001</v>
      </c>
      <c r="M30" s="336">
        <f>+(M27/6)</f>
        <v>133.71750000000003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04" customFormat="1" ht="33.75" customHeight="1" x14ac:dyDescent="0.25">
      <c r="A31" s="52"/>
      <c r="B31" s="328"/>
      <c r="C31" s="335">
        <f>+((C27-C24)/4)+C30</f>
        <v>286.76099999999997</v>
      </c>
      <c r="D31" s="335">
        <f t="shared" ref="D31:G31" si="10">+((D27-D24)/4)+D30</f>
        <v>272.69302499999998</v>
      </c>
      <c r="E31" s="335">
        <f t="shared" si="10"/>
        <v>50.567025000000008</v>
      </c>
      <c r="F31" s="335">
        <f t="shared" si="10"/>
        <v>274.97497500000003</v>
      </c>
      <c r="G31" s="335">
        <f t="shared" si="10"/>
        <v>317.9436</v>
      </c>
      <c r="H31" s="328"/>
      <c r="I31" s="335">
        <f>+((I27-I24)/4)+I30</f>
        <v>264.69810000000001</v>
      </c>
      <c r="J31" s="335">
        <f>+((J27-J24)/4)+J30</f>
        <v>283.71840000000003</v>
      </c>
      <c r="K31" s="335">
        <f>+((K27-K24)/4)+K30</f>
        <v>56.275950000000002</v>
      </c>
      <c r="L31" s="335">
        <f>+((L27-L24)/4)+L30</f>
        <v>285.99225000000001</v>
      </c>
      <c r="M31" s="336">
        <f>+((M27-M24)/4)+M30</f>
        <v>322.88377500000001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04" customFormat="1" ht="33.75" customHeight="1" thickBot="1" x14ac:dyDescent="0.3">
      <c r="A32" s="52"/>
      <c r="B32" s="337"/>
      <c r="C32" s="338">
        <v>150</v>
      </c>
      <c r="D32" s="339">
        <f>+C32*E32/1000</f>
        <v>474.45</v>
      </c>
      <c r="E32" s="340">
        <f>+SUM(C26:G26)</f>
        <v>3163</v>
      </c>
      <c r="F32" s="341"/>
      <c r="G32" s="341"/>
      <c r="H32" s="337"/>
      <c r="I32" s="338">
        <v>150</v>
      </c>
      <c r="J32" s="339">
        <f>+I32*K32/1000</f>
        <v>478.65</v>
      </c>
      <c r="K32" s="340">
        <f>+SUM(I26:M26)</f>
        <v>3191</v>
      </c>
      <c r="L32" s="342"/>
      <c r="M32" s="34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04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s="419" customFormat="1" ht="33.75" customHeight="1" x14ac:dyDescent="0.25">
      <c r="A36" s="121" t="s">
        <v>25</v>
      </c>
      <c r="B36" s="589" t="s">
        <v>26</v>
      </c>
      <c r="C36" s="590"/>
      <c r="D36" s="590"/>
      <c r="E36" s="590"/>
      <c r="F36" s="590"/>
      <c r="G36" s="590"/>
      <c r="H36" s="587"/>
      <c r="I36" s="416"/>
      <c r="J36" s="417" t="s">
        <v>27</v>
      </c>
      <c r="K36" s="110"/>
      <c r="L36" s="589" t="s">
        <v>26</v>
      </c>
      <c r="M36" s="590"/>
      <c r="N36" s="590"/>
      <c r="O36" s="590"/>
      <c r="P36" s="590"/>
      <c r="Q36" s="590"/>
      <c r="R36" s="610"/>
      <c r="S36" s="52"/>
      <c r="T36" s="52"/>
      <c r="U36" s="52"/>
      <c r="V36" s="52"/>
      <c r="W36" s="418"/>
      <c r="X36" s="52"/>
      <c r="Y36" s="52"/>
      <c r="Z36" s="52"/>
      <c r="AA36" s="52"/>
      <c r="AB36" s="52"/>
    </row>
    <row r="37" spans="1:30" s="419" customFormat="1" ht="33.75" customHeight="1" x14ac:dyDescent="0.25">
      <c r="A37" s="92" t="s">
        <v>28</v>
      </c>
      <c r="B37" s="420"/>
      <c r="C37" s="399"/>
      <c r="D37" s="399"/>
      <c r="E37" s="399"/>
      <c r="F37" s="399"/>
      <c r="G37" s="399"/>
      <c r="H37" s="399"/>
      <c r="I37" s="296" t="s">
        <v>11</v>
      </c>
      <c r="K37" s="421"/>
      <c r="L37" s="420"/>
      <c r="M37" s="399"/>
      <c r="N37" s="399"/>
      <c r="O37" s="399"/>
      <c r="P37" s="399"/>
      <c r="Q37" s="399"/>
      <c r="R37" s="296" t="s">
        <v>11</v>
      </c>
      <c r="S37" s="422"/>
      <c r="T37" s="422"/>
      <c r="U37" s="423"/>
      <c r="V37" s="52"/>
      <c r="W37" s="52"/>
      <c r="X37" s="418"/>
      <c r="Y37" s="52"/>
      <c r="Z37" s="52"/>
      <c r="AA37" s="52"/>
      <c r="AB37" s="52"/>
    </row>
    <row r="38" spans="1:30" s="419" customFormat="1" ht="33.75" customHeight="1" x14ac:dyDescent="0.25">
      <c r="A38" s="92" t="s">
        <v>12</v>
      </c>
      <c r="B38" s="294">
        <v>1</v>
      </c>
      <c r="C38" s="295">
        <v>2</v>
      </c>
      <c r="D38" s="295">
        <v>3</v>
      </c>
      <c r="E38" s="295">
        <v>4</v>
      </c>
      <c r="F38" s="295">
        <v>5</v>
      </c>
      <c r="G38" s="295">
        <v>6</v>
      </c>
      <c r="H38" s="295">
        <v>7</v>
      </c>
      <c r="I38" s="296"/>
      <c r="K38" s="92" t="s">
        <v>12</v>
      </c>
      <c r="L38" s="420">
        <v>1</v>
      </c>
      <c r="M38" s="402">
        <v>2</v>
      </c>
      <c r="N38" s="402">
        <v>3</v>
      </c>
      <c r="O38" s="402">
        <v>4</v>
      </c>
      <c r="P38" s="402">
        <v>5</v>
      </c>
      <c r="Q38" s="402" t="s">
        <v>61</v>
      </c>
      <c r="R38" s="296"/>
      <c r="S38" s="422"/>
      <c r="T38" s="422"/>
      <c r="U38" s="423"/>
      <c r="V38" s="52"/>
      <c r="W38" s="424"/>
      <c r="X38" s="424"/>
      <c r="Y38" s="52"/>
      <c r="Z38" s="52"/>
      <c r="AA38" s="52"/>
      <c r="AB38" s="52"/>
    </row>
    <row r="39" spans="1:30" s="419" customFormat="1" ht="33.75" customHeight="1" x14ac:dyDescent="0.25">
      <c r="A39" s="404" t="s">
        <v>13</v>
      </c>
      <c r="B39" s="82">
        <v>125.4456</v>
      </c>
      <c r="C39" s="82">
        <v>127.17479999999998</v>
      </c>
      <c r="D39" s="82">
        <v>11.475599999999998</v>
      </c>
      <c r="E39" s="82">
        <v>126.38879999999997</v>
      </c>
      <c r="F39" s="82">
        <v>124.18799999999999</v>
      </c>
      <c r="G39" s="82"/>
      <c r="H39" s="82"/>
      <c r="I39" s="205">
        <f t="shared" ref="I39:I46" si="11">SUM(B39:H39)</f>
        <v>514.67279999999994</v>
      </c>
      <c r="J39" s="52"/>
      <c r="K39" s="404" t="s">
        <v>13</v>
      </c>
      <c r="L39" s="82">
        <v>9.3000000000000007</v>
      </c>
      <c r="M39" s="82">
        <v>9.8000000000000007</v>
      </c>
      <c r="N39" s="82">
        <v>1.3</v>
      </c>
      <c r="O39" s="82">
        <v>9.4</v>
      </c>
      <c r="P39" s="82">
        <v>9</v>
      </c>
      <c r="Q39" s="82"/>
      <c r="R39" s="205">
        <f t="shared" ref="R39:R46" si="12">SUM(L39:Q39)</f>
        <v>38.800000000000004</v>
      </c>
      <c r="S39" s="52"/>
      <c r="T39" s="76"/>
      <c r="U39" s="76"/>
      <c r="V39" s="52"/>
      <c r="W39" s="424"/>
      <c r="X39" s="424"/>
      <c r="Y39" s="52"/>
      <c r="Z39" s="52"/>
      <c r="AA39" s="52"/>
      <c r="AB39" s="52"/>
    </row>
    <row r="40" spans="1:30" s="419" customFormat="1" ht="33.75" customHeight="1" x14ac:dyDescent="0.25">
      <c r="A40" s="406" t="s">
        <v>14</v>
      </c>
      <c r="B40" s="82">
        <v>125.4456</v>
      </c>
      <c r="C40" s="82">
        <v>127.17479999999998</v>
      </c>
      <c r="D40" s="82">
        <v>11.475599999999998</v>
      </c>
      <c r="E40" s="82">
        <v>126.38879999999997</v>
      </c>
      <c r="F40" s="82">
        <v>124.18799999999999</v>
      </c>
      <c r="G40" s="82"/>
      <c r="H40" s="82"/>
      <c r="I40" s="205">
        <f t="shared" si="11"/>
        <v>514.67279999999994</v>
      </c>
      <c r="J40" s="52"/>
      <c r="K40" s="406" t="s">
        <v>14</v>
      </c>
      <c r="L40" s="82">
        <v>9.3000000000000007</v>
      </c>
      <c r="M40" s="82">
        <v>9.8000000000000007</v>
      </c>
      <c r="N40" s="82">
        <v>1.3</v>
      </c>
      <c r="O40" s="82">
        <v>9.4</v>
      </c>
      <c r="P40" s="82">
        <v>9</v>
      </c>
      <c r="Q40" s="82"/>
      <c r="R40" s="205">
        <f t="shared" si="12"/>
        <v>38.800000000000004</v>
      </c>
      <c r="S40" s="52"/>
      <c r="T40" s="76"/>
      <c r="U40" s="423"/>
      <c r="V40" s="52"/>
      <c r="W40" s="424"/>
      <c r="X40" s="424"/>
      <c r="Y40" s="52"/>
      <c r="Z40" s="52"/>
      <c r="AA40" s="52"/>
      <c r="AB40" s="52"/>
    </row>
    <row r="41" spans="1:30" s="419" customFormat="1" ht="33.75" customHeight="1" x14ac:dyDescent="0.25">
      <c r="A41" s="404" t="s">
        <v>15</v>
      </c>
      <c r="B41" s="82"/>
      <c r="C41" s="82"/>
      <c r="D41" s="82"/>
      <c r="E41" s="82"/>
      <c r="F41" s="82"/>
      <c r="G41" s="24"/>
      <c r="H41" s="24"/>
      <c r="I41" s="205">
        <f t="shared" si="11"/>
        <v>0</v>
      </c>
      <c r="J41" s="52"/>
      <c r="K41" s="404" t="s">
        <v>15</v>
      </c>
      <c r="L41" s="82">
        <v>9.1999999999999993</v>
      </c>
      <c r="M41" s="82">
        <v>9.6</v>
      </c>
      <c r="N41" s="82">
        <v>1.3</v>
      </c>
      <c r="O41" s="82">
        <v>9.3000000000000007</v>
      </c>
      <c r="P41" s="82">
        <v>9</v>
      </c>
      <c r="Q41" s="24"/>
      <c r="R41" s="205">
        <f t="shared" si="12"/>
        <v>38.4</v>
      </c>
      <c r="S41" s="52"/>
      <c r="T41" s="76"/>
      <c r="U41" s="53"/>
      <c r="V41" s="52"/>
      <c r="W41" s="424"/>
      <c r="X41" s="424"/>
      <c r="Y41" s="52"/>
      <c r="Z41" s="52"/>
      <c r="AA41" s="52"/>
      <c r="AB41" s="52"/>
    </row>
    <row r="42" spans="1:30" s="419" customFormat="1" ht="33.75" customHeight="1" x14ac:dyDescent="0.25">
      <c r="A42" s="406" t="s">
        <v>16</v>
      </c>
      <c r="B42" s="82"/>
      <c r="C42" s="82"/>
      <c r="D42" s="82"/>
      <c r="E42" s="82"/>
      <c r="F42" s="82"/>
      <c r="G42" s="82"/>
      <c r="H42" s="82"/>
      <c r="I42" s="205">
        <f t="shared" si="11"/>
        <v>0</v>
      </c>
      <c r="J42" s="52"/>
      <c r="K42" s="406" t="s">
        <v>16</v>
      </c>
      <c r="L42" s="82">
        <v>9.1999999999999993</v>
      </c>
      <c r="M42" s="82">
        <v>9.6</v>
      </c>
      <c r="N42" s="82">
        <v>1.3</v>
      </c>
      <c r="O42" s="82">
        <v>9.3000000000000007</v>
      </c>
      <c r="P42" s="82">
        <v>9.1</v>
      </c>
      <c r="Q42" s="82"/>
      <c r="R42" s="205">
        <f t="shared" si="12"/>
        <v>38.5</v>
      </c>
      <c r="S42" s="52"/>
      <c r="T42" s="76"/>
      <c r="U42" s="53"/>
      <c r="V42" s="52"/>
      <c r="W42" s="424"/>
      <c r="X42" s="424"/>
      <c r="Y42" s="52"/>
      <c r="Z42" s="52"/>
      <c r="AA42" s="52"/>
      <c r="AB42" s="52"/>
    </row>
    <row r="43" spans="1:30" s="419" customFormat="1" ht="33.75" customHeight="1" x14ac:dyDescent="0.25">
      <c r="A43" s="404" t="s">
        <v>17</v>
      </c>
      <c r="B43" s="82"/>
      <c r="C43" s="82"/>
      <c r="D43" s="82"/>
      <c r="E43" s="82"/>
      <c r="F43" s="82"/>
      <c r="G43" s="82"/>
      <c r="H43" s="82"/>
      <c r="I43" s="205">
        <f t="shared" si="11"/>
        <v>0</v>
      </c>
      <c r="J43" s="52"/>
      <c r="K43" s="404" t="s">
        <v>17</v>
      </c>
      <c r="L43" s="82">
        <v>9.1999999999999993</v>
      </c>
      <c r="M43" s="82">
        <v>9.6</v>
      </c>
      <c r="N43" s="82">
        <v>1.3</v>
      </c>
      <c r="O43" s="82">
        <v>9.3000000000000007</v>
      </c>
      <c r="P43" s="82">
        <v>9.1</v>
      </c>
      <c r="Q43" s="82"/>
      <c r="R43" s="205">
        <f t="shared" si="12"/>
        <v>38.5</v>
      </c>
      <c r="S43" s="52"/>
      <c r="T43" s="76"/>
      <c r="U43" s="53"/>
      <c r="V43" s="52"/>
      <c r="W43" s="424"/>
      <c r="X43" s="424"/>
      <c r="Y43" s="52"/>
      <c r="Z43" s="52"/>
      <c r="AA43" s="52"/>
      <c r="AB43" s="52"/>
    </row>
    <row r="44" spans="1:30" s="419" customFormat="1" ht="33.75" customHeight="1" x14ac:dyDescent="0.25">
      <c r="A44" s="406" t="s">
        <v>18</v>
      </c>
      <c r="B44" s="82"/>
      <c r="C44" s="82"/>
      <c r="D44" s="82"/>
      <c r="E44" s="82"/>
      <c r="F44" s="82"/>
      <c r="G44" s="82"/>
      <c r="H44" s="82"/>
      <c r="I44" s="205">
        <f t="shared" si="11"/>
        <v>0</v>
      </c>
      <c r="J44" s="52"/>
      <c r="K44" s="406" t="s">
        <v>18</v>
      </c>
      <c r="L44" s="82">
        <v>9.1999999999999993</v>
      </c>
      <c r="M44" s="82">
        <v>9.6999999999999993</v>
      </c>
      <c r="N44" s="82">
        <v>1.3</v>
      </c>
      <c r="O44" s="82">
        <v>9.3000000000000007</v>
      </c>
      <c r="P44" s="82">
        <v>9.1</v>
      </c>
      <c r="Q44" s="82"/>
      <c r="R44" s="205">
        <f t="shared" si="12"/>
        <v>38.6</v>
      </c>
      <c r="S44" s="52"/>
      <c r="T44" s="76"/>
      <c r="U44" s="53"/>
      <c r="V44" s="52"/>
      <c r="W44" s="424"/>
      <c r="X44" s="424"/>
      <c r="Y44" s="52"/>
      <c r="Z44" s="52"/>
      <c r="AA44" s="52"/>
      <c r="AB44" s="52"/>
    </row>
    <row r="45" spans="1:30" s="419" customFormat="1" ht="33.75" customHeight="1" x14ac:dyDescent="0.25">
      <c r="A45" s="404" t="s">
        <v>19</v>
      </c>
      <c r="B45" s="82"/>
      <c r="C45" s="82"/>
      <c r="D45" s="82"/>
      <c r="E45" s="82"/>
      <c r="F45" s="82"/>
      <c r="G45" s="82"/>
      <c r="H45" s="82"/>
      <c r="I45" s="205">
        <f t="shared" si="11"/>
        <v>0</v>
      </c>
      <c r="J45" s="52"/>
      <c r="K45" s="404" t="s">
        <v>19</v>
      </c>
      <c r="L45" s="82">
        <v>9.3000000000000007</v>
      </c>
      <c r="M45" s="82">
        <v>9.6999999999999993</v>
      </c>
      <c r="N45" s="82">
        <v>1.3</v>
      </c>
      <c r="O45" s="82">
        <v>9.4</v>
      </c>
      <c r="P45" s="82">
        <v>9.1</v>
      </c>
      <c r="Q45" s="82"/>
      <c r="R45" s="205">
        <f t="shared" si="12"/>
        <v>38.800000000000004</v>
      </c>
      <c r="S45" s="52"/>
      <c r="T45" s="76"/>
      <c r="U45" s="53"/>
      <c r="V45" s="52"/>
      <c r="W45" s="424"/>
      <c r="X45" s="424"/>
      <c r="Y45" s="52"/>
      <c r="Z45" s="52"/>
      <c r="AA45" s="52"/>
      <c r="AB45" s="52"/>
    </row>
    <row r="46" spans="1:30" s="419" customFormat="1" ht="33.75" customHeight="1" x14ac:dyDescent="0.25">
      <c r="A46" s="406" t="s">
        <v>11</v>
      </c>
      <c r="B46" s="308">
        <f t="shared" ref="B46:H46" si="13">SUM(B39:B45)</f>
        <v>250.8912</v>
      </c>
      <c r="C46" s="309">
        <f t="shared" si="13"/>
        <v>254.34959999999995</v>
      </c>
      <c r="D46" s="309">
        <f t="shared" si="13"/>
        <v>22.951199999999996</v>
      </c>
      <c r="E46" s="309">
        <f t="shared" si="13"/>
        <v>252.77759999999995</v>
      </c>
      <c r="F46" s="309">
        <f t="shared" si="13"/>
        <v>248.37599999999998</v>
      </c>
      <c r="G46" s="309">
        <f t="shared" si="13"/>
        <v>0</v>
      </c>
      <c r="H46" s="309">
        <f t="shared" si="13"/>
        <v>0</v>
      </c>
      <c r="I46" s="205">
        <f t="shared" si="11"/>
        <v>1029.3455999999999</v>
      </c>
      <c r="K46" s="406" t="s">
        <v>11</v>
      </c>
      <c r="L46" s="308">
        <f t="shared" ref="L46:Q46" si="14">SUM(L39:L45)</f>
        <v>64.7</v>
      </c>
      <c r="M46" s="309">
        <f t="shared" si="14"/>
        <v>67.800000000000011</v>
      </c>
      <c r="N46" s="309">
        <f t="shared" si="14"/>
        <v>9.1</v>
      </c>
      <c r="O46" s="309">
        <f t="shared" si="14"/>
        <v>65.400000000000006</v>
      </c>
      <c r="P46" s="309">
        <f t="shared" si="14"/>
        <v>63.400000000000006</v>
      </c>
      <c r="Q46" s="309">
        <f t="shared" si="14"/>
        <v>0</v>
      </c>
      <c r="R46" s="205">
        <f t="shared" si="12"/>
        <v>270.39999999999998</v>
      </c>
      <c r="S46" s="76"/>
      <c r="T46" s="76"/>
      <c r="U46" s="52"/>
      <c r="V46" s="52"/>
      <c r="W46" s="52"/>
      <c r="X46" s="52"/>
      <c r="Y46" s="52"/>
      <c r="Z46" s="52"/>
      <c r="AA46" s="52"/>
      <c r="AB46" s="52"/>
    </row>
    <row r="47" spans="1:30" s="419" customFormat="1" ht="33.75" customHeight="1" x14ac:dyDescent="0.25">
      <c r="A47" s="407" t="s">
        <v>20</v>
      </c>
      <c r="B47" s="316">
        <v>157.19999999999999</v>
      </c>
      <c r="C47" s="317">
        <v>157.19999999999999</v>
      </c>
      <c r="D47" s="317">
        <v>157.19999999999999</v>
      </c>
      <c r="E47" s="317">
        <v>157.19999999999999</v>
      </c>
      <c r="F47" s="317">
        <v>157.19999999999999</v>
      </c>
      <c r="G47" s="317"/>
      <c r="H47" s="317"/>
      <c r="I47" s="425">
        <f>+((I46/I48)/7)*1000</f>
        <v>44.914285714285704</v>
      </c>
      <c r="K47" s="407" t="s">
        <v>20</v>
      </c>
      <c r="L47" s="316">
        <v>144.5</v>
      </c>
      <c r="M47" s="317">
        <v>142.5</v>
      </c>
      <c r="N47" s="317">
        <v>144.5</v>
      </c>
      <c r="O47" s="317">
        <v>141.5</v>
      </c>
      <c r="P47" s="317">
        <v>141.5</v>
      </c>
      <c r="Q47" s="317"/>
      <c r="R47" s="425">
        <f>+((R46/R48)/7)*1000</f>
        <v>142.54085397996835</v>
      </c>
      <c r="S47" s="426"/>
      <c r="T47" s="426"/>
    </row>
    <row r="48" spans="1:30" s="419" customFormat="1" ht="33.75" customHeight="1" x14ac:dyDescent="0.25">
      <c r="A48" s="409" t="s">
        <v>21</v>
      </c>
      <c r="B48" s="86">
        <v>798</v>
      </c>
      <c r="C48" s="35">
        <v>809</v>
      </c>
      <c r="D48" s="35">
        <v>73</v>
      </c>
      <c r="E48" s="35">
        <v>804</v>
      </c>
      <c r="F48" s="35">
        <v>790</v>
      </c>
      <c r="G48" s="35"/>
      <c r="H48" s="35"/>
      <c r="I48" s="427">
        <f>SUM(B48:H48)</f>
        <v>3274</v>
      </c>
      <c r="J48" s="52"/>
      <c r="K48" s="409" t="s">
        <v>21</v>
      </c>
      <c r="L48" s="428">
        <v>64</v>
      </c>
      <c r="M48" s="411">
        <v>68</v>
      </c>
      <c r="N48" s="411">
        <v>9</v>
      </c>
      <c r="O48" s="411">
        <v>66</v>
      </c>
      <c r="P48" s="411">
        <v>64</v>
      </c>
      <c r="Q48" s="411"/>
      <c r="R48" s="429">
        <f>SUM(L48:Q48)</f>
        <v>271</v>
      </c>
      <c r="S48" s="430"/>
      <c r="T48" s="430"/>
    </row>
    <row r="49" spans="1:31" s="419" customFormat="1" ht="33.75" customHeight="1" x14ac:dyDescent="0.25">
      <c r="A49" s="414" t="s">
        <v>22</v>
      </c>
      <c r="B49" s="302">
        <f t="shared" ref="B49:G49" si="15">((B48*B47)*7/1000)/7</f>
        <v>125.4456</v>
      </c>
      <c r="C49" s="204">
        <f t="shared" si="15"/>
        <v>127.17479999999998</v>
      </c>
      <c r="D49" s="204">
        <f t="shared" si="15"/>
        <v>11.475599999999998</v>
      </c>
      <c r="E49" s="204">
        <f t="shared" si="15"/>
        <v>126.38879999999997</v>
      </c>
      <c r="F49" s="204">
        <f t="shared" si="15"/>
        <v>124.18799999999999</v>
      </c>
      <c r="G49" s="204">
        <f t="shared" si="15"/>
        <v>0</v>
      </c>
      <c r="H49" s="204">
        <f t="shared" ref="H49" si="16">((H48*H47)*7/1000)/7</f>
        <v>0</v>
      </c>
      <c r="I49" s="431">
        <f>((I46*1000)/I48)/7</f>
        <v>44.914285714285711</v>
      </c>
      <c r="K49" s="414" t="s">
        <v>22</v>
      </c>
      <c r="L49" s="302">
        <f t="shared" ref="L49:Q49" si="17">((L48*L47)*7/1000-L39-L40)/5</f>
        <v>9.2272000000000016</v>
      </c>
      <c r="M49" s="302">
        <f t="shared" si="17"/>
        <v>9.6460000000000008</v>
      </c>
      <c r="N49" s="302">
        <f t="shared" si="17"/>
        <v>1.3007000000000002</v>
      </c>
      <c r="O49" s="302">
        <f t="shared" si="17"/>
        <v>9.3146000000000022</v>
      </c>
      <c r="P49" s="302">
        <f t="shared" si="17"/>
        <v>9.0784000000000002</v>
      </c>
      <c r="Q49" s="204">
        <f t="shared" si="17"/>
        <v>0</v>
      </c>
      <c r="R49" s="432">
        <f>((R46*1000)/R48)/7</f>
        <v>142.54085397996838</v>
      </c>
      <c r="S49" s="430"/>
      <c r="T49" s="430"/>
    </row>
    <row r="50" spans="1:31" s="419" customFormat="1" ht="33.75" customHeight="1" x14ac:dyDescent="0.25">
      <c r="A50" s="99" t="s">
        <v>23</v>
      </c>
      <c r="B50" s="88">
        <f t="shared" ref="B50:H50" si="18">((B48*B47)*7)/1000</f>
        <v>878.11919999999998</v>
      </c>
      <c r="C50" s="43">
        <f t="shared" si="18"/>
        <v>890.22359999999981</v>
      </c>
      <c r="D50" s="43">
        <f t="shared" si="18"/>
        <v>80.329199999999986</v>
      </c>
      <c r="E50" s="43">
        <f t="shared" si="18"/>
        <v>884.72159999999985</v>
      </c>
      <c r="F50" s="43">
        <f t="shared" si="18"/>
        <v>869.31599999999992</v>
      </c>
      <c r="G50" s="43">
        <f t="shared" si="18"/>
        <v>0</v>
      </c>
      <c r="H50" s="43">
        <f t="shared" si="18"/>
        <v>0</v>
      </c>
      <c r="I50" s="90"/>
      <c r="K50" s="99" t="s">
        <v>23</v>
      </c>
      <c r="L50" s="88">
        <f t="shared" ref="L50:Q50" si="19">((L48*L47)*7)/1000</f>
        <v>64.736000000000004</v>
      </c>
      <c r="M50" s="43">
        <f t="shared" si="19"/>
        <v>67.83</v>
      </c>
      <c r="N50" s="43">
        <f t="shared" si="19"/>
        <v>9.1035000000000004</v>
      </c>
      <c r="O50" s="43">
        <f t="shared" si="19"/>
        <v>65.373000000000005</v>
      </c>
      <c r="P50" s="43">
        <f t="shared" si="19"/>
        <v>63.392000000000003</v>
      </c>
      <c r="Q50" s="43">
        <f t="shared" si="19"/>
        <v>0</v>
      </c>
      <c r="R50" s="433"/>
    </row>
    <row r="51" spans="1:31" s="419" customFormat="1" ht="33.75" customHeight="1" thickBot="1" x14ac:dyDescent="0.3">
      <c r="A51" s="100" t="s">
        <v>24</v>
      </c>
      <c r="B51" s="89">
        <f t="shared" ref="B51:H51" si="20">+(B46/B48)/7*1000</f>
        <v>44.914285714285718</v>
      </c>
      <c r="C51" s="49">
        <f t="shared" si="20"/>
        <v>44.914285714285704</v>
      </c>
      <c r="D51" s="49">
        <f t="shared" si="20"/>
        <v>44.914285714285704</v>
      </c>
      <c r="E51" s="49">
        <f t="shared" si="20"/>
        <v>44.914285714285704</v>
      </c>
      <c r="F51" s="49">
        <f t="shared" si="20"/>
        <v>44.914285714285704</v>
      </c>
      <c r="G51" s="49" t="e">
        <f t="shared" si="20"/>
        <v>#DIV/0!</v>
      </c>
      <c r="H51" s="49" t="e">
        <f t="shared" si="20"/>
        <v>#DIV/0!</v>
      </c>
      <c r="I51" s="108"/>
      <c r="J51" s="52"/>
      <c r="K51" s="100" t="s">
        <v>24</v>
      </c>
      <c r="L51" s="89">
        <f t="shared" ref="L51:Q51" si="21">+(L46/L48)/7*1000</f>
        <v>144.41964285714286</v>
      </c>
      <c r="M51" s="49">
        <f t="shared" si="21"/>
        <v>142.43697478991598</v>
      </c>
      <c r="N51" s="49">
        <f t="shared" si="21"/>
        <v>144.44444444444443</v>
      </c>
      <c r="O51" s="49">
        <f t="shared" si="21"/>
        <v>141.55844155844159</v>
      </c>
      <c r="P51" s="49">
        <f t="shared" si="21"/>
        <v>141.51785714285717</v>
      </c>
      <c r="Q51" s="49" t="e">
        <f t="shared" si="21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91"/>
      <c r="K54" s="591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589" t="s">
        <v>8</v>
      </c>
      <c r="C55" s="590"/>
      <c r="D55" s="590"/>
      <c r="E55" s="590"/>
      <c r="F55" s="590"/>
      <c r="G55" s="587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2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2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2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2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2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2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2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3">SUM(B58:B64)</f>
        <v>158.00000000000003</v>
      </c>
      <c r="C65" s="28">
        <f t="shared" si="23"/>
        <v>279.2</v>
      </c>
      <c r="D65" s="28">
        <f t="shared" si="23"/>
        <v>277</v>
      </c>
      <c r="E65" s="28">
        <f t="shared" si="23"/>
        <v>395.9</v>
      </c>
      <c r="F65" s="28">
        <f t="shared" si="23"/>
        <v>0</v>
      </c>
      <c r="G65" s="28">
        <f t="shared" si="23"/>
        <v>0</v>
      </c>
      <c r="H65" s="104">
        <f t="shared" si="22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4">((B67*B66)*7/1000-B58-B59)/5</f>
        <v>22.8871</v>
      </c>
      <c r="C68" s="39">
        <f t="shared" si="24"/>
        <v>40.400400000000005</v>
      </c>
      <c r="D68" s="39">
        <f t="shared" si="24"/>
        <v>40.129200000000004</v>
      </c>
      <c r="E68" s="39">
        <f t="shared" si="24"/>
        <v>57.355999999999995</v>
      </c>
      <c r="F68" s="39">
        <f t="shared" si="24"/>
        <v>0</v>
      </c>
      <c r="G68" s="39">
        <f t="shared" si="24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5">((B67*B66)*7)/1000</f>
        <v>158.03550000000001</v>
      </c>
      <c r="C69" s="43">
        <f t="shared" si="25"/>
        <v>279.202</v>
      </c>
      <c r="D69" s="43">
        <f t="shared" si="25"/>
        <v>277.04599999999999</v>
      </c>
      <c r="E69" s="43">
        <f t="shared" si="25"/>
        <v>395.78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6">+(B65/B67)/7*1000</f>
        <v>130.47068538398022</v>
      </c>
      <c r="C70" s="49">
        <f t="shared" si="26"/>
        <v>129.49907235621521</v>
      </c>
      <c r="D70" s="49">
        <f t="shared" si="26"/>
        <v>128.47866419294991</v>
      </c>
      <c r="E70" s="49">
        <f t="shared" si="26"/>
        <v>128.53896103896105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575"/>
      <c r="D73" s="575"/>
      <c r="E73" s="575"/>
      <c r="F73" s="118"/>
      <c r="G73" s="198"/>
      <c r="H73" s="575"/>
      <c r="I73" s="575"/>
      <c r="J73" s="575"/>
      <c r="K73" s="118"/>
      <c r="L73" s="198"/>
      <c r="M73" s="575"/>
      <c r="N73" s="575"/>
      <c r="O73" s="118"/>
      <c r="P73" s="198"/>
      <c r="Q73" s="575"/>
      <c r="R73" s="575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398"/>
      <c r="C74" s="399"/>
      <c r="D74" s="399"/>
      <c r="E74" s="399"/>
      <c r="F74" s="400"/>
      <c r="G74" s="401"/>
      <c r="H74" s="399"/>
      <c r="I74" s="399"/>
      <c r="J74" s="399"/>
      <c r="K74" s="400"/>
      <c r="L74" s="401"/>
      <c r="M74" s="399"/>
      <c r="N74" s="399"/>
      <c r="O74" s="400"/>
      <c r="P74" s="401"/>
      <c r="Q74" s="399"/>
      <c r="R74" s="399"/>
      <c r="S74" s="400"/>
      <c r="T74" s="92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398">
        <v>1</v>
      </c>
      <c r="C75" s="402">
        <v>2</v>
      </c>
      <c r="D75" s="402" t="s">
        <v>73</v>
      </c>
      <c r="E75" s="402">
        <v>4</v>
      </c>
      <c r="F75" s="403">
        <v>5</v>
      </c>
      <c r="G75" s="398">
        <v>6</v>
      </c>
      <c r="H75" s="402">
        <v>7</v>
      </c>
      <c r="I75" s="402" t="s">
        <v>74</v>
      </c>
      <c r="J75" s="402">
        <v>9</v>
      </c>
      <c r="K75" s="403">
        <v>10</v>
      </c>
      <c r="L75" s="398">
        <v>11</v>
      </c>
      <c r="M75" s="402" t="s">
        <v>75</v>
      </c>
      <c r="N75" s="402">
        <v>13</v>
      </c>
      <c r="O75" s="403">
        <v>14</v>
      </c>
      <c r="P75" s="398">
        <v>15</v>
      </c>
      <c r="Q75" s="402" t="s">
        <v>76</v>
      </c>
      <c r="R75" s="402">
        <v>17</v>
      </c>
      <c r="S75" s="403">
        <v>18</v>
      </c>
      <c r="T75" s="92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404" t="s">
        <v>13</v>
      </c>
      <c r="B76" s="203">
        <v>9.3000000000000007</v>
      </c>
      <c r="C76" s="204">
        <v>8.8000000000000007</v>
      </c>
      <c r="D76" s="204">
        <v>1.7</v>
      </c>
      <c r="E76" s="204">
        <v>8.9</v>
      </c>
      <c r="F76" s="205">
        <v>10.1</v>
      </c>
      <c r="G76" s="203">
        <v>8.6999999999999993</v>
      </c>
      <c r="H76" s="204">
        <v>9.1</v>
      </c>
      <c r="I76" s="204">
        <v>2</v>
      </c>
      <c r="J76" s="204">
        <v>9.1999999999999993</v>
      </c>
      <c r="K76" s="205">
        <v>10.3</v>
      </c>
      <c r="L76" s="203">
        <v>10.8</v>
      </c>
      <c r="M76" s="204">
        <v>1.8</v>
      </c>
      <c r="N76" s="204">
        <v>10.7</v>
      </c>
      <c r="O76" s="205">
        <v>10.6</v>
      </c>
      <c r="P76" s="203">
        <v>10.5</v>
      </c>
      <c r="Q76" s="204">
        <v>2.1</v>
      </c>
      <c r="R76" s="204">
        <v>10.4</v>
      </c>
      <c r="S76" s="205">
        <v>10.3</v>
      </c>
      <c r="T76" s="405">
        <f t="shared" ref="T76:T83" si="27">SUM(B76:S76)</f>
        <v>145.29999999999998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406" t="s">
        <v>14</v>
      </c>
      <c r="B77" s="203">
        <v>9.3000000000000007</v>
      </c>
      <c r="C77" s="204">
        <v>8.8000000000000007</v>
      </c>
      <c r="D77" s="204">
        <v>1.7</v>
      </c>
      <c r="E77" s="204">
        <v>8.9</v>
      </c>
      <c r="F77" s="205">
        <v>10.1</v>
      </c>
      <c r="G77" s="203">
        <v>8.6999999999999993</v>
      </c>
      <c r="H77" s="204">
        <v>9.1</v>
      </c>
      <c r="I77" s="204">
        <v>2</v>
      </c>
      <c r="J77" s="204">
        <v>9.1999999999999993</v>
      </c>
      <c r="K77" s="205">
        <v>10.3</v>
      </c>
      <c r="L77" s="203">
        <v>10.8</v>
      </c>
      <c r="M77" s="204">
        <v>1.8</v>
      </c>
      <c r="N77" s="204">
        <v>10.7</v>
      </c>
      <c r="O77" s="205">
        <v>10.6</v>
      </c>
      <c r="P77" s="203">
        <v>10.5</v>
      </c>
      <c r="Q77" s="204">
        <v>2.1</v>
      </c>
      <c r="R77" s="204">
        <v>10.4</v>
      </c>
      <c r="S77" s="205">
        <v>10.3</v>
      </c>
      <c r="T77" s="405">
        <f t="shared" si="27"/>
        <v>145.29999999999998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404" t="s">
        <v>15</v>
      </c>
      <c r="B78" s="203">
        <v>9.3000000000000007</v>
      </c>
      <c r="C78" s="204">
        <v>8.6999999999999993</v>
      </c>
      <c r="D78" s="204">
        <v>1.4</v>
      </c>
      <c r="E78" s="204">
        <v>8.8000000000000007</v>
      </c>
      <c r="F78" s="205">
        <v>9.9</v>
      </c>
      <c r="G78" s="203">
        <v>8.6</v>
      </c>
      <c r="H78" s="204">
        <v>9</v>
      </c>
      <c r="I78" s="204">
        <v>1.9</v>
      </c>
      <c r="J78" s="204">
        <v>9.1</v>
      </c>
      <c r="K78" s="205">
        <v>10.199999999999999</v>
      </c>
      <c r="L78" s="203">
        <v>10.5</v>
      </c>
      <c r="M78" s="204">
        <v>1.8</v>
      </c>
      <c r="N78" s="204">
        <v>10.6</v>
      </c>
      <c r="O78" s="205">
        <v>10.5</v>
      </c>
      <c r="P78" s="203">
        <v>10.5</v>
      </c>
      <c r="Q78" s="204">
        <v>2.1</v>
      </c>
      <c r="R78" s="204">
        <v>10.3</v>
      </c>
      <c r="S78" s="205">
        <v>10.199999999999999</v>
      </c>
      <c r="T78" s="405">
        <f t="shared" si="27"/>
        <v>143.39999999999998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406" t="s">
        <v>16</v>
      </c>
      <c r="B79" s="203">
        <v>9.3000000000000007</v>
      </c>
      <c r="C79" s="204">
        <v>8.6999999999999993</v>
      </c>
      <c r="D79" s="204">
        <v>1.4</v>
      </c>
      <c r="E79" s="204">
        <v>8.9</v>
      </c>
      <c r="F79" s="205">
        <v>9.9</v>
      </c>
      <c r="G79" s="203">
        <v>8.6</v>
      </c>
      <c r="H79" s="204">
        <v>9</v>
      </c>
      <c r="I79" s="204">
        <v>1.9</v>
      </c>
      <c r="J79" s="204">
        <v>9.1</v>
      </c>
      <c r="K79" s="205">
        <v>10.199999999999999</v>
      </c>
      <c r="L79" s="203">
        <v>10.5</v>
      </c>
      <c r="M79" s="204">
        <v>1.8</v>
      </c>
      <c r="N79" s="204">
        <v>10.6</v>
      </c>
      <c r="O79" s="205">
        <v>10.5</v>
      </c>
      <c r="P79" s="203">
        <v>10.5</v>
      </c>
      <c r="Q79" s="204">
        <v>2.1</v>
      </c>
      <c r="R79" s="204">
        <v>10.3</v>
      </c>
      <c r="S79" s="205">
        <v>10.199999999999999</v>
      </c>
      <c r="T79" s="405">
        <f t="shared" si="27"/>
        <v>143.49999999999997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404" t="s">
        <v>17</v>
      </c>
      <c r="B80" s="203">
        <v>9.3000000000000007</v>
      </c>
      <c r="C80" s="204">
        <v>8.6999999999999993</v>
      </c>
      <c r="D80" s="204">
        <v>1.4</v>
      </c>
      <c r="E80" s="204">
        <v>8.9</v>
      </c>
      <c r="F80" s="205">
        <v>9.9</v>
      </c>
      <c r="G80" s="203">
        <v>8.6999999999999993</v>
      </c>
      <c r="H80" s="204">
        <v>9</v>
      </c>
      <c r="I80" s="204">
        <v>1.9</v>
      </c>
      <c r="J80" s="204">
        <v>9.1</v>
      </c>
      <c r="K80" s="205">
        <v>10.199999999999999</v>
      </c>
      <c r="L80" s="203">
        <v>10.5</v>
      </c>
      <c r="M80" s="204">
        <v>1.8</v>
      </c>
      <c r="N80" s="204">
        <v>10.6</v>
      </c>
      <c r="O80" s="205">
        <v>10.5</v>
      </c>
      <c r="P80" s="203">
        <v>10.5</v>
      </c>
      <c r="Q80" s="204">
        <v>2.1</v>
      </c>
      <c r="R80" s="204">
        <v>10.3</v>
      </c>
      <c r="S80" s="205">
        <v>10.199999999999999</v>
      </c>
      <c r="T80" s="405">
        <f t="shared" si="27"/>
        <v>143.59999999999997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406" t="s">
        <v>18</v>
      </c>
      <c r="B81" s="203">
        <v>9.3000000000000007</v>
      </c>
      <c r="C81" s="204">
        <v>8.8000000000000007</v>
      </c>
      <c r="D81" s="204">
        <v>1.4</v>
      </c>
      <c r="E81" s="204">
        <v>8.9</v>
      </c>
      <c r="F81" s="205">
        <v>9.9</v>
      </c>
      <c r="G81" s="203">
        <v>8.6999999999999993</v>
      </c>
      <c r="H81" s="204">
        <v>9</v>
      </c>
      <c r="I81" s="204">
        <v>1.9</v>
      </c>
      <c r="J81" s="204">
        <v>9.1</v>
      </c>
      <c r="K81" s="205">
        <v>10.3</v>
      </c>
      <c r="L81" s="203">
        <v>10.5</v>
      </c>
      <c r="M81" s="204">
        <v>1.8</v>
      </c>
      <c r="N81" s="204">
        <v>10.6</v>
      </c>
      <c r="O81" s="205">
        <v>10.5</v>
      </c>
      <c r="P81" s="203">
        <v>10.5</v>
      </c>
      <c r="Q81" s="204">
        <v>2.1</v>
      </c>
      <c r="R81" s="204">
        <v>10.3</v>
      </c>
      <c r="S81" s="205">
        <v>10.199999999999999</v>
      </c>
      <c r="T81" s="405">
        <f t="shared" si="27"/>
        <v>143.79999999999998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404" t="s">
        <v>19</v>
      </c>
      <c r="B82" s="203">
        <v>9.3000000000000007</v>
      </c>
      <c r="C82" s="204">
        <v>8.8000000000000007</v>
      </c>
      <c r="D82" s="204">
        <v>1.5</v>
      </c>
      <c r="E82" s="204">
        <v>8.9</v>
      </c>
      <c r="F82" s="205">
        <v>9.9</v>
      </c>
      <c r="G82" s="203">
        <v>8.6999999999999993</v>
      </c>
      <c r="H82" s="204">
        <v>9</v>
      </c>
      <c r="I82" s="204">
        <v>2</v>
      </c>
      <c r="J82" s="204">
        <v>9.1999999999999993</v>
      </c>
      <c r="K82" s="205">
        <v>10</v>
      </c>
      <c r="L82" s="203">
        <v>10.5</v>
      </c>
      <c r="M82" s="204">
        <v>1.8</v>
      </c>
      <c r="N82" s="204">
        <v>10.6</v>
      </c>
      <c r="O82" s="205">
        <v>10.5</v>
      </c>
      <c r="P82" s="203">
        <v>10.5</v>
      </c>
      <c r="Q82" s="204">
        <v>2.1</v>
      </c>
      <c r="R82" s="204">
        <v>10.3</v>
      </c>
      <c r="S82" s="205">
        <v>10.199999999999999</v>
      </c>
      <c r="T82" s="405">
        <f t="shared" si="27"/>
        <v>143.79999999999998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406" t="s">
        <v>11</v>
      </c>
      <c r="B83" s="311">
        <f>SUM(B76:B82)</f>
        <v>65.099999999999994</v>
      </c>
      <c r="C83" s="309">
        <f>SUM(C76:C82)</f>
        <v>61.3</v>
      </c>
      <c r="D83" s="309">
        <f>SUM(D76:D82)</f>
        <v>10.5</v>
      </c>
      <c r="E83" s="309">
        <f>SUM(E76:E82)</f>
        <v>62.199999999999996</v>
      </c>
      <c r="F83" s="310">
        <f>SUM(F76:F82)</f>
        <v>69.7</v>
      </c>
      <c r="G83" s="311">
        <f t="shared" ref="G83:S83" si="28">SUM(G76:G82)</f>
        <v>60.7</v>
      </c>
      <c r="H83" s="309">
        <f t="shared" si="28"/>
        <v>63.2</v>
      </c>
      <c r="I83" s="309">
        <f t="shared" si="28"/>
        <v>13.600000000000001</v>
      </c>
      <c r="J83" s="309">
        <f t="shared" si="28"/>
        <v>64</v>
      </c>
      <c r="K83" s="310">
        <f t="shared" si="28"/>
        <v>71.5</v>
      </c>
      <c r="L83" s="311">
        <f t="shared" si="28"/>
        <v>74.099999999999994</v>
      </c>
      <c r="M83" s="309">
        <f t="shared" si="28"/>
        <v>12.600000000000001</v>
      </c>
      <c r="N83" s="309">
        <f t="shared" si="28"/>
        <v>74.400000000000006</v>
      </c>
      <c r="O83" s="310">
        <f t="shared" si="28"/>
        <v>73.7</v>
      </c>
      <c r="P83" s="311">
        <f t="shared" si="28"/>
        <v>73.5</v>
      </c>
      <c r="Q83" s="309">
        <f t="shared" si="28"/>
        <v>14.7</v>
      </c>
      <c r="R83" s="309">
        <f t="shared" si="28"/>
        <v>72.3</v>
      </c>
      <c r="S83" s="310">
        <f t="shared" si="28"/>
        <v>71.600000000000009</v>
      </c>
      <c r="T83" s="405">
        <f t="shared" si="27"/>
        <v>1008.7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407" t="s">
        <v>20</v>
      </c>
      <c r="B84" s="319">
        <v>150</v>
      </c>
      <c r="C84" s="317">
        <v>148.5</v>
      </c>
      <c r="D84" s="317">
        <v>150.5</v>
      </c>
      <c r="E84" s="317">
        <v>148</v>
      </c>
      <c r="F84" s="318">
        <v>146.5</v>
      </c>
      <c r="G84" s="319">
        <v>149.5</v>
      </c>
      <c r="H84" s="317">
        <v>148</v>
      </c>
      <c r="I84" s="317">
        <v>150</v>
      </c>
      <c r="J84" s="317">
        <v>147.5</v>
      </c>
      <c r="K84" s="318">
        <v>146.5</v>
      </c>
      <c r="L84" s="319">
        <v>149.5</v>
      </c>
      <c r="M84" s="317">
        <v>149.5</v>
      </c>
      <c r="N84" s="317">
        <v>147.5</v>
      </c>
      <c r="O84" s="318">
        <v>146.5</v>
      </c>
      <c r="P84" s="319">
        <v>149.5</v>
      </c>
      <c r="Q84" s="317">
        <v>150</v>
      </c>
      <c r="R84" s="317">
        <v>147.5</v>
      </c>
      <c r="S84" s="318">
        <v>146.5</v>
      </c>
      <c r="T84" s="408">
        <f>+((T83/T85)/7)*1000</f>
        <v>147.94661190965093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409" t="s">
        <v>21</v>
      </c>
      <c r="B85" s="410">
        <v>62</v>
      </c>
      <c r="C85" s="411">
        <v>59</v>
      </c>
      <c r="D85" s="411">
        <v>10</v>
      </c>
      <c r="E85" s="411">
        <v>60</v>
      </c>
      <c r="F85" s="412">
        <v>68</v>
      </c>
      <c r="G85" s="410">
        <v>58</v>
      </c>
      <c r="H85" s="411">
        <v>61</v>
      </c>
      <c r="I85" s="411">
        <v>13</v>
      </c>
      <c r="J85" s="411">
        <v>62</v>
      </c>
      <c r="K85" s="412">
        <v>70</v>
      </c>
      <c r="L85" s="410">
        <v>71</v>
      </c>
      <c r="M85" s="411">
        <v>12</v>
      </c>
      <c r="N85" s="411">
        <v>72</v>
      </c>
      <c r="O85" s="412">
        <v>72</v>
      </c>
      <c r="P85" s="410">
        <v>70</v>
      </c>
      <c r="Q85" s="411">
        <v>14</v>
      </c>
      <c r="R85" s="411">
        <v>70</v>
      </c>
      <c r="S85" s="412">
        <v>70</v>
      </c>
      <c r="T85" s="413">
        <f>SUM(B85:S85)</f>
        <v>974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414" t="s">
        <v>22</v>
      </c>
      <c r="B86" s="203">
        <f t="shared" ref="B86:S86" si="29">((B85*B84)*7/1000-B76-B77)/5</f>
        <v>9.3000000000000007</v>
      </c>
      <c r="C86" s="204">
        <f t="shared" si="29"/>
        <v>8.746100000000002</v>
      </c>
      <c r="D86" s="204">
        <f t="shared" si="29"/>
        <v>1.427</v>
      </c>
      <c r="E86" s="204">
        <f t="shared" si="29"/>
        <v>8.8719999999999999</v>
      </c>
      <c r="F86" s="205">
        <f t="shared" si="29"/>
        <v>9.9067999999999987</v>
      </c>
      <c r="G86" s="203">
        <f t="shared" si="29"/>
        <v>8.6593999999999998</v>
      </c>
      <c r="H86" s="204">
        <f t="shared" si="29"/>
        <v>8.9991999999999983</v>
      </c>
      <c r="I86" s="204">
        <f t="shared" si="29"/>
        <v>1.9300000000000002</v>
      </c>
      <c r="J86" s="204">
        <f t="shared" si="29"/>
        <v>9.1229999999999993</v>
      </c>
      <c r="K86" s="205">
        <f t="shared" si="29"/>
        <v>10.237</v>
      </c>
      <c r="L86" s="203">
        <f t="shared" si="29"/>
        <v>10.540300000000002</v>
      </c>
      <c r="M86" s="204">
        <f t="shared" si="29"/>
        <v>1.7915999999999996</v>
      </c>
      <c r="N86" s="204">
        <f t="shared" si="29"/>
        <v>10.587999999999999</v>
      </c>
      <c r="O86" s="205">
        <f t="shared" si="29"/>
        <v>10.527199999999999</v>
      </c>
      <c r="P86" s="203">
        <f t="shared" si="29"/>
        <v>10.450999999999999</v>
      </c>
      <c r="Q86" s="204">
        <f t="shared" si="29"/>
        <v>2.1</v>
      </c>
      <c r="R86" s="204">
        <f t="shared" si="29"/>
        <v>10.295000000000002</v>
      </c>
      <c r="S86" s="205">
        <f t="shared" si="29"/>
        <v>10.237</v>
      </c>
      <c r="T86" s="413">
        <f>((T83*1000)/T85)/7</f>
        <v>147.94661190965093</v>
      </c>
      <c r="AD86" s="3"/>
    </row>
    <row r="87" spans="1:41" ht="33.75" customHeight="1" x14ac:dyDescent="0.25">
      <c r="A87" s="99" t="s">
        <v>23</v>
      </c>
      <c r="B87" s="42">
        <f>((B85*B84)*7)/1000</f>
        <v>65.099999999999994</v>
      </c>
      <c r="C87" s="43">
        <f>((C85*C84)*7)/1000</f>
        <v>61.330500000000001</v>
      </c>
      <c r="D87" s="43">
        <f>((D85*D84)*7)/1000</f>
        <v>10.535</v>
      </c>
      <c r="E87" s="43">
        <f>((E85*E84)*7)/1000</f>
        <v>62.16</v>
      </c>
      <c r="F87" s="90">
        <f>((F85*F84)*7)/1000</f>
        <v>69.733999999999995</v>
      </c>
      <c r="G87" s="42">
        <f t="shared" ref="G87:S87" si="30">((G85*G84)*7)/1000</f>
        <v>60.697000000000003</v>
      </c>
      <c r="H87" s="43">
        <f t="shared" si="30"/>
        <v>63.195999999999998</v>
      </c>
      <c r="I87" s="43">
        <f t="shared" si="30"/>
        <v>13.65</v>
      </c>
      <c r="J87" s="43">
        <f t="shared" si="30"/>
        <v>64.015000000000001</v>
      </c>
      <c r="K87" s="90">
        <f t="shared" si="30"/>
        <v>71.784999999999997</v>
      </c>
      <c r="L87" s="42">
        <f t="shared" si="30"/>
        <v>74.301500000000004</v>
      </c>
      <c r="M87" s="43">
        <f t="shared" si="30"/>
        <v>12.558</v>
      </c>
      <c r="N87" s="43">
        <f t="shared" si="30"/>
        <v>74.34</v>
      </c>
      <c r="O87" s="90">
        <f t="shared" si="30"/>
        <v>73.835999999999999</v>
      </c>
      <c r="P87" s="42">
        <f t="shared" si="30"/>
        <v>73.254999999999995</v>
      </c>
      <c r="Q87" s="43">
        <f t="shared" si="30"/>
        <v>14.7</v>
      </c>
      <c r="R87" s="43">
        <f t="shared" si="30"/>
        <v>72.275000000000006</v>
      </c>
      <c r="S87" s="90">
        <f t="shared" si="30"/>
        <v>71.784999999999997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149.99999999999997</v>
      </c>
      <c r="C88" s="49">
        <f>+(C83/C85)/7*1000</f>
        <v>148.42615012106535</v>
      </c>
      <c r="D88" s="49">
        <f>+(D83/D85)/7*1000</f>
        <v>150</v>
      </c>
      <c r="E88" s="49">
        <f>+(E83/E85)/7*1000</f>
        <v>148.09523809523807</v>
      </c>
      <c r="F88" s="50">
        <f>+(F83/F85)/7*1000</f>
        <v>146.42857142857144</v>
      </c>
      <c r="G88" s="48">
        <f t="shared" ref="G88:S88" si="31">+(G83/G85)/7*1000</f>
        <v>149.50738916256159</v>
      </c>
      <c r="H88" s="49">
        <f t="shared" si="31"/>
        <v>148.00936768149884</v>
      </c>
      <c r="I88" s="49">
        <f t="shared" si="31"/>
        <v>149.45054945054946</v>
      </c>
      <c r="J88" s="49">
        <f t="shared" si="31"/>
        <v>147.46543778801842</v>
      </c>
      <c r="K88" s="50">
        <f t="shared" si="31"/>
        <v>145.91836734693877</v>
      </c>
      <c r="L88" s="48">
        <f t="shared" si="31"/>
        <v>149.09456740442656</v>
      </c>
      <c r="M88" s="49">
        <f t="shared" si="31"/>
        <v>150</v>
      </c>
      <c r="N88" s="49">
        <f t="shared" si="31"/>
        <v>147.61904761904762</v>
      </c>
      <c r="O88" s="50">
        <f t="shared" si="31"/>
        <v>146.23015873015873</v>
      </c>
      <c r="P88" s="48">
        <f t="shared" si="31"/>
        <v>150</v>
      </c>
      <c r="Q88" s="49">
        <f t="shared" si="31"/>
        <v>150</v>
      </c>
      <c r="R88" s="49">
        <f t="shared" si="31"/>
        <v>147.55102040816328</v>
      </c>
      <c r="S88" s="50">
        <f t="shared" si="31"/>
        <v>146.12244897959184</v>
      </c>
      <c r="T88" s="415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R36"/>
    <mergeCell ref="J54:K54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topLeftCell="A25" zoomScale="29" zoomScaleNormal="30" workbookViewId="0">
      <selection activeCell="L48" sqref="L48:P48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0" width="33.42578125" style="19" bestFit="1" customWidth="1"/>
    <col min="11" max="11" width="40.5703125" style="19" bestFit="1" customWidth="1"/>
    <col min="12" max="12" width="22.5703125" style="19" bestFit="1" customWidth="1"/>
    <col min="13" max="13" width="21.28515625" style="19" customWidth="1"/>
    <col min="14" max="14" width="24.28515625" style="19" bestFit="1" customWidth="1"/>
    <col min="15" max="15" width="21.28515625" style="19" bestFit="1" customWidth="1"/>
    <col min="16" max="16" width="24.28515625" style="19" bestFit="1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84" t="s">
        <v>0</v>
      </c>
      <c r="B3" s="584"/>
      <c r="C3" s="584"/>
      <c r="D3" s="576"/>
      <c r="E3" s="576"/>
      <c r="F3" s="576"/>
      <c r="G3" s="576"/>
      <c r="H3" s="576"/>
      <c r="I3" s="576"/>
      <c r="J3" s="576"/>
      <c r="K3" s="576"/>
      <c r="L3" s="576"/>
      <c r="M3" s="576"/>
      <c r="N3" s="576"/>
      <c r="O3" s="576"/>
      <c r="P3" s="576"/>
      <c r="Q3" s="576"/>
      <c r="R3" s="576"/>
      <c r="S3" s="576"/>
      <c r="T3" s="576"/>
      <c r="U3" s="576"/>
      <c r="V3" s="576"/>
      <c r="W3" s="576"/>
      <c r="X3" s="576"/>
      <c r="Y3" s="2"/>
      <c r="Z3" s="2"/>
      <c r="AA3" s="2"/>
      <c r="AB3" s="2"/>
      <c r="AC3" s="2"/>
      <c r="AD3" s="57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576" t="s">
        <v>1</v>
      </c>
      <c r="B9" s="576"/>
      <c r="C9" s="576"/>
      <c r="D9" s="1"/>
      <c r="E9" s="585" t="s">
        <v>2</v>
      </c>
      <c r="F9" s="585"/>
      <c r="G9" s="58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85"/>
      <c r="S9" s="58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576"/>
      <c r="B10" s="576"/>
      <c r="C10" s="57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576" t="s">
        <v>4</v>
      </c>
      <c r="B11" s="576"/>
      <c r="C11" s="576"/>
      <c r="D11" s="1"/>
      <c r="E11" s="577">
        <v>1</v>
      </c>
      <c r="F11" s="1"/>
      <c r="G11" s="1"/>
      <c r="H11" s="1"/>
      <c r="I11" s="1"/>
      <c r="J11" s="1"/>
      <c r="K11" s="586" t="s">
        <v>153</v>
      </c>
      <c r="L11" s="586"/>
      <c r="M11" s="578"/>
      <c r="N11" s="57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576"/>
      <c r="B12" s="576"/>
      <c r="C12" s="576"/>
      <c r="D12" s="1"/>
      <c r="E12" s="5"/>
      <c r="F12" s="1"/>
      <c r="G12" s="1"/>
      <c r="H12" s="1"/>
      <c r="I12" s="1"/>
      <c r="J12" s="1"/>
      <c r="K12" s="578"/>
      <c r="L12" s="578"/>
      <c r="M12" s="578"/>
      <c r="N12" s="57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576"/>
      <c r="B13" s="576"/>
      <c r="C13" s="576"/>
      <c r="D13" s="576"/>
      <c r="E13" s="576"/>
      <c r="F13" s="576"/>
      <c r="G13" s="576"/>
      <c r="H13" s="576"/>
      <c r="I13" s="576"/>
      <c r="J13" s="576"/>
      <c r="K13" s="576"/>
      <c r="L13" s="578"/>
      <c r="M13" s="578"/>
      <c r="N13" s="578"/>
      <c r="O13" s="578"/>
      <c r="P13" s="578"/>
      <c r="Q13" s="578"/>
      <c r="R13" s="578"/>
      <c r="S13" s="578"/>
      <c r="T13" s="578"/>
      <c r="U13" s="578"/>
      <c r="V13" s="578"/>
      <c r="W13" s="1"/>
      <c r="X13" s="1"/>
      <c r="Y13" s="1"/>
    </row>
    <row r="14" spans="1:30" s="3" customFormat="1" ht="27" thickBot="1" x14ac:dyDescent="0.3">
      <c r="A14" s="576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289" t="s">
        <v>7</v>
      </c>
      <c r="B15" s="613" t="s">
        <v>8</v>
      </c>
      <c r="C15" s="614"/>
      <c r="D15" s="614"/>
      <c r="E15" s="614"/>
      <c r="F15" s="614"/>
      <c r="G15" s="615"/>
      <c r="H15" s="616" t="s">
        <v>53</v>
      </c>
      <c r="I15" s="617"/>
      <c r="J15" s="617"/>
      <c r="K15" s="617"/>
      <c r="L15" s="617"/>
      <c r="M15" s="618"/>
      <c r="N15" s="619" t="s">
        <v>9</v>
      </c>
      <c r="O15" s="611"/>
      <c r="P15" s="611"/>
      <c r="Q15" s="612"/>
      <c r="R15" s="594" t="s">
        <v>30</v>
      </c>
      <c r="S15" s="595"/>
      <c r="T15" s="595"/>
      <c r="U15" s="596"/>
      <c r="V15" s="232"/>
    </row>
    <row r="16" spans="1:30" s="304" customFormat="1" ht="39.950000000000003" customHeight="1" x14ac:dyDescent="0.25">
      <c r="A16" s="290" t="s">
        <v>12</v>
      </c>
      <c r="B16" s="291" t="s">
        <v>79</v>
      </c>
      <c r="C16" s="292">
        <v>1</v>
      </c>
      <c r="D16" s="292">
        <v>2</v>
      </c>
      <c r="E16" s="292">
        <v>3</v>
      </c>
      <c r="F16" s="292">
        <v>4</v>
      </c>
      <c r="G16" s="292">
        <v>5</v>
      </c>
      <c r="H16" s="291" t="s">
        <v>79</v>
      </c>
      <c r="I16" s="292">
        <v>1</v>
      </c>
      <c r="J16" s="292">
        <v>2</v>
      </c>
      <c r="K16" s="292">
        <v>3</v>
      </c>
      <c r="L16" s="292">
        <v>4</v>
      </c>
      <c r="M16" s="293">
        <v>5</v>
      </c>
      <c r="N16" s="297">
        <v>11</v>
      </c>
      <c r="O16" s="295" t="s">
        <v>75</v>
      </c>
      <c r="P16" s="295">
        <v>13</v>
      </c>
      <c r="Q16" s="296">
        <v>14</v>
      </c>
      <c r="R16" s="297">
        <v>15</v>
      </c>
      <c r="S16" s="295" t="s">
        <v>76</v>
      </c>
      <c r="T16" s="295">
        <v>17</v>
      </c>
      <c r="U16" s="296">
        <v>18</v>
      </c>
      <c r="V16" s="294"/>
      <c r="X16" s="52"/>
      <c r="Y16" s="52"/>
    </row>
    <row r="17" spans="1:42" s="304" customFormat="1" ht="39.950000000000003" customHeight="1" x14ac:dyDescent="0.25">
      <c r="A17" s="298" t="s">
        <v>13</v>
      </c>
      <c r="B17" s="299">
        <v>474</v>
      </c>
      <c r="C17" s="300">
        <v>5.6550000000000216</v>
      </c>
      <c r="D17" s="300">
        <v>5.3775000000000199</v>
      </c>
      <c r="E17" s="300">
        <v>0.99750000000000372</v>
      </c>
      <c r="F17" s="300">
        <v>5.4225000000000207</v>
      </c>
      <c r="G17" s="300">
        <v>6.2700000000000236</v>
      </c>
      <c r="H17" s="299">
        <v>477</v>
      </c>
      <c r="I17" s="300">
        <v>5.2200000000000202</v>
      </c>
      <c r="J17" s="300">
        <v>5.5950000000000211</v>
      </c>
      <c r="K17" s="300">
        <v>1.1100000000000041</v>
      </c>
      <c r="L17" s="300">
        <v>5.6400000000000219</v>
      </c>
      <c r="M17" s="301">
        <v>6.3675000000000246</v>
      </c>
      <c r="N17" s="23">
        <v>138.53734912000004</v>
      </c>
      <c r="O17" s="24">
        <v>24.945341280000008</v>
      </c>
      <c r="P17" s="24">
        <v>137.22192096000006</v>
      </c>
      <c r="Q17" s="25">
        <v>137.98053648000004</v>
      </c>
      <c r="R17" s="23">
        <v>133.72562336000004</v>
      </c>
      <c r="S17" s="24">
        <v>25.612690559999997</v>
      </c>
      <c r="T17" s="24">
        <v>133.33958672000003</v>
      </c>
      <c r="U17" s="25">
        <v>133.80516896000003</v>
      </c>
      <c r="V17" s="302">
        <f>SUM(B17:U17)</f>
        <v>1863.8232174400002</v>
      </c>
      <c r="X17" s="52"/>
      <c r="Y17" s="52"/>
    </row>
    <row r="18" spans="1:42" s="304" customFormat="1" ht="39.950000000000003" customHeight="1" x14ac:dyDescent="0.25">
      <c r="A18" s="303" t="s">
        <v>14</v>
      </c>
      <c r="B18" s="299">
        <v>474</v>
      </c>
      <c r="C18" s="300">
        <v>5.6550000000000216</v>
      </c>
      <c r="D18" s="300">
        <v>5.3775000000000199</v>
      </c>
      <c r="E18" s="300">
        <v>0.99750000000000372</v>
      </c>
      <c r="F18" s="300">
        <v>5.4225000000000207</v>
      </c>
      <c r="G18" s="300">
        <v>6.2700000000000236</v>
      </c>
      <c r="H18" s="299">
        <v>477</v>
      </c>
      <c r="I18" s="300">
        <v>5.2200000000000202</v>
      </c>
      <c r="J18" s="300">
        <v>5.5950000000000211</v>
      </c>
      <c r="K18" s="300">
        <v>1.1100000000000041</v>
      </c>
      <c r="L18" s="300">
        <v>5.6400000000000219</v>
      </c>
      <c r="M18" s="301">
        <v>6.3675000000000246</v>
      </c>
      <c r="N18" s="23">
        <v>138.53734912000004</v>
      </c>
      <c r="O18" s="24">
        <v>24.945341280000008</v>
      </c>
      <c r="P18" s="24">
        <v>137.22192096000006</v>
      </c>
      <c r="Q18" s="25">
        <v>137.98053648000004</v>
      </c>
      <c r="R18" s="23">
        <v>133.72562336000004</v>
      </c>
      <c r="S18" s="24">
        <v>25.612690559999997</v>
      </c>
      <c r="T18" s="24">
        <v>133.33958672000003</v>
      </c>
      <c r="U18" s="25">
        <v>133.80516896000003</v>
      </c>
      <c r="V18" s="302">
        <f t="shared" ref="V18:V23" si="0">SUM(B18:U18)</f>
        <v>1863.8232174400002</v>
      </c>
      <c r="X18" s="52"/>
      <c r="Y18" s="52"/>
    </row>
    <row r="19" spans="1:42" s="304" customFormat="1" ht="39.950000000000003" customHeight="1" x14ac:dyDescent="0.25">
      <c r="A19" s="298" t="s">
        <v>15</v>
      </c>
      <c r="B19" s="299">
        <v>472</v>
      </c>
      <c r="C19" s="300">
        <v>5.1888000000000254</v>
      </c>
      <c r="D19" s="300">
        <v>4.9404000000000243</v>
      </c>
      <c r="E19" s="300">
        <v>0.90390000000000437</v>
      </c>
      <c r="F19" s="300">
        <v>4.9887000000000246</v>
      </c>
      <c r="G19" s="300">
        <v>5.7408000000000285</v>
      </c>
      <c r="H19" s="299">
        <v>477</v>
      </c>
      <c r="I19" s="300">
        <v>4.8024000000000235</v>
      </c>
      <c r="J19" s="300">
        <v>5.1474000000000251</v>
      </c>
      <c r="K19" s="300">
        <v>1.021200000000005</v>
      </c>
      <c r="L19" s="300">
        <v>5.1888000000000254</v>
      </c>
      <c r="M19" s="301">
        <v>5.8581000000000287</v>
      </c>
      <c r="N19" s="23">
        <v>137.88586035200004</v>
      </c>
      <c r="O19" s="24">
        <v>24.947803488000005</v>
      </c>
      <c r="P19" s="24">
        <v>136.654751616</v>
      </c>
      <c r="Q19" s="25">
        <v>137.449605408</v>
      </c>
      <c r="R19" s="23">
        <v>133.22075065600001</v>
      </c>
      <c r="S19" s="24">
        <v>25.339843776000002</v>
      </c>
      <c r="T19" s="24">
        <v>132.71618531199999</v>
      </c>
      <c r="U19" s="25">
        <v>133.188932416</v>
      </c>
      <c r="V19" s="302">
        <f t="shared" si="0"/>
        <v>1854.1842330240004</v>
      </c>
      <c r="X19" s="52"/>
      <c r="Y19" s="52"/>
    </row>
    <row r="20" spans="1:42" s="304" customFormat="1" ht="39.75" customHeight="1" x14ac:dyDescent="0.25">
      <c r="A20" s="303" t="s">
        <v>16</v>
      </c>
      <c r="B20" s="299">
        <v>472</v>
      </c>
      <c r="C20" s="300">
        <v>5.1888000000000254</v>
      </c>
      <c r="D20" s="300">
        <v>4.9404000000000243</v>
      </c>
      <c r="E20" s="300">
        <v>0.90390000000000437</v>
      </c>
      <c r="F20" s="300">
        <v>4.9887000000000246</v>
      </c>
      <c r="G20" s="300">
        <v>5.7408000000000285</v>
      </c>
      <c r="H20" s="299">
        <v>477</v>
      </c>
      <c r="I20" s="300">
        <v>4.8024000000000235</v>
      </c>
      <c r="J20" s="300">
        <v>5.1474000000000251</v>
      </c>
      <c r="K20" s="300">
        <v>1.021200000000005</v>
      </c>
      <c r="L20" s="300">
        <v>5.1888000000000254</v>
      </c>
      <c r="M20" s="301">
        <v>5.8581000000000287</v>
      </c>
      <c r="N20" s="23">
        <v>137.88586035200004</v>
      </c>
      <c r="O20" s="24">
        <v>24.947803488000005</v>
      </c>
      <c r="P20" s="24">
        <v>136.654751616</v>
      </c>
      <c r="Q20" s="25">
        <v>137.449605408</v>
      </c>
      <c r="R20" s="23">
        <v>133.22075065600001</v>
      </c>
      <c r="S20" s="24">
        <v>25.339843776000002</v>
      </c>
      <c r="T20" s="24">
        <v>132.71618531199999</v>
      </c>
      <c r="U20" s="25">
        <v>133.188932416</v>
      </c>
      <c r="V20" s="302">
        <f t="shared" si="0"/>
        <v>1854.1842330240004</v>
      </c>
      <c r="X20" s="52"/>
      <c r="Y20" s="52"/>
    </row>
    <row r="21" spans="1:42" s="304" customFormat="1" ht="39.950000000000003" customHeight="1" x14ac:dyDescent="0.25">
      <c r="A21" s="298" t="s">
        <v>17</v>
      </c>
      <c r="B21" s="299">
        <v>472</v>
      </c>
      <c r="C21" s="300">
        <v>5.1888000000000254</v>
      </c>
      <c r="D21" s="300">
        <v>4.9404000000000243</v>
      </c>
      <c r="E21" s="300">
        <v>0.90390000000000437</v>
      </c>
      <c r="F21" s="300">
        <v>4.9887000000000246</v>
      </c>
      <c r="G21" s="300">
        <v>5.7408000000000285</v>
      </c>
      <c r="H21" s="299">
        <v>477</v>
      </c>
      <c r="I21" s="300">
        <v>4.8024000000000235</v>
      </c>
      <c r="J21" s="300">
        <v>5.1474000000000251</v>
      </c>
      <c r="K21" s="300">
        <v>1.021200000000005</v>
      </c>
      <c r="L21" s="300">
        <v>5.1888000000000254</v>
      </c>
      <c r="M21" s="301">
        <v>5.8581000000000287</v>
      </c>
      <c r="N21" s="23">
        <v>137.88586035200004</v>
      </c>
      <c r="O21" s="24">
        <v>24.947803488000005</v>
      </c>
      <c r="P21" s="24">
        <v>136.654751616</v>
      </c>
      <c r="Q21" s="25">
        <v>137.449605408</v>
      </c>
      <c r="R21" s="23">
        <v>133.22075065600001</v>
      </c>
      <c r="S21" s="24">
        <v>25.339843776000002</v>
      </c>
      <c r="T21" s="24">
        <v>132.71618531199999</v>
      </c>
      <c r="U21" s="25">
        <v>133.188932416</v>
      </c>
      <c r="V21" s="302">
        <f t="shared" si="0"/>
        <v>1854.1842330240004</v>
      </c>
      <c r="X21" s="52"/>
      <c r="Y21" s="52"/>
    </row>
    <row r="22" spans="1:42" s="304" customFormat="1" ht="39.950000000000003" customHeight="1" x14ac:dyDescent="0.25">
      <c r="A22" s="303" t="s">
        <v>18</v>
      </c>
      <c r="B22" s="299">
        <v>472</v>
      </c>
      <c r="C22" s="300">
        <v>5.1888000000000254</v>
      </c>
      <c r="D22" s="300">
        <v>4.9404000000000243</v>
      </c>
      <c r="E22" s="300">
        <v>0.90390000000000437</v>
      </c>
      <c r="F22" s="300">
        <v>4.9887000000000246</v>
      </c>
      <c r="G22" s="300">
        <v>5.7408000000000285</v>
      </c>
      <c r="H22" s="299">
        <v>477</v>
      </c>
      <c r="I22" s="300">
        <v>4.8024000000000235</v>
      </c>
      <c r="J22" s="300">
        <v>5.1474000000000251</v>
      </c>
      <c r="K22" s="300">
        <v>1.021200000000005</v>
      </c>
      <c r="L22" s="300">
        <v>5.1888000000000254</v>
      </c>
      <c r="M22" s="301">
        <v>5.8581000000000287</v>
      </c>
      <c r="N22" s="23">
        <v>137.88586035200004</v>
      </c>
      <c r="O22" s="24">
        <v>24.947803488000005</v>
      </c>
      <c r="P22" s="24">
        <v>136.654751616</v>
      </c>
      <c r="Q22" s="25">
        <v>137.449605408</v>
      </c>
      <c r="R22" s="23">
        <v>133.22075065600001</v>
      </c>
      <c r="S22" s="24">
        <v>25.339843776000002</v>
      </c>
      <c r="T22" s="24">
        <v>132.71618531199999</v>
      </c>
      <c r="U22" s="25">
        <v>133.188932416</v>
      </c>
      <c r="V22" s="302">
        <f t="shared" si="0"/>
        <v>1854.1842330240004</v>
      </c>
      <c r="X22" s="52"/>
      <c r="Y22" s="52"/>
    </row>
    <row r="23" spans="1:42" s="304" customFormat="1" ht="39.950000000000003" customHeight="1" x14ac:dyDescent="0.25">
      <c r="A23" s="298" t="s">
        <v>19</v>
      </c>
      <c r="B23" s="299">
        <v>472</v>
      </c>
      <c r="C23" s="300">
        <v>5.1888000000000254</v>
      </c>
      <c r="D23" s="300">
        <v>4.9404000000000243</v>
      </c>
      <c r="E23" s="300">
        <v>0.90390000000000437</v>
      </c>
      <c r="F23" s="300">
        <v>4.9887000000000246</v>
      </c>
      <c r="G23" s="300">
        <v>5.7408000000000285</v>
      </c>
      <c r="H23" s="299">
        <v>477</v>
      </c>
      <c r="I23" s="300">
        <v>4.8024000000000235</v>
      </c>
      <c r="J23" s="300">
        <v>5.1474000000000251</v>
      </c>
      <c r="K23" s="300">
        <v>1.021200000000005</v>
      </c>
      <c r="L23" s="300">
        <v>5.1888000000000254</v>
      </c>
      <c r="M23" s="301">
        <v>5.8581000000000287</v>
      </c>
      <c r="N23" s="23">
        <v>137.88586035200004</v>
      </c>
      <c r="O23" s="24">
        <v>24.947803488000005</v>
      </c>
      <c r="P23" s="24">
        <v>136.654751616</v>
      </c>
      <c r="Q23" s="25">
        <v>137.449605408</v>
      </c>
      <c r="R23" s="23">
        <v>133.22075065600001</v>
      </c>
      <c r="S23" s="24">
        <v>25.339843776000002</v>
      </c>
      <c r="T23" s="24">
        <v>132.71618531199999</v>
      </c>
      <c r="U23" s="25">
        <v>133.188932416</v>
      </c>
      <c r="V23" s="302">
        <f t="shared" si="0"/>
        <v>1854.1842330240004</v>
      </c>
      <c r="X23" s="52"/>
      <c r="Y23" s="52"/>
    </row>
    <row r="24" spans="1:42" s="304" customFormat="1" ht="39.950000000000003" customHeight="1" thickBot="1" x14ac:dyDescent="0.3">
      <c r="A24" s="303" t="s">
        <v>11</v>
      </c>
      <c r="B24" s="305">
        <f>SUM(B17:B23)</f>
        <v>3308</v>
      </c>
      <c r="C24" s="306">
        <f t="shared" ref="C24:U24" si="1">SUM(C17:C23)</f>
        <v>37.254000000000175</v>
      </c>
      <c r="D24" s="306">
        <f t="shared" si="1"/>
        <v>35.457000000000164</v>
      </c>
      <c r="E24" s="306">
        <f t="shared" si="1"/>
        <v>6.5145000000000302</v>
      </c>
      <c r="F24" s="306">
        <f t="shared" si="1"/>
        <v>35.788500000000163</v>
      </c>
      <c r="G24" s="306">
        <f t="shared" si="1"/>
        <v>41.244000000000192</v>
      </c>
      <c r="H24" s="305">
        <f t="shared" si="1"/>
        <v>3339</v>
      </c>
      <c r="I24" s="306">
        <f t="shared" si="1"/>
        <v>34.452000000000155</v>
      </c>
      <c r="J24" s="306">
        <f t="shared" si="1"/>
        <v>36.92700000000017</v>
      </c>
      <c r="K24" s="306">
        <f t="shared" si="1"/>
        <v>7.3260000000000325</v>
      </c>
      <c r="L24" s="306">
        <f t="shared" si="1"/>
        <v>37.224000000000174</v>
      </c>
      <c r="M24" s="307">
        <f t="shared" si="1"/>
        <v>42.025500000000193</v>
      </c>
      <c r="N24" s="391">
        <f t="shared" si="1"/>
        <v>966.50400000000013</v>
      </c>
      <c r="O24" s="392">
        <f t="shared" si="1"/>
        <v>174.62970000000004</v>
      </c>
      <c r="P24" s="392">
        <f t="shared" si="1"/>
        <v>957.71760000000006</v>
      </c>
      <c r="Q24" s="393">
        <f t="shared" si="1"/>
        <v>963.20910000000015</v>
      </c>
      <c r="R24" s="391">
        <f t="shared" si="1"/>
        <v>933.55500000000029</v>
      </c>
      <c r="S24" s="392">
        <f t="shared" si="1"/>
        <v>177.92460000000003</v>
      </c>
      <c r="T24" s="392">
        <f t="shared" si="1"/>
        <v>930.26010000000008</v>
      </c>
      <c r="U24" s="393">
        <f t="shared" si="1"/>
        <v>933.55499999999984</v>
      </c>
      <c r="V24" s="302">
        <f>SUM(B24:U24)</f>
        <v>12998.567600000004</v>
      </c>
      <c r="X24" s="52"/>
    </row>
    <row r="25" spans="1:42" s="304" customFormat="1" ht="41.45" customHeight="1" x14ac:dyDescent="0.25">
      <c r="A25" s="312" t="s">
        <v>20</v>
      </c>
      <c r="B25" s="313"/>
      <c r="C25" s="314">
        <v>156.90000000000003</v>
      </c>
      <c r="D25" s="314">
        <v>156.90000000000003</v>
      </c>
      <c r="E25" s="314">
        <v>156.90000000000003</v>
      </c>
      <c r="F25" s="314">
        <v>156.90000000000003</v>
      </c>
      <c r="G25" s="314">
        <v>156.90000000000003</v>
      </c>
      <c r="H25" s="313"/>
      <c r="I25" s="314">
        <v>156.90000000000003</v>
      </c>
      <c r="J25" s="314">
        <v>156.90000000000003</v>
      </c>
      <c r="K25" s="314">
        <v>156.90000000000003</v>
      </c>
      <c r="L25" s="314">
        <v>156.90000000000003</v>
      </c>
      <c r="M25" s="315">
        <v>156.90000000000003</v>
      </c>
      <c r="N25" s="387">
        <v>156.90000000000003</v>
      </c>
      <c r="O25" s="388">
        <v>156.90000000000003</v>
      </c>
      <c r="P25" s="388">
        <v>156.90000000000003</v>
      </c>
      <c r="Q25" s="389">
        <v>156.90000000000003</v>
      </c>
      <c r="R25" s="390">
        <v>156.90000000000003</v>
      </c>
      <c r="S25" s="388">
        <v>156.90000000000003</v>
      </c>
      <c r="T25" s="388">
        <v>156.90000000000003</v>
      </c>
      <c r="U25" s="389">
        <v>156.90000000000003</v>
      </c>
      <c r="V25" s="320">
        <f>+((V24/V26)/7)*1000</f>
        <v>156.80951094168464</v>
      </c>
    </row>
    <row r="26" spans="1:42" s="52" customFormat="1" ht="36.75" customHeight="1" x14ac:dyDescent="0.25">
      <c r="A26" s="321" t="s">
        <v>21</v>
      </c>
      <c r="B26" s="322"/>
      <c r="C26" s="323">
        <v>752</v>
      </c>
      <c r="D26" s="323">
        <v>716</v>
      </c>
      <c r="E26" s="323">
        <v>131</v>
      </c>
      <c r="F26" s="323">
        <v>723</v>
      </c>
      <c r="G26" s="323">
        <v>832</v>
      </c>
      <c r="H26" s="324"/>
      <c r="I26" s="323">
        <v>696</v>
      </c>
      <c r="J26" s="323">
        <v>746</v>
      </c>
      <c r="K26" s="323">
        <v>148</v>
      </c>
      <c r="L26" s="323">
        <v>752</v>
      </c>
      <c r="M26" s="325">
        <v>849</v>
      </c>
      <c r="N26" s="86">
        <v>880</v>
      </c>
      <c r="O26" s="35">
        <v>159</v>
      </c>
      <c r="P26" s="35">
        <v>872</v>
      </c>
      <c r="Q26" s="36">
        <v>877</v>
      </c>
      <c r="R26" s="34">
        <v>850</v>
      </c>
      <c r="S26" s="35">
        <v>162</v>
      </c>
      <c r="T26" s="35">
        <v>847</v>
      </c>
      <c r="U26" s="36">
        <v>850</v>
      </c>
      <c r="V26" s="326">
        <f>SUM(C26:U26)</f>
        <v>11842</v>
      </c>
    </row>
    <row r="27" spans="1:42" s="52" customFormat="1" ht="33" customHeight="1" x14ac:dyDescent="0.25">
      <c r="A27" s="327" t="s">
        <v>22</v>
      </c>
      <c r="B27" s="328"/>
      <c r="C27" s="300">
        <f>(C26*C25/1000)*6</f>
        <v>707.93280000000016</v>
      </c>
      <c r="D27" s="300">
        <f t="shared" ref="D27:G27" si="2">(D26*D25/1000)*6</f>
        <v>674.04240000000004</v>
      </c>
      <c r="E27" s="300">
        <f t="shared" si="2"/>
        <v>123.32340000000003</v>
      </c>
      <c r="F27" s="300">
        <f t="shared" si="2"/>
        <v>680.63220000000013</v>
      </c>
      <c r="G27" s="300">
        <f t="shared" si="2"/>
        <v>783.24480000000017</v>
      </c>
      <c r="H27" s="328"/>
      <c r="I27" s="300">
        <f>(I26*I25/1000)*6</f>
        <v>655.21440000000018</v>
      </c>
      <c r="J27" s="300">
        <f>(J26*J25/1000)*6</f>
        <v>702.28440000000012</v>
      </c>
      <c r="K27" s="300">
        <f>(K26*K25/1000)*6</f>
        <v>139.3272</v>
      </c>
      <c r="L27" s="300">
        <f>(L26*L25/1000)*6</f>
        <v>707.93280000000016</v>
      </c>
      <c r="M27" s="301">
        <f>(M26*M25/1000)*6</f>
        <v>799.24860000000012</v>
      </c>
      <c r="N27" s="302">
        <f>((N26*N25)*7/1000-N17-N18)/5</f>
        <v>137.88586035200004</v>
      </c>
      <c r="O27" s="204">
        <f t="shared" ref="O27:U27" si="3">((O26*O25)*7/1000-O17-O18)/5</f>
        <v>24.947803488000005</v>
      </c>
      <c r="P27" s="204">
        <f t="shared" si="3"/>
        <v>136.654751616</v>
      </c>
      <c r="Q27" s="205">
        <f t="shared" si="3"/>
        <v>137.449605408</v>
      </c>
      <c r="R27" s="203">
        <f t="shared" si="3"/>
        <v>133.22075065600001</v>
      </c>
      <c r="S27" s="204">
        <f t="shared" si="3"/>
        <v>25.339843776000002</v>
      </c>
      <c r="T27" s="204">
        <f t="shared" si="3"/>
        <v>132.71618531199999</v>
      </c>
      <c r="U27" s="205">
        <f t="shared" si="3"/>
        <v>133.188932416</v>
      </c>
      <c r="V27" s="88"/>
      <c r="W27" s="52">
        <f>((V24*1000)/V26)/7</f>
        <v>156.80951094168458</v>
      </c>
    </row>
    <row r="28" spans="1:42" s="52" customFormat="1" ht="33" customHeight="1" x14ac:dyDescent="0.25">
      <c r="A28" s="256" t="s">
        <v>23</v>
      </c>
      <c r="B28" s="329"/>
      <c r="C28" s="330">
        <f>+(C25-$C$32)*C26/1000</f>
        <v>5.1888000000000254</v>
      </c>
      <c r="D28" s="330">
        <f t="shared" ref="D28:G28" si="4">+(D25-$C$32)*D26/1000</f>
        <v>4.9404000000000243</v>
      </c>
      <c r="E28" s="330">
        <f t="shared" si="4"/>
        <v>0.90390000000000437</v>
      </c>
      <c r="F28" s="330">
        <f t="shared" si="4"/>
        <v>4.9887000000000246</v>
      </c>
      <c r="G28" s="330">
        <f t="shared" si="4"/>
        <v>5.7408000000000285</v>
      </c>
      <c r="H28" s="329"/>
      <c r="I28" s="330">
        <f>+(I25-$I$32)*I26/1000</f>
        <v>4.8024000000000235</v>
      </c>
      <c r="J28" s="330">
        <f t="shared" ref="J28:M28" si="5">+(J25-$I$32)*J26/1000</f>
        <v>5.1474000000000251</v>
      </c>
      <c r="K28" s="330">
        <f t="shared" si="5"/>
        <v>1.021200000000005</v>
      </c>
      <c r="L28" s="330">
        <f t="shared" si="5"/>
        <v>5.1888000000000254</v>
      </c>
      <c r="M28" s="331">
        <f t="shared" si="5"/>
        <v>5.8581000000000287</v>
      </c>
      <c r="N28" s="259">
        <f t="shared" ref="N28:U28" si="6">((N26*N25)*7)/1000</f>
        <v>966.50400000000025</v>
      </c>
      <c r="O28" s="45">
        <f t="shared" si="6"/>
        <v>174.62970000000004</v>
      </c>
      <c r="P28" s="45">
        <f t="shared" si="6"/>
        <v>957.71760000000006</v>
      </c>
      <c r="Q28" s="46">
        <f t="shared" si="6"/>
        <v>963.20910000000015</v>
      </c>
      <c r="R28" s="44">
        <f t="shared" si="6"/>
        <v>933.55500000000018</v>
      </c>
      <c r="S28" s="45">
        <f t="shared" si="6"/>
        <v>177.92460000000003</v>
      </c>
      <c r="T28" s="45">
        <f t="shared" si="6"/>
        <v>930.26010000000008</v>
      </c>
      <c r="U28" s="46">
        <f t="shared" si="6"/>
        <v>933.55500000000018</v>
      </c>
      <c r="V28" s="344"/>
    </row>
    <row r="29" spans="1:42" s="304" customFormat="1" ht="33.75" customHeight="1" thickBot="1" x14ac:dyDescent="0.3">
      <c r="A29" s="256" t="s">
        <v>24</v>
      </c>
      <c r="B29" s="332"/>
      <c r="C29" s="333">
        <f t="shared" ref="C29:G29" si="7">+C26*(1.16666666666667)</f>
        <v>877.33333333333587</v>
      </c>
      <c r="D29" s="333">
        <f t="shared" si="7"/>
        <v>835.33333333333576</v>
      </c>
      <c r="E29" s="333">
        <f t="shared" si="7"/>
        <v>152.83333333333377</v>
      </c>
      <c r="F29" s="333">
        <f t="shared" si="7"/>
        <v>843.5000000000025</v>
      </c>
      <c r="G29" s="333">
        <f t="shared" si="7"/>
        <v>970.66666666666947</v>
      </c>
      <c r="H29" s="332"/>
      <c r="I29" s="333">
        <f>+I26*(1.16666666666667)</f>
        <v>812.00000000000239</v>
      </c>
      <c r="J29" s="333">
        <f>+J26*(1.16666666666667)</f>
        <v>870.33333333333587</v>
      </c>
      <c r="K29" s="333">
        <f>+K26*(1.16666666666667)</f>
        <v>172.66666666666717</v>
      </c>
      <c r="L29" s="333">
        <f>+L26*(1.16666666666667)</f>
        <v>877.33333333333587</v>
      </c>
      <c r="M29" s="334">
        <f>+M26*(1.16666666666667)</f>
        <v>990.50000000000284</v>
      </c>
      <c r="N29" s="89">
        <f t="shared" ref="N29:U29" si="8">+(N24/N26)/7*1000</f>
        <v>156.9</v>
      </c>
      <c r="O29" s="49">
        <f t="shared" si="8"/>
        <v>156.90000000000003</v>
      </c>
      <c r="P29" s="49">
        <f t="shared" si="8"/>
        <v>156.9</v>
      </c>
      <c r="Q29" s="50">
        <f t="shared" si="8"/>
        <v>156.90000000000003</v>
      </c>
      <c r="R29" s="48">
        <f t="shared" si="8"/>
        <v>156.90000000000003</v>
      </c>
      <c r="S29" s="49">
        <f t="shared" si="8"/>
        <v>156.9</v>
      </c>
      <c r="T29" s="49">
        <f t="shared" si="8"/>
        <v>156.9</v>
      </c>
      <c r="U29" s="50">
        <f t="shared" si="8"/>
        <v>156.89999999999998</v>
      </c>
      <c r="V29" s="344"/>
    </row>
    <row r="30" spans="1:42" s="304" customFormat="1" ht="33.75" customHeight="1" x14ac:dyDescent="0.25">
      <c r="A30" s="52"/>
      <c r="B30" s="328"/>
      <c r="C30" s="335">
        <f>(C27/6)</f>
        <v>117.98880000000003</v>
      </c>
      <c r="D30" s="335">
        <f t="shared" ref="D30:G30" si="9">+(D27/6)</f>
        <v>112.3404</v>
      </c>
      <c r="E30" s="335">
        <f t="shared" si="9"/>
        <v>20.553900000000006</v>
      </c>
      <c r="F30" s="335">
        <f t="shared" si="9"/>
        <v>113.43870000000003</v>
      </c>
      <c r="G30" s="335">
        <f t="shared" si="9"/>
        <v>130.54080000000002</v>
      </c>
      <c r="H30" s="328"/>
      <c r="I30" s="335">
        <f>+(I27/6)</f>
        <v>109.20240000000003</v>
      </c>
      <c r="J30" s="335">
        <f>+(J27/6)</f>
        <v>117.04740000000002</v>
      </c>
      <c r="K30" s="335">
        <f>+(K27/6)</f>
        <v>23.2212</v>
      </c>
      <c r="L30" s="335">
        <f>+(L27/6)</f>
        <v>117.98880000000003</v>
      </c>
      <c r="M30" s="336">
        <f>+(M27/6)</f>
        <v>133.20810000000003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04" customFormat="1" ht="33.75" customHeight="1" x14ac:dyDescent="0.25">
      <c r="A31" s="52"/>
      <c r="B31" s="328"/>
      <c r="C31" s="335">
        <f>+((C27-C24)/4)+C30</f>
        <v>285.6585</v>
      </c>
      <c r="D31" s="335">
        <f t="shared" ref="D31:G31" si="10">+((D27-D24)/4)+D30</f>
        <v>271.98674999999997</v>
      </c>
      <c r="E31" s="335">
        <f t="shared" si="10"/>
        <v>49.756125000000011</v>
      </c>
      <c r="F31" s="335">
        <f t="shared" si="10"/>
        <v>274.64962500000001</v>
      </c>
      <c r="G31" s="335">
        <f t="shared" si="10"/>
        <v>316.04100000000005</v>
      </c>
      <c r="H31" s="328"/>
      <c r="I31" s="335">
        <f>+((I27-I24)/4)+I30</f>
        <v>264.39300000000003</v>
      </c>
      <c r="J31" s="335">
        <f>+((J27-J24)/4)+J30</f>
        <v>283.38675000000001</v>
      </c>
      <c r="K31" s="335">
        <f>+((K27-K24)/4)+K30</f>
        <v>56.221499999999992</v>
      </c>
      <c r="L31" s="335">
        <f>+((L27-L24)/4)+L30</f>
        <v>285.66600000000005</v>
      </c>
      <c r="M31" s="336">
        <f>+((M27-M24)/4)+M30</f>
        <v>322.51387499999998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04" customFormat="1" ht="33.75" customHeight="1" thickBot="1" x14ac:dyDescent="0.3">
      <c r="A32" s="52"/>
      <c r="B32" s="337"/>
      <c r="C32" s="338">
        <v>150</v>
      </c>
      <c r="D32" s="339">
        <f>+C32*E32/1000</f>
        <v>473.1</v>
      </c>
      <c r="E32" s="340">
        <f>+SUM(C26:G26)</f>
        <v>3154</v>
      </c>
      <c r="F32" s="341"/>
      <c r="G32" s="341"/>
      <c r="H32" s="337"/>
      <c r="I32" s="338">
        <v>150</v>
      </c>
      <c r="J32" s="339">
        <f>+I32*K32/1000</f>
        <v>478.65</v>
      </c>
      <c r="K32" s="340">
        <f>+SUM(I26:M26)</f>
        <v>3191</v>
      </c>
      <c r="L32" s="342"/>
      <c r="M32" s="34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04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s="419" customFormat="1" ht="33.75" customHeight="1" x14ac:dyDescent="0.25">
      <c r="A36" s="121" t="s">
        <v>25</v>
      </c>
      <c r="B36" s="589" t="s">
        <v>26</v>
      </c>
      <c r="C36" s="590"/>
      <c r="D36" s="590"/>
      <c r="E36" s="590"/>
      <c r="F36" s="590"/>
      <c r="G36" s="590"/>
      <c r="H36" s="587"/>
      <c r="I36" s="416"/>
      <c r="J36" s="417" t="s">
        <v>27</v>
      </c>
      <c r="K36" s="110"/>
      <c r="L36" s="589" t="s">
        <v>26</v>
      </c>
      <c r="M36" s="590"/>
      <c r="N36" s="590"/>
      <c r="O36" s="590"/>
      <c r="P36" s="590"/>
      <c r="Q36" s="590"/>
      <c r="R36" s="610"/>
      <c r="S36" s="52"/>
      <c r="T36" s="52"/>
      <c r="U36" s="52"/>
      <c r="V36" s="52"/>
      <c r="W36" s="418"/>
      <c r="X36" s="52"/>
      <c r="Y36" s="52"/>
      <c r="Z36" s="52"/>
      <c r="AA36" s="52"/>
      <c r="AB36" s="52"/>
    </row>
    <row r="37" spans="1:30" s="419" customFormat="1" ht="33.75" customHeight="1" x14ac:dyDescent="0.25">
      <c r="A37" s="92" t="s">
        <v>28</v>
      </c>
      <c r="B37" s="420"/>
      <c r="C37" s="399"/>
      <c r="D37" s="399"/>
      <c r="E37" s="399"/>
      <c r="F37" s="399"/>
      <c r="G37" s="399"/>
      <c r="H37" s="399"/>
      <c r="I37" s="296" t="s">
        <v>11</v>
      </c>
      <c r="K37" s="421"/>
      <c r="L37" s="420"/>
      <c r="M37" s="399"/>
      <c r="N37" s="399"/>
      <c r="O37" s="399"/>
      <c r="P37" s="399"/>
      <c r="Q37" s="399"/>
      <c r="R37" s="296" t="s">
        <v>11</v>
      </c>
      <c r="S37" s="422"/>
      <c r="T37" s="422"/>
      <c r="U37" s="423"/>
      <c r="V37" s="52"/>
      <c r="W37" s="52"/>
      <c r="X37" s="418"/>
      <c r="Y37" s="52"/>
      <c r="Z37" s="52"/>
      <c r="AA37" s="52"/>
      <c r="AB37" s="52"/>
    </row>
    <row r="38" spans="1:30" s="419" customFormat="1" ht="33.75" customHeight="1" x14ac:dyDescent="0.25">
      <c r="A38" s="92" t="s">
        <v>12</v>
      </c>
      <c r="B38" s="294">
        <v>1</v>
      </c>
      <c r="C38" s="295">
        <v>2</v>
      </c>
      <c r="D38" s="295">
        <v>3</v>
      </c>
      <c r="E38" s="295">
        <v>4</v>
      </c>
      <c r="F38" s="295">
        <v>5</v>
      </c>
      <c r="G38" s="295">
        <v>6</v>
      </c>
      <c r="H38" s="295">
        <v>7</v>
      </c>
      <c r="I38" s="296"/>
      <c r="K38" s="92" t="s">
        <v>12</v>
      </c>
      <c r="L38" s="420">
        <v>1</v>
      </c>
      <c r="M38" s="402">
        <v>2</v>
      </c>
      <c r="N38" s="402">
        <v>3</v>
      </c>
      <c r="O38" s="402">
        <v>4</v>
      </c>
      <c r="P38" s="402">
        <v>5</v>
      </c>
      <c r="Q38" s="402" t="s">
        <v>61</v>
      </c>
      <c r="R38" s="296"/>
      <c r="S38" s="422"/>
      <c r="T38" s="422"/>
      <c r="U38" s="423"/>
      <c r="V38" s="52"/>
      <c r="W38" s="424"/>
      <c r="X38" s="424"/>
      <c r="Y38" s="52"/>
      <c r="Z38" s="52"/>
      <c r="AA38" s="52"/>
      <c r="AB38" s="52"/>
    </row>
    <row r="39" spans="1:30" s="419" customFormat="1" ht="33.75" customHeight="1" x14ac:dyDescent="0.25">
      <c r="A39" s="404" t="s">
        <v>13</v>
      </c>
      <c r="B39" s="82">
        <v>124.97199999999999</v>
      </c>
      <c r="C39" s="82">
        <v>126.85599999999999</v>
      </c>
      <c r="D39" s="82">
        <v>9.577</v>
      </c>
      <c r="E39" s="82">
        <v>125.75699999999999</v>
      </c>
      <c r="F39" s="82">
        <v>123.71599999999999</v>
      </c>
      <c r="G39" s="82"/>
      <c r="H39" s="82"/>
      <c r="I39" s="205">
        <f t="shared" ref="I39:I46" si="11">SUM(B39:H39)</f>
        <v>510.87799999999999</v>
      </c>
      <c r="J39" s="52"/>
      <c r="K39" s="404" t="s">
        <v>13</v>
      </c>
      <c r="L39" s="82">
        <v>9.3000000000000007</v>
      </c>
      <c r="M39" s="82">
        <v>9.6999999999999993</v>
      </c>
      <c r="N39" s="82">
        <v>1.3</v>
      </c>
      <c r="O39" s="82">
        <v>9.4</v>
      </c>
      <c r="P39" s="82">
        <v>9.1</v>
      </c>
      <c r="Q39" s="82"/>
      <c r="R39" s="205">
        <f t="shared" ref="R39:R46" si="12">SUM(L39:Q39)</f>
        <v>38.800000000000004</v>
      </c>
      <c r="S39" s="52"/>
      <c r="T39" s="76"/>
      <c r="U39" s="76"/>
      <c r="V39" s="52"/>
      <c r="W39" s="424"/>
      <c r="X39" s="424"/>
      <c r="Y39" s="52"/>
      <c r="Z39" s="52"/>
      <c r="AA39" s="52"/>
      <c r="AB39" s="52"/>
    </row>
    <row r="40" spans="1:30" s="419" customFormat="1" ht="33.75" customHeight="1" x14ac:dyDescent="0.25">
      <c r="A40" s="406" t="s">
        <v>14</v>
      </c>
      <c r="B40" s="82">
        <v>124.97199999999999</v>
      </c>
      <c r="C40" s="82">
        <v>126.85599999999999</v>
      </c>
      <c r="D40" s="82">
        <v>9.577</v>
      </c>
      <c r="E40" s="82">
        <v>125.75699999999999</v>
      </c>
      <c r="F40" s="82">
        <v>123.71599999999999</v>
      </c>
      <c r="G40" s="82"/>
      <c r="H40" s="82"/>
      <c r="I40" s="205">
        <f t="shared" si="11"/>
        <v>510.87799999999999</v>
      </c>
      <c r="J40" s="52"/>
      <c r="K40" s="406" t="s">
        <v>14</v>
      </c>
      <c r="L40" s="82">
        <v>9.3000000000000007</v>
      </c>
      <c r="M40" s="82">
        <v>9.6999999999999993</v>
      </c>
      <c r="N40" s="82">
        <v>1.3</v>
      </c>
      <c r="O40" s="82">
        <v>9.4</v>
      </c>
      <c r="P40" s="82">
        <v>9.1</v>
      </c>
      <c r="Q40" s="82"/>
      <c r="R40" s="205">
        <f t="shared" si="12"/>
        <v>38.800000000000004</v>
      </c>
      <c r="S40" s="52"/>
      <c r="T40" s="76"/>
      <c r="U40" s="423"/>
      <c r="V40" s="52"/>
      <c r="W40" s="424"/>
      <c r="X40" s="424"/>
      <c r="Y40" s="52"/>
      <c r="Z40" s="52"/>
      <c r="AA40" s="52"/>
      <c r="AB40" s="52"/>
    </row>
    <row r="41" spans="1:30" s="419" customFormat="1" ht="33.75" customHeight="1" x14ac:dyDescent="0.25">
      <c r="A41" s="404" t="s">
        <v>15</v>
      </c>
      <c r="B41" s="82">
        <v>124.97199999999999</v>
      </c>
      <c r="C41" s="82">
        <v>126.85599999999999</v>
      </c>
      <c r="D41" s="82">
        <v>9.577</v>
      </c>
      <c r="E41" s="82">
        <v>125.75700000000001</v>
      </c>
      <c r="F41" s="82">
        <v>123.71599999999999</v>
      </c>
      <c r="G41" s="24"/>
      <c r="H41" s="24"/>
      <c r="I41" s="205">
        <f t="shared" si="11"/>
        <v>510.87799999999999</v>
      </c>
      <c r="J41" s="52"/>
      <c r="K41" s="404" t="s">
        <v>15</v>
      </c>
      <c r="L41" s="82">
        <v>9</v>
      </c>
      <c r="M41" s="82">
        <v>9.6</v>
      </c>
      <c r="N41" s="82">
        <v>1.3</v>
      </c>
      <c r="O41" s="82">
        <v>9.3000000000000007</v>
      </c>
      <c r="P41" s="82">
        <v>9</v>
      </c>
      <c r="Q41" s="24"/>
      <c r="R41" s="205">
        <f t="shared" si="12"/>
        <v>38.200000000000003</v>
      </c>
      <c r="S41" s="52"/>
      <c r="T41" s="76"/>
      <c r="U41" s="53"/>
      <c r="V41" s="52"/>
      <c r="W41" s="424"/>
      <c r="X41" s="424"/>
      <c r="Y41" s="52"/>
      <c r="Z41" s="52"/>
      <c r="AA41" s="52"/>
      <c r="AB41" s="52"/>
    </row>
    <row r="42" spans="1:30" s="419" customFormat="1" ht="33.75" customHeight="1" x14ac:dyDescent="0.25">
      <c r="A42" s="406" t="s">
        <v>16</v>
      </c>
      <c r="B42" s="82">
        <v>124.97199999999999</v>
      </c>
      <c r="C42" s="82">
        <v>126.85599999999999</v>
      </c>
      <c r="D42" s="82">
        <v>9.577</v>
      </c>
      <c r="E42" s="82">
        <v>125.75700000000001</v>
      </c>
      <c r="F42" s="82">
        <v>123.71599999999999</v>
      </c>
      <c r="G42" s="82"/>
      <c r="H42" s="82"/>
      <c r="I42" s="205">
        <f t="shared" si="11"/>
        <v>510.87799999999999</v>
      </c>
      <c r="J42" s="52"/>
      <c r="K42" s="406" t="s">
        <v>16</v>
      </c>
      <c r="L42" s="82">
        <v>9</v>
      </c>
      <c r="M42" s="82">
        <v>9.6999999999999993</v>
      </c>
      <c r="N42" s="82">
        <v>1.3</v>
      </c>
      <c r="O42" s="82">
        <v>9.3000000000000007</v>
      </c>
      <c r="P42" s="82">
        <v>9</v>
      </c>
      <c r="Q42" s="82"/>
      <c r="R42" s="205">
        <f t="shared" si="12"/>
        <v>38.299999999999997</v>
      </c>
      <c r="S42" s="52"/>
      <c r="T42" s="76"/>
      <c r="U42" s="53"/>
      <c r="V42" s="52"/>
      <c r="W42" s="424"/>
      <c r="X42" s="424"/>
      <c r="Y42" s="52"/>
      <c r="Z42" s="52"/>
      <c r="AA42" s="52"/>
      <c r="AB42" s="52"/>
    </row>
    <row r="43" spans="1:30" s="419" customFormat="1" ht="33.75" customHeight="1" x14ac:dyDescent="0.25">
      <c r="A43" s="404" t="s">
        <v>17</v>
      </c>
      <c r="B43" s="82">
        <v>124.97199999999999</v>
      </c>
      <c r="C43" s="82">
        <v>126.85599999999999</v>
      </c>
      <c r="D43" s="82">
        <v>9.577</v>
      </c>
      <c r="E43" s="82">
        <v>125.75700000000001</v>
      </c>
      <c r="F43" s="82">
        <v>123.71599999999999</v>
      </c>
      <c r="G43" s="82"/>
      <c r="H43" s="82"/>
      <c r="I43" s="205">
        <f t="shared" si="11"/>
        <v>510.87799999999999</v>
      </c>
      <c r="J43" s="52"/>
      <c r="K43" s="404" t="s">
        <v>17</v>
      </c>
      <c r="L43" s="82">
        <v>9</v>
      </c>
      <c r="M43" s="82">
        <v>9.6999999999999993</v>
      </c>
      <c r="N43" s="82">
        <v>1.3</v>
      </c>
      <c r="O43" s="82">
        <v>9.3000000000000007</v>
      </c>
      <c r="P43" s="82">
        <v>9</v>
      </c>
      <c r="Q43" s="82"/>
      <c r="R43" s="205">
        <f t="shared" si="12"/>
        <v>38.299999999999997</v>
      </c>
      <c r="S43" s="52"/>
      <c r="T43" s="76"/>
      <c r="U43" s="53"/>
      <c r="V43" s="52"/>
      <c r="W43" s="424"/>
      <c r="X43" s="424"/>
      <c r="Y43" s="52"/>
      <c r="Z43" s="52"/>
      <c r="AA43" s="52"/>
      <c r="AB43" s="52"/>
    </row>
    <row r="44" spans="1:30" s="419" customFormat="1" ht="33.75" customHeight="1" x14ac:dyDescent="0.25">
      <c r="A44" s="406" t="s">
        <v>18</v>
      </c>
      <c r="B44" s="82">
        <v>124.97199999999999</v>
      </c>
      <c r="C44" s="82">
        <v>126.85599999999999</v>
      </c>
      <c r="D44" s="82">
        <v>9.577</v>
      </c>
      <c r="E44" s="82">
        <v>125.75700000000001</v>
      </c>
      <c r="F44" s="82">
        <v>123.71599999999999</v>
      </c>
      <c r="G44" s="82"/>
      <c r="H44" s="82"/>
      <c r="I44" s="205">
        <f t="shared" si="11"/>
        <v>510.87799999999999</v>
      </c>
      <c r="J44" s="52"/>
      <c r="K44" s="406" t="s">
        <v>18</v>
      </c>
      <c r="L44" s="82">
        <v>9</v>
      </c>
      <c r="M44" s="82">
        <v>9.6999999999999993</v>
      </c>
      <c r="N44" s="82">
        <v>1.3</v>
      </c>
      <c r="O44" s="82">
        <v>9.3000000000000007</v>
      </c>
      <c r="P44" s="82">
        <v>9.1</v>
      </c>
      <c r="Q44" s="82"/>
      <c r="R44" s="205">
        <f t="shared" si="12"/>
        <v>38.4</v>
      </c>
      <c r="S44" s="52"/>
      <c r="T44" s="76"/>
      <c r="U44" s="53"/>
      <c r="V44" s="52"/>
      <c r="W44" s="424"/>
      <c r="X44" s="424"/>
      <c r="Y44" s="52"/>
      <c r="Z44" s="52"/>
      <c r="AA44" s="52"/>
      <c r="AB44" s="52"/>
    </row>
    <row r="45" spans="1:30" s="419" customFormat="1" ht="33.75" customHeight="1" x14ac:dyDescent="0.25">
      <c r="A45" s="404" t="s">
        <v>19</v>
      </c>
      <c r="B45" s="82">
        <v>124.97199999999999</v>
      </c>
      <c r="C45" s="82">
        <v>126.85599999999999</v>
      </c>
      <c r="D45" s="82">
        <v>9.577</v>
      </c>
      <c r="E45" s="82">
        <v>125.75700000000001</v>
      </c>
      <c r="F45" s="82">
        <v>123.71599999999999</v>
      </c>
      <c r="G45" s="82"/>
      <c r="H45" s="82"/>
      <c r="I45" s="205">
        <f t="shared" si="11"/>
        <v>510.87799999999999</v>
      </c>
      <c r="J45" s="52"/>
      <c r="K45" s="404" t="s">
        <v>19</v>
      </c>
      <c r="L45" s="82">
        <v>9.1</v>
      </c>
      <c r="M45" s="82">
        <v>9.6999999999999993</v>
      </c>
      <c r="N45" s="82">
        <v>1.3</v>
      </c>
      <c r="O45" s="82">
        <v>9.4</v>
      </c>
      <c r="P45" s="82">
        <v>9.1</v>
      </c>
      <c r="Q45" s="82"/>
      <c r="R45" s="205">
        <f t="shared" si="12"/>
        <v>38.6</v>
      </c>
      <c r="S45" s="52"/>
      <c r="T45" s="76"/>
      <c r="U45" s="53"/>
      <c r="V45" s="52"/>
      <c r="W45" s="424"/>
      <c r="X45" s="424"/>
      <c r="Y45" s="52"/>
      <c r="Z45" s="52"/>
      <c r="AA45" s="52"/>
      <c r="AB45" s="52"/>
    </row>
    <row r="46" spans="1:30" s="419" customFormat="1" ht="33.75" customHeight="1" x14ac:dyDescent="0.25">
      <c r="A46" s="406" t="s">
        <v>11</v>
      </c>
      <c r="B46" s="308">
        <f t="shared" ref="B46:H46" si="13">SUM(B39:B45)</f>
        <v>874.80399999999997</v>
      </c>
      <c r="C46" s="309">
        <f t="shared" si="13"/>
        <v>887.99199999999996</v>
      </c>
      <c r="D46" s="309">
        <f t="shared" si="13"/>
        <v>67.039000000000001</v>
      </c>
      <c r="E46" s="309">
        <f t="shared" si="13"/>
        <v>880.29899999999998</v>
      </c>
      <c r="F46" s="309">
        <f t="shared" si="13"/>
        <v>866.01199999999994</v>
      </c>
      <c r="G46" s="309">
        <f t="shared" si="13"/>
        <v>0</v>
      </c>
      <c r="H46" s="309">
        <f t="shared" si="13"/>
        <v>0</v>
      </c>
      <c r="I46" s="205">
        <f t="shared" si="11"/>
        <v>3576.1459999999997</v>
      </c>
      <c r="K46" s="406" t="s">
        <v>11</v>
      </c>
      <c r="L46" s="308">
        <f t="shared" ref="L46:Q46" si="14">SUM(L39:L45)</f>
        <v>63.7</v>
      </c>
      <c r="M46" s="309">
        <f t="shared" si="14"/>
        <v>67.800000000000011</v>
      </c>
      <c r="N46" s="309">
        <f t="shared" si="14"/>
        <v>9.1</v>
      </c>
      <c r="O46" s="309">
        <f t="shared" si="14"/>
        <v>65.400000000000006</v>
      </c>
      <c r="P46" s="309">
        <f t="shared" si="14"/>
        <v>63.400000000000006</v>
      </c>
      <c r="Q46" s="309">
        <f t="shared" si="14"/>
        <v>0</v>
      </c>
      <c r="R46" s="205">
        <f t="shared" si="12"/>
        <v>269.39999999999998</v>
      </c>
      <c r="S46" s="76"/>
      <c r="T46" s="76"/>
      <c r="U46" s="52"/>
      <c r="V46" s="52"/>
      <c r="W46" s="52"/>
      <c r="X46" s="52"/>
      <c r="Y46" s="52"/>
      <c r="Z46" s="52"/>
      <c r="AA46" s="52"/>
      <c r="AB46" s="52"/>
    </row>
    <row r="47" spans="1:30" s="419" customFormat="1" ht="33.75" customHeight="1" x14ac:dyDescent="0.25">
      <c r="A47" s="407" t="s">
        <v>20</v>
      </c>
      <c r="B47" s="316">
        <v>157</v>
      </c>
      <c r="C47" s="317">
        <v>157</v>
      </c>
      <c r="D47" s="317">
        <v>157</v>
      </c>
      <c r="E47" s="317">
        <v>157</v>
      </c>
      <c r="F47" s="317">
        <v>157</v>
      </c>
      <c r="G47" s="317"/>
      <c r="H47" s="317"/>
      <c r="I47" s="425">
        <f>+((I46/I48)/7)*1000</f>
        <v>157</v>
      </c>
      <c r="K47" s="407" t="s">
        <v>20</v>
      </c>
      <c r="L47" s="316">
        <v>144.5</v>
      </c>
      <c r="M47" s="317">
        <v>142.5</v>
      </c>
      <c r="N47" s="317">
        <v>144.5</v>
      </c>
      <c r="O47" s="317">
        <v>141.5</v>
      </c>
      <c r="P47" s="317">
        <v>141.5</v>
      </c>
      <c r="Q47" s="317"/>
      <c r="R47" s="425">
        <f>+((R46/R48)/7)*1000</f>
        <v>142.53968253968253</v>
      </c>
      <c r="S47" s="426"/>
      <c r="T47" s="426"/>
    </row>
    <row r="48" spans="1:30" s="419" customFormat="1" ht="33.75" customHeight="1" x14ac:dyDescent="0.25">
      <c r="A48" s="409" t="s">
        <v>21</v>
      </c>
      <c r="B48" s="86">
        <v>796</v>
      </c>
      <c r="C48" s="35">
        <v>808</v>
      </c>
      <c r="D48" s="35">
        <v>61</v>
      </c>
      <c r="E48" s="35">
        <v>801</v>
      </c>
      <c r="F48" s="35">
        <v>788</v>
      </c>
      <c r="G48" s="35"/>
      <c r="H48" s="35"/>
      <c r="I48" s="427">
        <f>SUM(B48:H48)</f>
        <v>3254</v>
      </c>
      <c r="J48" s="52"/>
      <c r="K48" s="409" t="s">
        <v>21</v>
      </c>
      <c r="L48" s="428">
        <v>63</v>
      </c>
      <c r="M48" s="411">
        <v>68</v>
      </c>
      <c r="N48" s="411">
        <v>9</v>
      </c>
      <c r="O48" s="411">
        <v>66</v>
      </c>
      <c r="P48" s="411">
        <v>64</v>
      </c>
      <c r="Q48" s="411"/>
      <c r="R48" s="429">
        <f>SUM(L48:Q48)</f>
        <v>270</v>
      </c>
      <c r="S48" s="430"/>
      <c r="T48" s="430"/>
    </row>
    <row r="49" spans="1:31" s="419" customFormat="1" ht="33.75" customHeight="1" x14ac:dyDescent="0.25">
      <c r="A49" s="414" t="s">
        <v>22</v>
      </c>
      <c r="B49" s="302">
        <f t="shared" ref="B49:H49" si="15">((B48*B47)*7/1000)/7</f>
        <v>124.97199999999999</v>
      </c>
      <c r="C49" s="204">
        <f t="shared" si="15"/>
        <v>126.85599999999999</v>
      </c>
      <c r="D49" s="204">
        <f t="shared" si="15"/>
        <v>9.577</v>
      </c>
      <c r="E49" s="204">
        <f t="shared" si="15"/>
        <v>125.75699999999999</v>
      </c>
      <c r="F49" s="204">
        <f t="shared" si="15"/>
        <v>123.71599999999999</v>
      </c>
      <c r="G49" s="204">
        <f t="shared" si="15"/>
        <v>0</v>
      </c>
      <c r="H49" s="204">
        <f t="shared" si="15"/>
        <v>0</v>
      </c>
      <c r="I49" s="431">
        <f>((I46*1000)/I48)/7</f>
        <v>156.99999999999997</v>
      </c>
      <c r="K49" s="414" t="s">
        <v>22</v>
      </c>
      <c r="L49" s="302">
        <f t="shared" ref="L49:Q49" si="16">((L48*L47)*7/1000-L39-L40)/5</f>
        <v>9.0248999999999988</v>
      </c>
      <c r="M49" s="302">
        <f t="shared" si="16"/>
        <v>9.6859999999999982</v>
      </c>
      <c r="N49" s="302">
        <f t="shared" si="16"/>
        <v>1.3007000000000002</v>
      </c>
      <c r="O49" s="302">
        <f t="shared" si="16"/>
        <v>9.3146000000000022</v>
      </c>
      <c r="P49" s="302">
        <f t="shared" si="16"/>
        <v>9.0383999999999993</v>
      </c>
      <c r="Q49" s="204">
        <f t="shared" si="16"/>
        <v>0</v>
      </c>
      <c r="R49" s="432">
        <f>((R46*1000)/R48)/7</f>
        <v>142.53968253968256</v>
      </c>
      <c r="S49" s="430"/>
      <c r="T49" s="430"/>
    </row>
    <row r="50" spans="1:31" s="419" customFormat="1" ht="33.75" customHeight="1" x14ac:dyDescent="0.25">
      <c r="A50" s="99" t="s">
        <v>23</v>
      </c>
      <c r="B50" s="88">
        <f t="shared" ref="B50:H50" si="17">((B48*B47)*7)/1000</f>
        <v>874.80399999999997</v>
      </c>
      <c r="C50" s="43">
        <f t="shared" si="17"/>
        <v>887.99199999999996</v>
      </c>
      <c r="D50" s="43">
        <f t="shared" si="17"/>
        <v>67.039000000000001</v>
      </c>
      <c r="E50" s="43">
        <f t="shared" si="17"/>
        <v>880.29899999999998</v>
      </c>
      <c r="F50" s="43">
        <f t="shared" si="17"/>
        <v>866.01199999999994</v>
      </c>
      <c r="G50" s="43">
        <f t="shared" si="17"/>
        <v>0</v>
      </c>
      <c r="H50" s="43">
        <f t="shared" si="17"/>
        <v>0</v>
      </c>
      <c r="I50" s="90"/>
      <c r="K50" s="99" t="s">
        <v>23</v>
      </c>
      <c r="L50" s="88">
        <f t="shared" ref="L50:Q50" si="18">((L48*L47)*7)/1000</f>
        <v>63.724499999999999</v>
      </c>
      <c r="M50" s="43">
        <f t="shared" si="18"/>
        <v>67.83</v>
      </c>
      <c r="N50" s="43">
        <f t="shared" si="18"/>
        <v>9.1035000000000004</v>
      </c>
      <c r="O50" s="43">
        <f t="shared" si="18"/>
        <v>65.373000000000005</v>
      </c>
      <c r="P50" s="43">
        <f t="shared" si="18"/>
        <v>63.392000000000003</v>
      </c>
      <c r="Q50" s="43">
        <f t="shared" si="18"/>
        <v>0</v>
      </c>
      <c r="R50" s="433"/>
    </row>
    <row r="51" spans="1:31" s="419" customFormat="1" ht="33.75" customHeight="1" thickBot="1" x14ac:dyDescent="0.3">
      <c r="A51" s="100" t="s">
        <v>24</v>
      </c>
      <c r="B51" s="89">
        <f t="shared" ref="B51:H51" si="19">+(B46/B48)/7*1000</f>
        <v>157</v>
      </c>
      <c r="C51" s="49">
        <f t="shared" si="19"/>
        <v>157</v>
      </c>
      <c r="D51" s="49">
        <f t="shared" si="19"/>
        <v>157</v>
      </c>
      <c r="E51" s="49">
        <f t="shared" si="19"/>
        <v>157</v>
      </c>
      <c r="F51" s="49">
        <f t="shared" si="19"/>
        <v>157</v>
      </c>
      <c r="G51" s="49" t="e">
        <f t="shared" si="19"/>
        <v>#DIV/0!</v>
      </c>
      <c r="H51" s="49" t="e">
        <f t="shared" si="19"/>
        <v>#DIV/0!</v>
      </c>
      <c r="I51" s="108"/>
      <c r="J51" s="52"/>
      <c r="K51" s="100" t="s">
        <v>24</v>
      </c>
      <c r="L51" s="89">
        <f t="shared" ref="L51:Q51" si="20">+(L46/L48)/7*1000</f>
        <v>144.44444444444443</v>
      </c>
      <c r="M51" s="49">
        <f t="shared" si="20"/>
        <v>142.43697478991598</v>
      </c>
      <c r="N51" s="49">
        <f t="shared" si="20"/>
        <v>144.44444444444443</v>
      </c>
      <c r="O51" s="49">
        <f t="shared" si="20"/>
        <v>141.55844155844159</v>
      </c>
      <c r="P51" s="49">
        <f t="shared" si="20"/>
        <v>141.51785714285717</v>
      </c>
      <c r="Q51" s="49" t="e">
        <f t="shared" si="20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91"/>
      <c r="K54" s="591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589" t="s">
        <v>8</v>
      </c>
      <c r="C55" s="590"/>
      <c r="D55" s="590"/>
      <c r="E55" s="590"/>
      <c r="F55" s="590"/>
      <c r="G55" s="587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1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1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1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1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1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1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1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2">SUM(B58:B64)</f>
        <v>158.00000000000003</v>
      </c>
      <c r="C65" s="28">
        <f t="shared" si="22"/>
        <v>279.2</v>
      </c>
      <c r="D65" s="28">
        <f t="shared" si="22"/>
        <v>277</v>
      </c>
      <c r="E65" s="28">
        <f t="shared" si="22"/>
        <v>395.9</v>
      </c>
      <c r="F65" s="28">
        <f t="shared" si="22"/>
        <v>0</v>
      </c>
      <c r="G65" s="28">
        <f t="shared" si="22"/>
        <v>0</v>
      </c>
      <c r="H65" s="104">
        <f t="shared" si="21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3">((B67*B66)*7/1000-B58-B59)/5</f>
        <v>22.8871</v>
      </c>
      <c r="C68" s="39">
        <f t="shared" si="23"/>
        <v>40.400400000000005</v>
      </c>
      <c r="D68" s="39">
        <f t="shared" si="23"/>
        <v>40.129200000000004</v>
      </c>
      <c r="E68" s="39">
        <f t="shared" si="23"/>
        <v>57.355999999999995</v>
      </c>
      <c r="F68" s="39">
        <f t="shared" si="23"/>
        <v>0</v>
      </c>
      <c r="G68" s="39">
        <f t="shared" si="23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4">((B67*B66)*7)/1000</f>
        <v>158.03550000000001</v>
      </c>
      <c r="C69" s="43">
        <f t="shared" si="24"/>
        <v>279.202</v>
      </c>
      <c r="D69" s="43">
        <f t="shared" si="24"/>
        <v>277.04599999999999</v>
      </c>
      <c r="E69" s="43">
        <f t="shared" si="24"/>
        <v>395.78</v>
      </c>
      <c r="F69" s="43">
        <f t="shared" si="24"/>
        <v>0</v>
      </c>
      <c r="G69" s="43">
        <f t="shared" si="24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5">+(B65/B67)/7*1000</f>
        <v>130.47068538398022</v>
      </c>
      <c r="C70" s="49">
        <f t="shared" si="25"/>
        <v>129.49907235621521</v>
      </c>
      <c r="D70" s="49">
        <f t="shared" si="25"/>
        <v>128.47866419294991</v>
      </c>
      <c r="E70" s="49">
        <f t="shared" si="25"/>
        <v>128.53896103896105</v>
      </c>
      <c r="F70" s="49" t="e">
        <f t="shared" si="25"/>
        <v>#DIV/0!</v>
      </c>
      <c r="G70" s="49" t="e">
        <f t="shared" si="25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579"/>
      <c r="D73" s="579"/>
      <c r="E73" s="579"/>
      <c r="F73" s="118"/>
      <c r="G73" s="198"/>
      <c r="H73" s="579"/>
      <c r="I73" s="579"/>
      <c r="J73" s="579"/>
      <c r="K73" s="118"/>
      <c r="L73" s="198"/>
      <c r="M73" s="579"/>
      <c r="N73" s="579"/>
      <c r="O73" s="118"/>
      <c r="P73" s="198"/>
      <c r="Q73" s="579"/>
      <c r="R73" s="579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398"/>
      <c r="C74" s="399"/>
      <c r="D74" s="399"/>
      <c r="E74" s="399"/>
      <c r="F74" s="400"/>
      <c r="G74" s="401"/>
      <c r="H74" s="399"/>
      <c r="I74" s="399"/>
      <c r="J74" s="399"/>
      <c r="K74" s="400"/>
      <c r="L74" s="401"/>
      <c r="M74" s="399"/>
      <c r="N74" s="399"/>
      <c r="O74" s="400"/>
      <c r="P74" s="401"/>
      <c r="Q74" s="399"/>
      <c r="R74" s="399"/>
      <c r="S74" s="400"/>
      <c r="T74" s="92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398">
        <v>1</v>
      </c>
      <c r="C75" s="402">
        <v>2</v>
      </c>
      <c r="D75" s="402" t="s">
        <v>73</v>
      </c>
      <c r="E75" s="402">
        <v>4</v>
      </c>
      <c r="F75" s="403">
        <v>5</v>
      </c>
      <c r="G75" s="398">
        <v>6</v>
      </c>
      <c r="H75" s="402">
        <v>7</v>
      </c>
      <c r="I75" s="402" t="s">
        <v>74</v>
      </c>
      <c r="J75" s="402">
        <v>9</v>
      </c>
      <c r="K75" s="403">
        <v>10</v>
      </c>
      <c r="L75" s="398">
        <v>11</v>
      </c>
      <c r="M75" s="402" t="s">
        <v>75</v>
      </c>
      <c r="N75" s="402">
        <v>13</v>
      </c>
      <c r="O75" s="403">
        <v>14</v>
      </c>
      <c r="P75" s="398">
        <v>15</v>
      </c>
      <c r="Q75" s="402" t="s">
        <v>76</v>
      </c>
      <c r="R75" s="402">
        <v>17</v>
      </c>
      <c r="S75" s="403">
        <v>18</v>
      </c>
      <c r="T75" s="92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404" t="s">
        <v>13</v>
      </c>
      <c r="B76" s="203">
        <v>9.3000000000000007</v>
      </c>
      <c r="C76" s="204">
        <v>8.8000000000000007</v>
      </c>
      <c r="D76" s="204">
        <v>1.5</v>
      </c>
      <c r="E76" s="204">
        <v>8.9</v>
      </c>
      <c r="F76" s="205">
        <v>9.9</v>
      </c>
      <c r="G76" s="203">
        <v>8.6999999999999993</v>
      </c>
      <c r="H76" s="204">
        <v>9</v>
      </c>
      <c r="I76" s="204">
        <v>2</v>
      </c>
      <c r="J76" s="204">
        <v>9.1999999999999993</v>
      </c>
      <c r="K76" s="205">
        <v>10</v>
      </c>
      <c r="L76" s="203">
        <v>10.5</v>
      </c>
      <c r="M76" s="204">
        <v>1.8</v>
      </c>
      <c r="N76" s="204">
        <v>10.6</v>
      </c>
      <c r="O76" s="205">
        <v>10.5</v>
      </c>
      <c r="P76" s="203">
        <v>10.5</v>
      </c>
      <c r="Q76" s="204">
        <v>2.1</v>
      </c>
      <c r="R76" s="204">
        <v>10.3</v>
      </c>
      <c r="S76" s="205">
        <v>10.199999999999999</v>
      </c>
      <c r="T76" s="405">
        <f t="shared" ref="T76:T83" si="26">SUM(B76:S76)</f>
        <v>143.79999999999998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406" t="s">
        <v>14</v>
      </c>
      <c r="B77" s="203">
        <v>9.3000000000000007</v>
      </c>
      <c r="C77" s="204">
        <v>8.8000000000000007</v>
      </c>
      <c r="D77" s="204">
        <v>1.5</v>
      </c>
      <c r="E77" s="204">
        <v>8.9</v>
      </c>
      <c r="F77" s="205">
        <v>9.9</v>
      </c>
      <c r="G77" s="203">
        <v>8.6999999999999993</v>
      </c>
      <c r="H77" s="204">
        <v>9</v>
      </c>
      <c r="I77" s="204">
        <v>2</v>
      </c>
      <c r="J77" s="204">
        <v>9.1999999999999993</v>
      </c>
      <c r="K77" s="205">
        <v>10</v>
      </c>
      <c r="L77" s="203">
        <v>10.5</v>
      </c>
      <c r="M77" s="204">
        <v>1.8</v>
      </c>
      <c r="N77" s="204">
        <v>10.6</v>
      </c>
      <c r="O77" s="205">
        <v>10.5</v>
      </c>
      <c r="P77" s="203">
        <v>10.5</v>
      </c>
      <c r="Q77" s="204">
        <v>2.1</v>
      </c>
      <c r="R77" s="204">
        <v>10.3</v>
      </c>
      <c r="S77" s="205">
        <v>10.199999999999999</v>
      </c>
      <c r="T77" s="405">
        <f t="shared" si="26"/>
        <v>143.79999999999998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404" t="s">
        <v>15</v>
      </c>
      <c r="B78" s="203">
        <v>9.3000000000000007</v>
      </c>
      <c r="C78" s="204">
        <v>8.6999999999999993</v>
      </c>
      <c r="D78" s="204">
        <v>1.5</v>
      </c>
      <c r="E78" s="204">
        <v>8.8000000000000007</v>
      </c>
      <c r="F78" s="205">
        <v>9.9</v>
      </c>
      <c r="G78" s="203">
        <v>8.6</v>
      </c>
      <c r="H78" s="204">
        <v>9</v>
      </c>
      <c r="I78" s="204">
        <v>1.9</v>
      </c>
      <c r="J78" s="204">
        <v>9.1</v>
      </c>
      <c r="K78" s="205">
        <v>10.3</v>
      </c>
      <c r="L78" s="203">
        <v>10.6</v>
      </c>
      <c r="M78" s="204">
        <v>1.7</v>
      </c>
      <c r="N78" s="204">
        <v>10.6</v>
      </c>
      <c r="O78" s="205">
        <v>10.5</v>
      </c>
      <c r="P78" s="203">
        <v>10.4</v>
      </c>
      <c r="Q78" s="204">
        <v>1.8</v>
      </c>
      <c r="R78" s="204">
        <v>10.3</v>
      </c>
      <c r="S78" s="205">
        <v>10.199999999999999</v>
      </c>
      <c r="T78" s="405">
        <f t="shared" si="26"/>
        <v>143.19999999999999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406" t="s">
        <v>16</v>
      </c>
      <c r="B79" s="203">
        <v>9.3000000000000007</v>
      </c>
      <c r="C79" s="204">
        <v>8.6999999999999993</v>
      </c>
      <c r="D79" s="204">
        <v>1.5</v>
      </c>
      <c r="E79" s="204">
        <v>8.8000000000000007</v>
      </c>
      <c r="F79" s="205">
        <v>10</v>
      </c>
      <c r="G79" s="203">
        <v>8.6</v>
      </c>
      <c r="H79" s="204">
        <v>9</v>
      </c>
      <c r="I79" s="204">
        <v>1.9</v>
      </c>
      <c r="J79" s="204">
        <v>9.1</v>
      </c>
      <c r="K79" s="205">
        <v>10.3</v>
      </c>
      <c r="L79" s="203">
        <v>10.6</v>
      </c>
      <c r="M79" s="204">
        <v>1.8</v>
      </c>
      <c r="N79" s="204">
        <v>10.6</v>
      </c>
      <c r="O79" s="205">
        <v>10.5</v>
      </c>
      <c r="P79" s="203">
        <v>10.4</v>
      </c>
      <c r="Q79" s="204">
        <v>1.9</v>
      </c>
      <c r="R79" s="204">
        <v>10.3</v>
      </c>
      <c r="S79" s="205">
        <v>10.3</v>
      </c>
      <c r="T79" s="405">
        <f t="shared" si="26"/>
        <v>143.6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404" t="s">
        <v>17</v>
      </c>
      <c r="B80" s="203">
        <v>9.3000000000000007</v>
      </c>
      <c r="C80" s="204">
        <v>8.6999999999999993</v>
      </c>
      <c r="D80" s="204">
        <v>1.5</v>
      </c>
      <c r="E80" s="204">
        <v>8.9</v>
      </c>
      <c r="F80" s="205">
        <v>10</v>
      </c>
      <c r="G80" s="203">
        <v>8.6999999999999993</v>
      </c>
      <c r="H80" s="204">
        <v>9</v>
      </c>
      <c r="I80" s="204">
        <v>1.9</v>
      </c>
      <c r="J80" s="204">
        <v>9.1</v>
      </c>
      <c r="K80" s="205">
        <v>10.4</v>
      </c>
      <c r="L80" s="203">
        <v>10.7</v>
      </c>
      <c r="M80" s="204">
        <v>1.8</v>
      </c>
      <c r="N80" s="204">
        <v>10.6</v>
      </c>
      <c r="O80" s="205">
        <v>10.6</v>
      </c>
      <c r="P80" s="203">
        <v>10.4</v>
      </c>
      <c r="Q80" s="204">
        <v>1.9</v>
      </c>
      <c r="R80" s="204">
        <v>10.3</v>
      </c>
      <c r="S80" s="205">
        <v>10.3</v>
      </c>
      <c r="T80" s="405">
        <f t="shared" si="26"/>
        <v>144.10000000000002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406" t="s">
        <v>18</v>
      </c>
      <c r="B81" s="203">
        <v>9.3000000000000007</v>
      </c>
      <c r="C81" s="204">
        <v>8.8000000000000007</v>
      </c>
      <c r="D81" s="204">
        <v>1.5</v>
      </c>
      <c r="E81" s="204">
        <v>8.9</v>
      </c>
      <c r="F81" s="205">
        <v>10</v>
      </c>
      <c r="G81" s="203">
        <v>8.6999999999999993</v>
      </c>
      <c r="H81" s="204">
        <v>9.1</v>
      </c>
      <c r="I81" s="204">
        <v>1.9</v>
      </c>
      <c r="J81" s="204">
        <v>9.1</v>
      </c>
      <c r="K81" s="205">
        <v>10.4</v>
      </c>
      <c r="L81" s="203">
        <v>10.7</v>
      </c>
      <c r="M81" s="204">
        <v>1.8</v>
      </c>
      <c r="N81" s="204">
        <v>10.6</v>
      </c>
      <c r="O81" s="205">
        <v>10.6</v>
      </c>
      <c r="P81" s="203">
        <v>10.5</v>
      </c>
      <c r="Q81" s="204">
        <v>1.9</v>
      </c>
      <c r="R81" s="204">
        <v>10.4</v>
      </c>
      <c r="S81" s="205">
        <v>10.3</v>
      </c>
      <c r="T81" s="405">
        <f t="shared" si="26"/>
        <v>144.5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404" t="s">
        <v>19</v>
      </c>
      <c r="B82" s="203">
        <v>9.3000000000000007</v>
      </c>
      <c r="C82" s="204">
        <v>8.8000000000000007</v>
      </c>
      <c r="D82" s="204">
        <v>1.5</v>
      </c>
      <c r="E82" s="204">
        <v>8.9</v>
      </c>
      <c r="F82" s="205">
        <v>10</v>
      </c>
      <c r="G82" s="203">
        <v>8.6999999999999993</v>
      </c>
      <c r="H82" s="204">
        <v>9.1</v>
      </c>
      <c r="I82" s="204">
        <v>2</v>
      </c>
      <c r="J82" s="204">
        <v>9.1999999999999993</v>
      </c>
      <c r="K82" s="205">
        <v>10.4</v>
      </c>
      <c r="L82" s="203">
        <v>10.7</v>
      </c>
      <c r="M82" s="204">
        <v>1.8</v>
      </c>
      <c r="N82" s="204">
        <v>10.7</v>
      </c>
      <c r="O82" s="205">
        <v>10.6</v>
      </c>
      <c r="P82" s="203">
        <v>10.5</v>
      </c>
      <c r="Q82" s="204">
        <v>1.9</v>
      </c>
      <c r="R82" s="204">
        <v>10.4</v>
      </c>
      <c r="S82" s="205">
        <v>10.3</v>
      </c>
      <c r="T82" s="405">
        <f t="shared" si="26"/>
        <v>144.80000000000001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406" t="s">
        <v>11</v>
      </c>
      <c r="B83" s="311">
        <f>SUM(B76:B82)</f>
        <v>65.099999999999994</v>
      </c>
      <c r="C83" s="309">
        <f>SUM(C76:C82)</f>
        <v>61.3</v>
      </c>
      <c r="D83" s="309">
        <f>SUM(D76:D82)</f>
        <v>10.5</v>
      </c>
      <c r="E83" s="309">
        <f>SUM(E76:E82)</f>
        <v>62.1</v>
      </c>
      <c r="F83" s="310">
        <f>SUM(F76:F82)</f>
        <v>69.7</v>
      </c>
      <c r="G83" s="311">
        <f t="shared" ref="G83:S83" si="27">SUM(G76:G82)</f>
        <v>60.7</v>
      </c>
      <c r="H83" s="309">
        <f t="shared" si="27"/>
        <v>63.2</v>
      </c>
      <c r="I83" s="309">
        <f t="shared" si="27"/>
        <v>13.600000000000001</v>
      </c>
      <c r="J83" s="309">
        <f t="shared" si="27"/>
        <v>64</v>
      </c>
      <c r="K83" s="310">
        <f t="shared" si="27"/>
        <v>71.8</v>
      </c>
      <c r="L83" s="311">
        <f t="shared" si="27"/>
        <v>74.300000000000011</v>
      </c>
      <c r="M83" s="309">
        <f t="shared" si="27"/>
        <v>12.500000000000002</v>
      </c>
      <c r="N83" s="309">
        <f t="shared" si="27"/>
        <v>74.3</v>
      </c>
      <c r="O83" s="310">
        <f t="shared" si="27"/>
        <v>73.8</v>
      </c>
      <c r="P83" s="311">
        <f t="shared" si="27"/>
        <v>73.199999999999989</v>
      </c>
      <c r="Q83" s="309">
        <f t="shared" si="27"/>
        <v>13.600000000000001</v>
      </c>
      <c r="R83" s="309">
        <f t="shared" si="27"/>
        <v>72.3</v>
      </c>
      <c r="S83" s="310">
        <f t="shared" si="27"/>
        <v>71.8</v>
      </c>
      <c r="T83" s="405">
        <f t="shared" si="26"/>
        <v>1007.7999999999998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407" t="s">
        <v>20</v>
      </c>
      <c r="B84" s="319">
        <v>150</v>
      </c>
      <c r="C84" s="317">
        <v>148.5</v>
      </c>
      <c r="D84" s="317">
        <v>150.5</v>
      </c>
      <c r="E84" s="317">
        <v>148</v>
      </c>
      <c r="F84" s="318">
        <v>146.5</v>
      </c>
      <c r="G84" s="319">
        <v>149.5</v>
      </c>
      <c r="H84" s="317">
        <v>148</v>
      </c>
      <c r="I84" s="317">
        <v>150</v>
      </c>
      <c r="J84" s="317">
        <v>147.5</v>
      </c>
      <c r="K84" s="318">
        <v>146.5</v>
      </c>
      <c r="L84" s="319">
        <v>149.5</v>
      </c>
      <c r="M84" s="317">
        <v>149.5</v>
      </c>
      <c r="N84" s="317">
        <v>147.5</v>
      </c>
      <c r="O84" s="318">
        <v>146.5</v>
      </c>
      <c r="P84" s="319">
        <v>149.5</v>
      </c>
      <c r="Q84" s="317">
        <v>150</v>
      </c>
      <c r="R84" s="317">
        <v>147.5</v>
      </c>
      <c r="S84" s="318">
        <v>146.5</v>
      </c>
      <c r="T84" s="408">
        <f>+((T83/T85)/7)*1000</f>
        <v>147.96652473939216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409" t="s">
        <v>21</v>
      </c>
      <c r="B85" s="410">
        <v>62</v>
      </c>
      <c r="C85" s="411">
        <v>59</v>
      </c>
      <c r="D85" s="411">
        <v>10</v>
      </c>
      <c r="E85" s="411">
        <v>60</v>
      </c>
      <c r="F85" s="412">
        <v>68</v>
      </c>
      <c r="G85" s="410">
        <v>58</v>
      </c>
      <c r="H85" s="411">
        <v>61</v>
      </c>
      <c r="I85" s="411">
        <v>13</v>
      </c>
      <c r="J85" s="411">
        <v>62</v>
      </c>
      <c r="K85" s="412">
        <v>70</v>
      </c>
      <c r="L85" s="410">
        <v>71</v>
      </c>
      <c r="M85" s="411">
        <v>12</v>
      </c>
      <c r="N85" s="411">
        <v>72</v>
      </c>
      <c r="O85" s="412">
        <v>72</v>
      </c>
      <c r="P85" s="410">
        <v>70</v>
      </c>
      <c r="Q85" s="411">
        <v>13</v>
      </c>
      <c r="R85" s="411">
        <v>70</v>
      </c>
      <c r="S85" s="412">
        <v>70</v>
      </c>
      <c r="T85" s="413">
        <f>SUM(B85:S85)</f>
        <v>973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414" t="s">
        <v>22</v>
      </c>
      <c r="B86" s="203">
        <f t="shared" ref="B86:S86" si="28">((B85*B84)*7/1000-B76-B77)/5</f>
        <v>9.3000000000000007</v>
      </c>
      <c r="C86" s="204">
        <f t="shared" si="28"/>
        <v>8.746100000000002</v>
      </c>
      <c r="D86" s="204">
        <f t="shared" si="28"/>
        <v>1.5070000000000001</v>
      </c>
      <c r="E86" s="204">
        <f t="shared" si="28"/>
        <v>8.8719999999999999</v>
      </c>
      <c r="F86" s="205">
        <f t="shared" si="28"/>
        <v>9.9867999999999988</v>
      </c>
      <c r="G86" s="203">
        <f t="shared" si="28"/>
        <v>8.6593999999999998</v>
      </c>
      <c r="H86" s="204">
        <f t="shared" si="28"/>
        <v>9.0391999999999992</v>
      </c>
      <c r="I86" s="204">
        <f t="shared" si="28"/>
        <v>1.9300000000000002</v>
      </c>
      <c r="J86" s="204">
        <f t="shared" si="28"/>
        <v>9.1229999999999993</v>
      </c>
      <c r="K86" s="205">
        <f t="shared" si="28"/>
        <v>10.356999999999999</v>
      </c>
      <c r="L86" s="203">
        <f t="shared" si="28"/>
        <v>10.660300000000001</v>
      </c>
      <c r="M86" s="204">
        <f t="shared" si="28"/>
        <v>1.7915999999999996</v>
      </c>
      <c r="N86" s="204">
        <f t="shared" si="28"/>
        <v>10.628</v>
      </c>
      <c r="O86" s="205">
        <f t="shared" si="28"/>
        <v>10.5672</v>
      </c>
      <c r="P86" s="203">
        <f t="shared" si="28"/>
        <v>10.450999999999999</v>
      </c>
      <c r="Q86" s="204">
        <f t="shared" si="28"/>
        <v>1.8900000000000001</v>
      </c>
      <c r="R86" s="204">
        <f t="shared" si="28"/>
        <v>10.335000000000003</v>
      </c>
      <c r="S86" s="205">
        <f t="shared" si="28"/>
        <v>10.276999999999997</v>
      </c>
      <c r="T86" s="413">
        <f>((T83*1000)/T85)/7</f>
        <v>147.96652473939213</v>
      </c>
      <c r="AD86" s="3"/>
    </row>
    <row r="87" spans="1:41" ht="33.75" customHeight="1" x14ac:dyDescent="0.25">
      <c r="A87" s="99" t="s">
        <v>23</v>
      </c>
      <c r="B87" s="42">
        <f>((B85*B84)*7)/1000</f>
        <v>65.099999999999994</v>
      </c>
      <c r="C87" s="43">
        <f>((C85*C84)*7)/1000</f>
        <v>61.330500000000001</v>
      </c>
      <c r="D87" s="43">
        <f>((D85*D84)*7)/1000</f>
        <v>10.535</v>
      </c>
      <c r="E87" s="43">
        <f>((E85*E84)*7)/1000</f>
        <v>62.16</v>
      </c>
      <c r="F87" s="90">
        <f>((F85*F84)*7)/1000</f>
        <v>69.733999999999995</v>
      </c>
      <c r="G87" s="42">
        <f t="shared" ref="G87:S87" si="29">((G85*G84)*7)/1000</f>
        <v>60.697000000000003</v>
      </c>
      <c r="H87" s="43">
        <f t="shared" si="29"/>
        <v>63.195999999999998</v>
      </c>
      <c r="I87" s="43">
        <f t="shared" si="29"/>
        <v>13.65</v>
      </c>
      <c r="J87" s="43">
        <f t="shared" si="29"/>
        <v>64.015000000000001</v>
      </c>
      <c r="K87" s="90">
        <f t="shared" si="29"/>
        <v>71.784999999999997</v>
      </c>
      <c r="L87" s="42">
        <f t="shared" si="29"/>
        <v>74.301500000000004</v>
      </c>
      <c r="M87" s="43">
        <f t="shared" si="29"/>
        <v>12.558</v>
      </c>
      <c r="N87" s="43">
        <f t="shared" si="29"/>
        <v>74.34</v>
      </c>
      <c r="O87" s="90">
        <f t="shared" si="29"/>
        <v>73.835999999999999</v>
      </c>
      <c r="P87" s="42">
        <f t="shared" si="29"/>
        <v>73.254999999999995</v>
      </c>
      <c r="Q87" s="43">
        <f t="shared" si="29"/>
        <v>13.65</v>
      </c>
      <c r="R87" s="43">
        <f t="shared" si="29"/>
        <v>72.275000000000006</v>
      </c>
      <c r="S87" s="90">
        <f t="shared" si="29"/>
        <v>71.784999999999997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149.99999999999997</v>
      </c>
      <c r="C88" s="49">
        <f>+(C83/C85)/7*1000</f>
        <v>148.42615012106535</v>
      </c>
      <c r="D88" s="49">
        <f>+(D83/D85)/7*1000</f>
        <v>150</v>
      </c>
      <c r="E88" s="49">
        <f>+(E83/E85)/7*1000</f>
        <v>147.85714285714286</v>
      </c>
      <c r="F88" s="50">
        <f>+(F83/F85)/7*1000</f>
        <v>146.42857142857144</v>
      </c>
      <c r="G88" s="48">
        <f t="shared" ref="G88:S88" si="30">+(G83/G85)/7*1000</f>
        <v>149.50738916256159</v>
      </c>
      <c r="H88" s="49">
        <f t="shared" si="30"/>
        <v>148.00936768149884</v>
      </c>
      <c r="I88" s="49">
        <f t="shared" si="30"/>
        <v>149.45054945054946</v>
      </c>
      <c r="J88" s="49">
        <f t="shared" si="30"/>
        <v>147.46543778801842</v>
      </c>
      <c r="K88" s="50">
        <f t="shared" si="30"/>
        <v>146.53061224489795</v>
      </c>
      <c r="L88" s="48">
        <f t="shared" si="30"/>
        <v>149.4969818913481</v>
      </c>
      <c r="M88" s="49">
        <f t="shared" si="30"/>
        <v>148.8095238095238</v>
      </c>
      <c r="N88" s="49">
        <f t="shared" si="30"/>
        <v>147.42063492063491</v>
      </c>
      <c r="O88" s="50">
        <f t="shared" si="30"/>
        <v>146.42857142857142</v>
      </c>
      <c r="P88" s="48">
        <f t="shared" si="30"/>
        <v>149.38775510204081</v>
      </c>
      <c r="Q88" s="49">
        <f t="shared" si="30"/>
        <v>149.45054945054946</v>
      </c>
      <c r="R88" s="49">
        <f t="shared" si="30"/>
        <v>147.55102040816328</v>
      </c>
      <c r="S88" s="50">
        <f t="shared" si="30"/>
        <v>146.53061224489795</v>
      </c>
      <c r="T88" s="415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R36"/>
    <mergeCell ref="J54:K54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orientation="portrait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topLeftCell="A25" zoomScale="29" zoomScaleNormal="30" workbookViewId="0">
      <selection activeCell="B48" sqref="B48:F48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0" width="33.42578125" style="19" bestFit="1" customWidth="1"/>
    <col min="11" max="11" width="40.5703125" style="19" bestFit="1" customWidth="1"/>
    <col min="12" max="12" width="22.5703125" style="19" bestFit="1" customWidth="1"/>
    <col min="13" max="13" width="21.28515625" style="19" customWidth="1"/>
    <col min="14" max="14" width="24.28515625" style="19" bestFit="1" customWidth="1"/>
    <col min="15" max="15" width="21.28515625" style="19" bestFit="1" customWidth="1"/>
    <col min="16" max="16" width="24.28515625" style="19" bestFit="1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84" t="s">
        <v>0</v>
      </c>
      <c r="B3" s="584"/>
      <c r="C3" s="584"/>
      <c r="D3" s="580"/>
      <c r="E3" s="580"/>
      <c r="F3" s="580"/>
      <c r="G3" s="580"/>
      <c r="H3" s="580"/>
      <c r="I3" s="580"/>
      <c r="J3" s="580"/>
      <c r="K3" s="580"/>
      <c r="L3" s="580"/>
      <c r="M3" s="580"/>
      <c r="N3" s="580"/>
      <c r="O3" s="580"/>
      <c r="P3" s="580"/>
      <c r="Q3" s="580"/>
      <c r="R3" s="580"/>
      <c r="S3" s="580"/>
      <c r="T3" s="580"/>
      <c r="U3" s="580"/>
      <c r="V3" s="580"/>
      <c r="W3" s="580"/>
      <c r="X3" s="580"/>
      <c r="Y3" s="2"/>
      <c r="Z3" s="2"/>
      <c r="AA3" s="2"/>
      <c r="AB3" s="2"/>
      <c r="AC3" s="2"/>
      <c r="AD3" s="58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580" t="s">
        <v>1</v>
      </c>
      <c r="B9" s="580"/>
      <c r="C9" s="580"/>
      <c r="D9" s="1"/>
      <c r="E9" s="585" t="s">
        <v>2</v>
      </c>
      <c r="F9" s="585"/>
      <c r="G9" s="58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85"/>
      <c r="S9" s="58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580"/>
      <c r="B10" s="580"/>
      <c r="C10" s="58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580" t="s">
        <v>4</v>
      </c>
      <c r="B11" s="580"/>
      <c r="C11" s="580"/>
      <c r="D11" s="1"/>
      <c r="E11" s="581">
        <v>1</v>
      </c>
      <c r="F11" s="1"/>
      <c r="G11" s="1"/>
      <c r="H11" s="1"/>
      <c r="I11" s="1"/>
      <c r="J11" s="1"/>
      <c r="K11" s="586" t="s">
        <v>154</v>
      </c>
      <c r="L11" s="586"/>
      <c r="M11" s="582"/>
      <c r="N11" s="58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580"/>
      <c r="B12" s="580"/>
      <c r="C12" s="580"/>
      <c r="D12" s="1"/>
      <c r="E12" s="5"/>
      <c r="F12" s="1"/>
      <c r="G12" s="1"/>
      <c r="H12" s="1"/>
      <c r="I12" s="1"/>
      <c r="J12" s="1"/>
      <c r="K12" s="582"/>
      <c r="L12" s="582"/>
      <c r="M12" s="582"/>
      <c r="N12" s="58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580"/>
      <c r="B13" s="580"/>
      <c r="C13" s="580"/>
      <c r="D13" s="580"/>
      <c r="E13" s="580"/>
      <c r="F13" s="580"/>
      <c r="G13" s="580"/>
      <c r="H13" s="580"/>
      <c r="I13" s="580"/>
      <c r="J13" s="580"/>
      <c r="K13" s="580"/>
      <c r="L13" s="582"/>
      <c r="M13" s="582"/>
      <c r="N13" s="582"/>
      <c r="O13" s="582"/>
      <c r="P13" s="582"/>
      <c r="Q13" s="582"/>
      <c r="R13" s="582"/>
      <c r="S13" s="582"/>
      <c r="T13" s="582"/>
      <c r="U13" s="582"/>
      <c r="V13" s="582"/>
      <c r="W13" s="1"/>
      <c r="X13" s="1"/>
      <c r="Y13" s="1"/>
    </row>
    <row r="14" spans="1:30" s="3" customFormat="1" ht="27" thickBot="1" x14ac:dyDescent="0.3">
      <c r="A14" s="580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289" t="s">
        <v>7</v>
      </c>
      <c r="B15" s="613" t="s">
        <v>8</v>
      </c>
      <c r="C15" s="614"/>
      <c r="D15" s="614"/>
      <c r="E15" s="614"/>
      <c r="F15" s="614"/>
      <c r="G15" s="615"/>
      <c r="H15" s="616" t="s">
        <v>53</v>
      </c>
      <c r="I15" s="617"/>
      <c r="J15" s="617"/>
      <c r="K15" s="617"/>
      <c r="L15" s="617"/>
      <c r="M15" s="618"/>
      <c r="N15" s="619" t="s">
        <v>9</v>
      </c>
      <c r="O15" s="611"/>
      <c r="P15" s="611"/>
      <c r="Q15" s="612"/>
      <c r="R15" s="594" t="s">
        <v>30</v>
      </c>
      <c r="S15" s="595"/>
      <c r="T15" s="595"/>
      <c r="U15" s="596"/>
      <c r="V15" s="232"/>
    </row>
    <row r="16" spans="1:30" s="304" customFormat="1" ht="39.950000000000003" customHeight="1" x14ac:dyDescent="0.25">
      <c r="A16" s="290" t="s">
        <v>12</v>
      </c>
      <c r="B16" s="291" t="s">
        <v>79</v>
      </c>
      <c r="C16" s="292">
        <v>1</v>
      </c>
      <c r="D16" s="292">
        <v>2</v>
      </c>
      <c r="E16" s="292">
        <v>3</v>
      </c>
      <c r="F16" s="292">
        <v>4</v>
      </c>
      <c r="G16" s="292">
        <v>5</v>
      </c>
      <c r="H16" s="291" t="s">
        <v>79</v>
      </c>
      <c r="I16" s="292">
        <v>1</v>
      </c>
      <c r="J16" s="292">
        <v>2</v>
      </c>
      <c r="K16" s="292">
        <v>3</v>
      </c>
      <c r="L16" s="292">
        <v>4</v>
      </c>
      <c r="M16" s="293">
        <v>5</v>
      </c>
      <c r="N16" s="297">
        <v>11</v>
      </c>
      <c r="O16" s="295" t="s">
        <v>75</v>
      </c>
      <c r="P16" s="295">
        <v>13</v>
      </c>
      <c r="Q16" s="296">
        <v>14</v>
      </c>
      <c r="R16" s="297">
        <v>15</v>
      </c>
      <c r="S16" s="295" t="s">
        <v>76</v>
      </c>
      <c r="T16" s="295">
        <v>17</v>
      </c>
      <c r="U16" s="296">
        <v>18</v>
      </c>
      <c r="V16" s="294"/>
      <c r="X16" s="52"/>
      <c r="Y16" s="52"/>
    </row>
    <row r="17" spans="1:42" s="304" customFormat="1" ht="39.950000000000003" customHeight="1" x14ac:dyDescent="0.25">
      <c r="A17" s="298" t="s">
        <v>13</v>
      </c>
      <c r="B17" s="299">
        <v>472</v>
      </c>
      <c r="C17" s="300">
        <v>5.1888000000000254</v>
      </c>
      <c r="D17" s="300">
        <v>4.9404000000000243</v>
      </c>
      <c r="E17" s="300">
        <v>0.90390000000000437</v>
      </c>
      <c r="F17" s="300">
        <v>4.9887000000000246</v>
      </c>
      <c r="G17" s="300">
        <v>5.7408000000000285</v>
      </c>
      <c r="H17" s="299">
        <v>477</v>
      </c>
      <c r="I17" s="300">
        <v>4.8024000000000235</v>
      </c>
      <c r="J17" s="300">
        <v>5.1474000000000251</v>
      </c>
      <c r="K17" s="300">
        <v>1.021200000000005</v>
      </c>
      <c r="L17" s="300">
        <v>5.1888000000000254</v>
      </c>
      <c r="M17" s="301">
        <v>5.8581000000000287</v>
      </c>
      <c r="N17" s="23">
        <v>137.88586035200004</v>
      </c>
      <c r="O17" s="24">
        <v>24.947803488000005</v>
      </c>
      <c r="P17" s="24">
        <v>136.654751616</v>
      </c>
      <c r="Q17" s="25">
        <v>137.449605408</v>
      </c>
      <c r="R17" s="23">
        <v>133.22075065600001</v>
      </c>
      <c r="S17" s="24">
        <v>25.339843776000002</v>
      </c>
      <c r="T17" s="24">
        <v>132.71618531199999</v>
      </c>
      <c r="U17" s="25">
        <v>133.188932416</v>
      </c>
      <c r="V17" s="302">
        <f>SUM(B17:U17)</f>
        <v>1854.1842330240004</v>
      </c>
      <c r="X17" s="52"/>
      <c r="Y17" s="52"/>
    </row>
    <row r="18" spans="1:42" s="304" customFormat="1" ht="39.950000000000003" customHeight="1" x14ac:dyDescent="0.25">
      <c r="A18" s="303" t="s">
        <v>14</v>
      </c>
      <c r="B18" s="299">
        <v>472</v>
      </c>
      <c r="C18" s="300">
        <v>5.1888000000000254</v>
      </c>
      <c r="D18" s="300">
        <v>4.9404000000000243</v>
      </c>
      <c r="E18" s="300">
        <v>0.90390000000000437</v>
      </c>
      <c r="F18" s="300">
        <v>4.9887000000000246</v>
      </c>
      <c r="G18" s="300">
        <v>5.7408000000000285</v>
      </c>
      <c r="H18" s="299">
        <v>477</v>
      </c>
      <c r="I18" s="300">
        <v>4.8024000000000235</v>
      </c>
      <c r="J18" s="300">
        <v>5.1474000000000251</v>
      </c>
      <c r="K18" s="300">
        <v>1.021200000000005</v>
      </c>
      <c r="L18" s="300">
        <v>5.1888000000000254</v>
      </c>
      <c r="M18" s="301">
        <v>5.8581000000000287</v>
      </c>
      <c r="N18" s="23">
        <v>137.88586035200004</v>
      </c>
      <c r="O18" s="24">
        <v>24.947803488000005</v>
      </c>
      <c r="P18" s="24">
        <v>136.654751616</v>
      </c>
      <c r="Q18" s="25">
        <v>137.449605408</v>
      </c>
      <c r="R18" s="23">
        <v>133.22075065600001</v>
      </c>
      <c r="S18" s="24">
        <v>25.339843776000002</v>
      </c>
      <c r="T18" s="24">
        <v>132.71618531199999</v>
      </c>
      <c r="U18" s="25">
        <v>133.188932416</v>
      </c>
      <c r="V18" s="302">
        <f t="shared" ref="V18:V23" si="0">SUM(B18:U18)</f>
        <v>1854.1842330240004</v>
      </c>
      <c r="X18" s="52"/>
      <c r="Y18" s="52"/>
    </row>
    <row r="19" spans="1:42" s="304" customFormat="1" ht="39.950000000000003" customHeight="1" x14ac:dyDescent="0.25">
      <c r="A19" s="298" t="s">
        <v>15</v>
      </c>
      <c r="B19" s="299">
        <v>470</v>
      </c>
      <c r="C19" s="300">
        <v>4.7124000000000086</v>
      </c>
      <c r="D19" s="300">
        <v>4.5045000000000082</v>
      </c>
      <c r="E19" s="300">
        <v>0.81270000000000142</v>
      </c>
      <c r="F19" s="300">
        <v>4.5486000000000084</v>
      </c>
      <c r="G19" s="300">
        <v>5.2353000000000094</v>
      </c>
      <c r="H19" s="299">
        <v>463</v>
      </c>
      <c r="I19" s="300">
        <v>7.0967000000000082</v>
      </c>
      <c r="J19" s="300">
        <v>7.6838000000000086</v>
      </c>
      <c r="K19" s="300">
        <v>1.4626000000000017</v>
      </c>
      <c r="L19" s="300">
        <v>7.7456000000000085</v>
      </c>
      <c r="M19" s="301">
        <v>8.7138000000000098</v>
      </c>
      <c r="N19" s="23">
        <v>137.18843585920004</v>
      </c>
      <c r="O19" s="24">
        <v>24.375618604800003</v>
      </c>
      <c r="P19" s="24">
        <v>135.27385935360002</v>
      </c>
      <c r="Q19" s="25">
        <v>136.92529783679998</v>
      </c>
      <c r="R19" s="23">
        <v>131.61459973759997</v>
      </c>
      <c r="S19" s="24">
        <v>25.312902489599999</v>
      </c>
      <c r="T19" s="24">
        <v>131.37878587520004</v>
      </c>
      <c r="U19" s="25">
        <v>132.28378703360005</v>
      </c>
      <c r="V19" s="302">
        <f t="shared" si="0"/>
        <v>1839.8692867903999</v>
      </c>
      <c r="X19" s="52"/>
      <c r="Y19" s="52"/>
    </row>
    <row r="20" spans="1:42" s="304" customFormat="1" ht="39.75" customHeight="1" x14ac:dyDescent="0.25">
      <c r="A20" s="303" t="s">
        <v>16</v>
      </c>
      <c r="B20" s="299">
        <v>470</v>
      </c>
      <c r="C20" s="300">
        <v>4.7124000000000086</v>
      </c>
      <c r="D20" s="300">
        <v>4.5045000000000082</v>
      </c>
      <c r="E20" s="300">
        <v>0.81270000000000142</v>
      </c>
      <c r="F20" s="300">
        <v>4.5486000000000084</v>
      </c>
      <c r="G20" s="300">
        <v>5.2353000000000094</v>
      </c>
      <c r="H20" s="299">
        <v>463</v>
      </c>
      <c r="I20" s="300">
        <v>7.0967000000000082</v>
      </c>
      <c r="J20" s="300">
        <v>7.6838000000000086</v>
      </c>
      <c r="K20" s="300">
        <v>1.4626000000000017</v>
      </c>
      <c r="L20" s="300">
        <v>7.7456000000000085</v>
      </c>
      <c r="M20" s="301">
        <v>8.7138000000000098</v>
      </c>
      <c r="N20" s="23">
        <v>137.18843585920004</v>
      </c>
      <c r="O20" s="24">
        <v>24.375618604800003</v>
      </c>
      <c r="P20" s="24">
        <v>135.27385935360002</v>
      </c>
      <c r="Q20" s="25">
        <v>136.92529783679998</v>
      </c>
      <c r="R20" s="23">
        <v>131.61459973759997</v>
      </c>
      <c r="S20" s="24">
        <v>25.312902489599999</v>
      </c>
      <c r="T20" s="24">
        <v>131.37878587520004</v>
      </c>
      <c r="U20" s="25">
        <v>132.28378703360005</v>
      </c>
      <c r="V20" s="302">
        <f t="shared" si="0"/>
        <v>1839.8692867903999</v>
      </c>
      <c r="X20" s="52"/>
      <c r="Y20" s="52"/>
    </row>
    <row r="21" spans="1:42" s="304" customFormat="1" ht="39.950000000000003" customHeight="1" x14ac:dyDescent="0.25">
      <c r="A21" s="298" t="s">
        <v>17</v>
      </c>
      <c r="B21" s="299">
        <v>470</v>
      </c>
      <c r="C21" s="300">
        <v>4.7124000000000086</v>
      </c>
      <c r="D21" s="300">
        <v>4.5045000000000082</v>
      </c>
      <c r="E21" s="300">
        <v>0.81270000000000142</v>
      </c>
      <c r="F21" s="300">
        <v>4.5486000000000084</v>
      </c>
      <c r="G21" s="300">
        <v>5.2353000000000094</v>
      </c>
      <c r="H21" s="299">
        <v>463</v>
      </c>
      <c r="I21" s="300">
        <v>7.0967000000000082</v>
      </c>
      <c r="J21" s="300">
        <v>7.6838000000000086</v>
      </c>
      <c r="K21" s="300">
        <v>1.4626000000000017</v>
      </c>
      <c r="L21" s="300">
        <v>7.7456000000000085</v>
      </c>
      <c r="M21" s="301">
        <v>8.7138000000000098</v>
      </c>
      <c r="N21" s="23">
        <v>137.18843585920004</v>
      </c>
      <c r="O21" s="24">
        <v>24.375618604800003</v>
      </c>
      <c r="P21" s="24">
        <v>135.27385935360002</v>
      </c>
      <c r="Q21" s="25">
        <v>136.92529783679998</v>
      </c>
      <c r="R21" s="23">
        <v>131.61459973759997</v>
      </c>
      <c r="S21" s="24">
        <v>25.312902489599999</v>
      </c>
      <c r="T21" s="24">
        <v>131.37878587520004</v>
      </c>
      <c r="U21" s="25">
        <v>132.28378703360005</v>
      </c>
      <c r="V21" s="302">
        <f t="shared" si="0"/>
        <v>1839.8692867903999</v>
      </c>
      <c r="X21" s="52"/>
      <c r="Y21" s="52"/>
    </row>
    <row r="22" spans="1:42" s="304" customFormat="1" ht="39.950000000000003" customHeight="1" x14ac:dyDescent="0.25">
      <c r="A22" s="303" t="s">
        <v>18</v>
      </c>
      <c r="B22" s="299">
        <v>470</v>
      </c>
      <c r="C22" s="300">
        <v>4.7124000000000086</v>
      </c>
      <c r="D22" s="300">
        <v>4.5045000000000082</v>
      </c>
      <c r="E22" s="300">
        <v>0.81270000000000142</v>
      </c>
      <c r="F22" s="300">
        <v>4.5486000000000084</v>
      </c>
      <c r="G22" s="300">
        <v>5.2353000000000094</v>
      </c>
      <c r="H22" s="299">
        <v>463</v>
      </c>
      <c r="I22" s="300">
        <v>7.0967000000000082</v>
      </c>
      <c r="J22" s="300">
        <v>7.6838000000000086</v>
      </c>
      <c r="K22" s="300">
        <v>1.4626000000000017</v>
      </c>
      <c r="L22" s="300">
        <v>7.7456000000000085</v>
      </c>
      <c r="M22" s="301">
        <v>8.7138000000000098</v>
      </c>
      <c r="N22" s="23">
        <v>137.18843585920004</v>
      </c>
      <c r="O22" s="24">
        <v>24.375618604800003</v>
      </c>
      <c r="P22" s="24">
        <v>135.27385935360002</v>
      </c>
      <c r="Q22" s="25">
        <v>136.92529783679998</v>
      </c>
      <c r="R22" s="23">
        <v>131.61459973759997</v>
      </c>
      <c r="S22" s="24">
        <v>25.312902489599999</v>
      </c>
      <c r="T22" s="24">
        <v>131.37878587520004</v>
      </c>
      <c r="U22" s="25">
        <v>132.28378703360005</v>
      </c>
      <c r="V22" s="302">
        <f t="shared" si="0"/>
        <v>1839.8692867903999</v>
      </c>
      <c r="X22" s="52"/>
      <c r="Y22" s="52"/>
    </row>
    <row r="23" spans="1:42" s="304" customFormat="1" ht="39.950000000000003" customHeight="1" x14ac:dyDescent="0.25">
      <c r="A23" s="298" t="s">
        <v>19</v>
      </c>
      <c r="B23" s="299">
        <v>470</v>
      </c>
      <c r="C23" s="300">
        <v>4.7124000000000086</v>
      </c>
      <c r="D23" s="300">
        <v>4.5045000000000082</v>
      </c>
      <c r="E23" s="300">
        <v>0.81270000000000142</v>
      </c>
      <c r="F23" s="300">
        <v>4.5486000000000084</v>
      </c>
      <c r="G23" s="300">
        <v>5.2353000000000094</v>
      </c>
      <c r="H23" s="299">
        <v>463</v>
      </c>
      <c r="I23" s="300">
        <v>7.0967000000000082</v>
      </c>
      <c r="J23" s="300">
        <v>7.6838000000000086</v>
      </c>
      <c r="K23" s="300">
        <v>1.4626000000000017</v>
      </c>
      <c r="L23" s="300">
        <v>7.7456000000000085</v>
      </c>
      <c r="M23" s="301">
        <v>8.7138000000000098</v>
      </c>
      <c r="N23" s="23">
        <v>137.18843585920004</v>
      </c>
      <c r="O23" s="24">
        <v>24.375618604800003</v>
      </c>
      <c r="P23" s="24">
        <v>135.27385935360002</v>
      </c>
      <c r="Q23" s="25">
        <v>136.92529783679998</v>
      </c>
      <c r="R23" s="23">
        <v>131.61459973759997</v>
      </c>
      <c r="S23" s="24">
        <v>25.312902489599999</v>
      </c>
      <c r="T23" s="24">
        <v>131.37878587520004</v>
      </c>
      <c r="U23" s="25">
        <v>132.28378703360005</v>
      </c>
      <c r="V23" s="302">
        <f t="shared" si="0"/>
        <v>1839.8692867903999</v>
      </c>
      <c r="X23" s="52"/>
      <c r="Y23" s="52"/>
    </row>
    <row r="24" spans="1:42" s="304" customFormat="1" ht="39.950000000000003" customHeight="1" thickBot="1" x14ac:dyDescent="0.3">
      <c r="A24" s="303" t="s">
        <v>11</v>
      </c>
      <c r="B24" s="305">
        <f>SUM(B17:B23)</f>
        <v>3294</v>
      </c>
      <c r="C24" s="306">
        <f t="shared" ref="C24:U24" si="1">SUM(C17:C23)</f>
        <v>33.939600000000098</v>
      </c>
      <c r="D24" s="306">
        <f t="shared" si="1"/>
        <v>32.403300000000087</v>
      </c>
      <c r="E24" s="306">
        <f t="shared" si="1"/>
        <v>5.8713000000000157</v>
      </c>
      <c r="F24" s="306">
        <f t="shared" si="1"/>
        <v>32.72040000000009</v>
      </c>
      <c r="G24" s="306">
        <f t="shared" si="1"/>
        <v>37.658100000000104</v>
      </c>
      <c r="H24" s="305">
        <f t="shared" si="1"/>
        <v>3269</v>
      </c>
      <c r="I24" s="306">
        <f t="shared" si="1"/>
        <v>45.088300000000089</v>
      </c>
      <c r="J24" s="306">
        <f t="shared" si="1"/>
        <v>48.713800000000091</v>
      </c>
      <c r="K24" s="306">
        <f t="shared" si="1"/>
        <v>9.355400000000019</v>
      </c>
      <c r="L24" s="306">
        <f t="shared" si="1"/>
        <v>49.105600000000102</v>
      </c>
      <c r="M24" s="307">
        <f t="shared" si="1"/>
        <v>55.285200000000103</v>
      </c>
      <c r="N24" s="391">
        <f t="shared" si="1"/>
        <v>961.71390000000019</v>
      </c>
      <c r="O24" s="392">
        <f t="shared" si="1"/>
        <v>171.77369999999999</v>
      </c>
      <c r="P24" s="392">
        <f t="shared" si="1"/>
        <v>949.67880000000014</v>
      </c>
      <c r="Q24" s="393">
        <f t="shared" si="1"/>
        <v>959.52569999999969</v>
      </c>
      <c r="R24" s="391">
        <f t="shared" si="1"/>
        <v>924.51449999999988</v>
      </c>
      <c r="S24" s="392">
        <f t="shared" si="1"/>
        <v>177.24419999999998</v>
      </c>
      <c r="T24" s="392">
        <f t="shared" si="1"/>
        <v>922.32630000000017</v>
      </c>
      <c r="U24" s="393">
        <f t="shared" si="1"/>
        <v>927.79680000000008</v>
      </c>
      <c r="V24" s="302">
        <f>SUM(B24:U24)</f>
        <v>12907.714900000001</v>
      </c>
      <c r="X24" s="52"/>
    </row>
    <row r="25" spans="1:42" s="304" customFormat="1" ht="41.45" customHeight="1" x14ac:dyDescent="0.25">
      <c r="A25" s="312" t="s">
        <v>20</v>
      </c>
      <c r="B25" s="313"/>
      <c r="C25" s="314">
        <v>156.30000000000001</v>
      </c>
      <c r="D25" s="314">
        <v>156.30000000000001</v>
      </c>
      <c r="E25" s="314">
        <v>156.30000000000001</v>
      </c>
      <c r="F25" s="314">
        <v>156.30000000000001</v>
      </c>
      <c r="G25" s="314">
        <v>156.30000000000001</v>
      </c>
      <c r="H25" s="313"/>
      <c r="I25" s="314">
        <v>156.30000000000001</v>
      </c>
      <c r="J25" s="314">
        <v>156.30000000000001</v>
      </c>
      <c r="K25" s="314">
        <v>156.30000000000001</v>
      </c>
      <c r="L25" s="314">
        <v>156.30000000000001</v>
      </c>
      <c r="M25" s="315">
        <v>156.30000000000001</v>
      </c>
      <c r="N25" s="387">
        <v>156.30000000000001</v>
      </c>
      <c r="O25" s="388">
        <v>156.30000000000001</v>
      </c>
      <c r="P25" s="388">
        <v>156.30000000000001</v>
      </c>
      <c r="Q25" s="389">
        <v>156.30000000000001</v>
      </c>
      <c r="R25" s="390">
        <v>156.30000000000001</v>
      </c>
      <c r="S25" s="388">
        <v>156.30000000000001</v>
      </c>
      <c r="T25" s="388">
        <v>156.30000000000001</v>
      </c>
      <c r="U25" s="389">
        <v>156.30000000000001</v>
      </c>
      <c r="V25" s="320">
        <f>+((V24/V26)/7)*1000</f>
        <v>156.2809790175923</v>
      </c>
    </row>
    <row r="26" spans="1:42" s="52" customFormat="1" ht="36.75" customHeight="1" x14ac:dyDescent="0.25">
      <c r="A26" s="321" t="s">
        <v>21</v>
      </c>
      <c r="B26" s="322"/>
      <c r="C26" s="323">
        <v>748</v>
      </c>
      <c r="D26" s="323">
        <v>715</v>
      </c>
      <c r="E26" s="323">
        <v>129</v>
      </c>
      <c r="F26" s="323">
        <v>722</v>
      </c>
      <c r="G26" s="323">
        <v>831</v>
      </c>
      <c r="H26" s="324"/>
      <c r="I26" s="323">
        <v>689</v>
      </c>
      <c r="J26" s="323">
        <v>746</v>
      </c>
      <c r="K26" s="323">
        <v>142</v>
      </c>
      <c r="L26" s="323">
        <v>752</v>
      </c>
      <c r="M26" s="325">
        <v>846</v>
      </c>
      <c r="N26" s="86">
        <v>879</v>
      </c>
      <c r="O26" s="35">
        <v>157</v>
      </c>
      <c r="P26" s="35">
        <v>868</v>
      </c>
      <c r="Q26" s="36">
        <v>877</v>
      </c>
      <c r="R26" s="34">
        <v>845</v>
      </c>
      <c r="S26" s="35">
        <v>162</v>
      </c>
      <c r="T26" s="35">
        <v>843</v>
      </c>
      <c r="U26" s="36">
        <v>848</v>
      </c>
      <c r="V26" s="326">
        <f>SUM(C26:U26)</f>
        <v>11799</v>
      </c>
    </row>
    <row r="27" spans="1:42" s="52" customFormat="1" ht="33" customHeight="1" x14ac:dyDescent="0.25">
      <c r="A27" s="327" t="s">
        <v>22</v>
      </c>
      <c r="B27" s="328"/>
      <c r="C27" s="300">
        <f>(C26*C25/1000)*6</f>
        <v>701.47440000000006</v>
      </c>
      <c r="D27" s="300">
        <f t="shared" ref="D27:G27" si="2">(D26*D25/1000)*6</f>
        <v>670.52700000000016</v>
      </c>
      <c r="E27" s="300">
        <f t="shared" si="2"/>
        <v>120.97620000000001</v>
      </c>
      <c r="F27" s="300">
        <f t="shared" si="2"/>
        <v>677.09159999999997</v>
      </c>
      <c r="G27" s="300">
        <f t="shared" si="2"/>
        <v>779.31179999999995</v>
      </c>
      <c r="H27" s="328"/>
      <c r="I27" s="300">
        <f>(I26*I25/1000)*6</f>
        <v>646.14420000000007</v>
      </c>
      <c r="J27" s="300">
        <f>(J26*J25/1000)*6</f>
        <v>699.59879999999998</v>
      </c>
      <c r="K27" s="300">
        <f>(K26*K25/1000)*6</f>
        <v>133.16759999999999</v>
      </c>
      <c r="L27" s="300">
        <f>(L26*L25/1000)*6</f>
        <v>705.2256000000001</v>
      </c>
      <c r="M27" s="301">
        <f>(M26*M25/1000)*6</f>
        <v>793.37880000000007</v>
      </c>
      <c r="N27" s="302">
        <f>((N26*N25)*7/1000-N17-N18)/5</f>
        <v>137.18843585920004</v>
      </c>
      <c r="O27" s="204">
        <f t="shared" ref="O27:U27" si="3">((O26*O25)*7/1000-O17-O18)/5</f>
        <v>24.375618604800003</v>
      </c>
      <c r="P27" s="204">
        <f t="shared" si="3"/>
        <v>135.27385935360002</v>
      </c>
      <c r="Q27" s="205">
        <f t="shared" si="3"/>
        <v>136.92529783679998</v>
      </c>
      <c r="R27" s="203">
        <f t="shared" si="3"/>
        <v>131.61459973759997</v>
      </c>
      <c r="S27" s="204">
        <f t="shared" si="3"/>
        <v>25.312902489599999</v>
      </c>
      <c r="T27" s="204">
        <f t="shared" si="3"/>
        <v>131.37878587520004</v>
      </c>
      <c r="U27" s="205">
        <f t="shared" si="3"/>
        <v>132.28378703360005</v>
      </c>
      <c r="V27" s="88"/>
      <c r="W27" s="52">
        <f>((V24*1000)/V26)/7</f>
        <v>156.2809790175923</v>
      </c>
    </row>
    <row r="28" spans="1:42" s="52" customFormat="1" ht="33" customHeight="1" x14ac:dyDescent="0.25">
      <c r="A28" s="256" t="s">
        <v>23</v>
      </c>
      <c r="B28" s="329"/>
      <c r="C28" s="330">
        <f>+(C25-$C$32)*C26/1000</f>
        <v>4.7124000000000086</v>
      </c>
      <c r="D28" s="330">
        <f t="shared" ref="D28:G28" si="4">+(D25-$C$32)*D26/1000</f>
        <v>4.5045000000000082</v>
      </c>
      <c r="E28" s="330">
        <f t="shared" si="4"/>
        <v>0.81270000000000142</v>
      </c>
      <c r="F28" s="330">
        <f t="shared" si="4"/>
        <v>4.5486000000000084</v>
      </c>
      <c r="G28" s="330">
        <f t="shared" si="4"/>
        <v>5.2353000000000094</v>
      </c>
      <c r="H28" s="329"/>
      <c r="I28" s="330">
        <f>+(I25-$I$32)*I26/1000</f>
        <v>7.0967000000000082</v>
      </c>
      <c r="J28" s="330">
        <f t="shared" ref="J28:M28" si="5">+(J25-$I$32)*J26/1000</f>
        <v>7.6838000000000086</v>
      </c>
      <c r="K28" s="330">
        <f t="shared" si="5"/>
        <v>1.4626000000000017</v>
      </c>
      <c r="L28" s="330">
        <f t="shared" si="5"/>
        <v>7.7456000000000085</v>
      </c>
      <c r="M28" s="331">
        <f t="shared" si="5"/>
        <v>8.7138000000000098</v>
      </c>
      <c r="N28" s="259">
        <f t="shared" ref="N28:U28" si="6">((N26*N25)*7)/1000</f>
        <v>961.71390000000019</v>
      </c>
      <c r="O28" s="45">
        <f t="shared" si="6"/>
        <v>171.77370000000002</v>
      </c>
      <c r="P28" s="45">
        <f t="shared" si="6"/>
        <v>949.67880000000014</v>
      </c>
      <c r="Q28" s="46">
        <f t="shared" si="6"/>
        <v>959.52570000000003</v>
      </c>
      <c r="R28" s="44">
        <f t="shared" si="6"/>
        <v>924.5145</v>
      </c>
      <c r="S28" s="45">
        <f t="shared" si="6"/>
        <v>177.24420000000001</v>
      </c>
      <c r="T28" s="45">
        <f t="shared" si="6"/>
        <v>922.32630000000017</v>
      </c>
      <c r="U28" s="46">
        <f t="shared" si="6"/>
        <v>927.79680000000019</v>
      </c>
      <c r="V28" s="344"/>
    </row>
    <row r="29" spans="1:42" s="304" customFormat="1" ht="33.75" customHeight="1" thickBot="1" x14ac:dyDescent="0.3">
      <c r="A29" s="256" t="s">
        <v>24</v>
      </c>
      <c r="B29" s="332"/>
      <c r="C29" s="333">
        <f t="shared" ref="C29:G29" si="7">+C26*(1.16666666666667)</f>
        <v>872.66666666666924</v>
      </c>
      <c r="D29" s="333">
        <f t="shared" si="7"/>
        <v>834.16666666666913</v>
      </c>
      <c r="E29" s="333">
        <f t="shared" si="7"/>
        <v>150.50000000000043</v>
      </c>
      <c r="F29" s="333">
        <f t="shared" si="7"/>
        <v>842.33333333333576</v>
      </c>
      <c r="G29" s="333">
        <f t="shared" si="7"/>
        <v>969.50000000000284</v>
      </c>
      <c r="H29" s="332"/>
      <c r="I29" s="333">
        <f>+I26*(1.16666666666667)</f>
        <v>803.83333333333564</v>
      </c>
      <c r="J29" s="333">
        <f>+J26*(1.16666666666667)</f>
        <v>870.33333333333587</v>
      </c>
      <c r="K29" s="333">
        <f>+K26*(1.16666666666667)</f>
        <v>165.66666666666714</v>
      </c>
      <c r="L29" s="333">
        <f>+L26*(1.16666666666667)</f>
        <v>877.33333333333587</v>
      </c>
      <c r="M29" s="334">
        <f>+M26*(1.16666666666667)</f>
        <v>987.00000000000284</v>
      </c>
      <c r="N29" s="89">
        <f t="shared" ref="N29:U29" si="8">+(N24/N26)/7*1000</f>
        <v>156.30000000000004</v>
      </c>
      <c r="O29" s="49">
        <f t="shared" si="8"/>
        <v>156.29999999999995</v>
      </c>
      <c r="P29" s="49">
        <f t="shared" si="8"/>
        <v>156.30000000000001</v>
      </c>
      <c r="Q29" s="50">
        <f t="shared" si="8"/>
        <v>156.29999999999993</v>
      </c>
      <c r="R29" s="48">
        <f t="shared" si="8"/>
        <v>156.29999999999995</v>
      </c>
      <c r="S29" s="49">
        <f t="shared" si="8"/>
        <v>156.29999999999995</v>
      </c>
      <c r="T29" s="49">
        <f t="shared" si="8"/>
        <v>156.30000000000004</v>
      </c>
      <c r="U29" s="50">
        <f t="shared" si="8"/>
        <v>156.30000000000001</v>
      </c>
      <c r="V29" s="344"/>
    </row>
    <row r="30" spans="1:42" s="304" customFormat="1" ht="33.75" customHeight="1" x14ac:dyDescent="0.25">
      <c r="A30" s="52"/>
      <c r="B30" s="328"/>
      <c r="C30" s="335">
        <f>(C27/6)</f>
        <v>116.91240000000001</v>
      </c>
      <c r="D30" s="335">
        <f t="shared" ref="D30:G30" si="9">+(D27/6)</f>
        <v>111.75450000000002</v>
      </c>
      <c r="E30" s="335">
        <f t="shared" si="9"/>
        <v>20.162700000000001</v>
      </c>
      <c r="F30" s="335">
        <f t="shared" si="9"/>
        <v>112.84859999999999</v>
      </c>
      <c r="G30" s="335">
        <f t="shared" si="9"/>
        <v>129.8853</v>
      </c>
      <c r="H30" s="328"/>
      <c r="I30" s="335">
        <f>+(I27/6)</f>
        <v>107.69070000000001</v>
      </c>
      <c r="J30" s="335">
        <f>+(J27/6)</f>
        <v>116.5998</v>
      </c>
      <c r="K30" s="335">
        <f>+(K27/6)</f>
        <v>22.194599999999998</v>
      </c>
      <c r="L30" s="335">
        <f>+(L27/6)</f>
        <v>117.53760000000001</v>
      </c>
      <c r="M30" s="336">
        <f>+(M27/6)</f>
        <v>132.22980000000001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04" customFormat="1" ht="33.75" customHeight="1" x14ac:dyDescent="0.25">
      <c r="A31" s="52"/>
      <c r="B31" s="328"/>
      <c r="C31" s="335">
        <f>+((C27-C24)/4)+C30</f>
        <v>283.79609999999997</v>
      </c>
      <c r="D31" s="335">
        <f t="shared" ref="D31:G31" si="10">+((D27-D24)/4)+D30</f>
        <v>271.28542500000003</v>
      </c>
      <c r="E31" s="335">
        <f t="shared" si="10"/>
        <v>48.938924999999998</v>
      </c>
      <c r="F31" s="335">
        <f t="shared" si="10"/>
        <v>273.94139999999999</v>
      </c>
      <c r="G31" s="335">
        <f t="shared" si="10"/>
        <v>315.29872499999999</v>
      </c>
      <c r="H31" s="328"/>
      <c r="I31" s="335">
        <f>+((I27-I24)/4)+I30</f>
        <v>257.95467500000001</v>
      </c>
      <c r="J31" s="335">
        <f>+((J27-J24)/4)+J30</f>
        <v>279.32104999999996</v>
      </c>
      <c r="K31" s="335">
        <f>+((K27-K24)/4)+K30</f>
        <v>53.147649999999992</v>
      </c>
      <c r="L31" s="335">
        <f>+((L27-L24)/4)+L30</f>
        <v>281.56760000000003</v>
      </c>
      <c r="M31" s="336">
        <f>+((M27-M24)/4)+M30</f>
        <v>316.75319999999999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04" customFormat="1" ht="33.75" customHeight="1" thickBot="1" x14ac:dyDescent="0.3">
      <c r="A32" s="52"/>
      <c r="B32" s="337"/>
      <c r="C32" s="338">
        <v>150</v>
      </c>
      <c r="D32" s="339">
        <f>+C32*E32/1000</f>
        <v>471.75</v>
      </c>
      <c r="E32" s="340">
        <f>+SUM(C26:G26)</f>
        <v>3145</v>
      </c>
      <c r="F32" s="341"/>
      <c r="G32" s="341"/>
      <c r="H32" s="337"/>
      <c r="I32" s="338">
        <v>146</v>
      </c>
      <c r="J32" s="339">
        <f>+I32*K32/1000</f>
        <v>463.55</v>
      </c>
      <c r="K32" s="340">
        <f>+SUM(I26:M26)</f>
        <v>3175</v>
      </c>
      <c r="L32" s="342"/>
      <c r="M32" s="34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04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s="419" customFormat="1" ht="33.75" customHeight="1" x14ac:dyDescent="0.25">
      <c r="A36" s="121" t="s">
        <v>25</v>
      </c>
      <c r="B36" s="589" t="s">
        <v>26</v>
      </c>
      <c r="C36" s="590"/>
      <c r="D36" s="590"/>
      <c r="E36" s="590"/>
      <c r="F36" s="590"/>
      <c r="G36" s="590"/>
      <c r="H36" s="587"/>
      <c r="I36" s="416"/>
      <c r="J36" s="417" t="s">
        <v>27</v>
      </c>
      <c r="K36" s="110"/>
      <c r="L36" s="589" t="s">
        <v>26</v>
      </c>
      <c r="M36" s="590"/>
      <c r="N36" s="590"/>
      <c r="O36" s="590"/>
      <c r="P36" s="590"/>
      <c r="Q36" s="590"/>
      <c r="R36" s="610"/>
      <c r="S36" s="52"/>
      <c r="T36" s="52"/>
      <c r="U36" s="52"/>
      <c r="V36" s="52"/>
      <c r="W36" s="418"/>
      <c r="X36" s="52"/>
      <c r="Y36" s="52"/>
      <c r="Z36" s="52"/>
      <c r="AA36" s="52"/>
      <c r="AB36" s="52"/>
    </row>
    <row r="37" spans="1:30" s="419" customFormat="1" ht="33.75" customHeight="1" x14ac:dyDescent="0.25">
      <c r="A37" s="92" t="s">
        <v>28</v>
      </c>
      <c r="B37" s="420"/>
      <c r="C37" s="399"/>
      <c r="D37" s="399"/>
      <c r="E37" s="399"/>
      <c r="F37" s="399"/>
      <c r="G37" s="399"/>
      <c r="H37" s="399"/>
      <c r="I37" s="296" t="s">
        <v>11</v>
      </c>
      <c r="K37" s="421"/>
      <c r="L37" s="420"/>
      <c r="M37" s="399"/>
      <c r="N37" s="399"/>
      <c r="O37" s="399"/>
      <c r="P37" s="399"/>
      <c r="Q37" s="399"/>
      <c r="R37" s="296" t="s">
        <v>11</v>
      </c>
      <c r="S37" s="422"/>
      <c r="T37" s="422"/>
      <c r="U37" s="423"/>
      <c r="V37" s="52"/>
      <c r="W37" s="52"/>
      <c r="X37" s="418"/>
      <c r="Y37" s="52"/>
      <c r="Z37" s="52"/>
      <c r="AA37" s="52"/>
      <c r="AB37" s="52"/>
    </row>
    <row r="38" spans="1:30" s="419" customFormat="1" ht="33.75" customHeight="1" x14ac:dyDescent="0.25">
      <c r="A38" s="92" t="s">
        <v>12</v>
      </c>
      <c r="B38" s="294">
        <v>1</v>
      </c>
      <c r="C38" s="295">
        <v>2</v>
      </c>
      <c r="D38" s="295">
        <v>3</v>
      </c>
      <c r="E38" s="295">
        <v>4</v>
      </c>
      <c r="F38" s="295">
        <v>5</v>
      </c>
      <c r="G38" s="295">
        <v>6</v>
      </c>
      <c r="H38" s="295">
        <v>7</v>
      </c>
      <c r="I38" s="296"/>
      <c r="K38" s="92" t="s">
        <v>12</v>
      </c>
      <c r="L38" s="420">
        <v>1</v>
      </c>
      <c r="M38" s="402">
        <v>2</v>
      </c>
      <c r="N38" s="402">
        <v>3</v>
      </c>
      <c r="O38" s="402">
        <v>4</v>
      </c>
      <c r="P38" s="402">
        <v>5</v>
      </c>
      <c r="Q38" s="402" t="s">
        <v>61</v>
      </c>
      <c r="R38" s="296"/>
      <c r="S38" s="422"/>
      <c r="T38" s="422"/>
      <c r="U38" s="423"/>
      <c r="V38" s="52"/>
      <c r="W38" s="424"/>
      <c r="X38" s="424"/>
      <c r="Y38" s="52"/>
      <c r="Z38" s="52"/>
      <c r="AA38" s="52"/>
      <c r="AB38" s="52"/>
    </row>
    <row r="39" spans="1:30" s="419" customFormat="1" ht="33.75" customHeight="1" x14ac:dyDescent="0.25">
      <c r="A39" s="404" t="s">
        <v>13</v>
      </c>
      <c r="B39" s="82">
        <v>124.41979999999998</v>
      </c>
      <c r="C39" s="82">
        <v>126.45689999999999</v>
      </c>
      <c r="D39" s="82">
        <v>8.4617999999999984</v>
      </c>
      <c r="E39" s="82">
        <v>125.20329999999998</v>
      </c>
      <c r="F39" s="82">
        <v>123.32289999999999</v>
      </c>
      <c r="G39" s="82"/>
      <c r="H39" s="82"/>
      <c r="I39" s="205">
        <f t="shared" ref="I39:I46" si="11">SUM(B39:H39)</f>
        <v>507.86469999999997</v>
      </c>
      <c r="J39" s="52"/>
      <c r="K39" s="404" t="s">
        <v>13</v>
      </c>
      <c r="L39" s="82">
        <v>9.1</v>
      </c>
      <c r="M39" s="82">
        <v>9.6999999999999993</v>
      </c>
      <c r="N39" s="82">
        <v>1.3</v>
      </c>
      <c r="O39" s="82">
        <v>9.4</v>
      </c>
      <c r="P39" s="82">
        <v>9.1</v>
      </c>
      <c r="Q39" s="82"/>
      <c r="R39" s="205">
        <f t="shared" ref="R39:R46" si="12">SUM(L39:Q39)</f>
        <v>38.6</v>
      </c>
      <c r="S39" s="52"/>
      <c r="T39" s="76"/>
      <c r="U39" s="76"/>
      <c r="V39" s="52"/>
      <c r="W39" s="424"/>
      <c r="X39" s="424"/>
      <c r="Y39" s="52"/>
      <c r="Z39" s="52"/>
      <c r="AA39" s="52"/>
      <c r="AB39" s="52"/>
    </row>
    <row r="40" spans="1:30" s="419" customFormat="1" ht="33.75" customHeight="1" x14ac:dyDescent="0.25">
      <c r="A40" s="406" t="s">
        <v>14</v>
      </c>
      <c r="B40" s="82">
        <v>124.41979999999998</v>
      </c>
      <c r="C40" s="82">
        <v>126.45689999999999</v>
      </c>
      <c r="D40" s="82">
        <v>8.4617999999999984</v>
      </c>
      <c r="E40" s="82">
        <v>125.20329999999998</v>
      </c>
      <c r="F40" s="82">
        <v>123.32289999999999</v>
      </c>
      <c r="G40" s="82"/>
      <c r="H40" s="82"/>
      <c r="I40" s="205">
        <f t="shared" si="11"/>
        <v>507.86469999999997</v>
      </c>
      <c r="J40" s="52"/>
      <c r="K40" s="406" t="s">
        <v>14</v>
      </c>
      <c r="L40" s="82">
        <v>9.1</v>
      </c>
      <c r="M40" s="82">
        <v>9.6999999999999993</v>
      </c>
      <c r="N40" s="82">
        <v>1.3</v>
      </c>
      <c r="O40" s="82">
        <v>9.4</v>
      </c>
      <c r="P40" s="82">
        <v>9.1</v>
      </c>
      <c r="Q40" s="82"/>
      <c r="R40" s="205">
        <f t="shared" si="12"/>
        <v>38.6</v>
      </c>
      <c r="S40" s="52"/>
      <c r="T40" s="76"/>
      <c r="U40" s="423"/>
      <c r="V40" s="52"/>
      <c r="W40" s="424"/>
      <c r="X40" s="424"/>
      <c r="Y40" s="52"/>
      <c r="Z40" s="52"/>
      <c r="AA40" s="52"/>
      <c r="AB40" s="52"/>
    </row>
    <row r="41" spans="1:30" s="419" customFormat="1" ht="33.75" customHeight="1" x14ac:dyDescent="0.25">
      <c r="A41" s="404" t="s">
        <v>15</v>
      </c>
      <c r="B41" s="82"/>
      <c r="C41" s="82"/>
      <c r="D41" s="82"/>
      <c r="E41" s="82"/>
      <c r="F41" s="82"/>
      <c r="G41" s="24"/>
      <c r="H41" s="24"/>
      <c r="I41" s="205">
        <f t="shared" si="11"/>
        <v>0</v>
      </c>
      <c r="J41" s="52"/>
      <c r="K41" s="404" t="s">
        <v>15</v>
      </c>
      <c r="L41" s="82">
        <v>9.1</v>
      </c>
      <c r="M41" s="82">
        <v>9.6999999999999993</v>
      </c>
      <c r="N41" s="82">
        <v>1.3</v>
      </c>
      <c r="O41" s="82">
        <v>9.4</v>
      </c>
      <c r="P41" s="82">
        <v>9.1</v>
      </c>
      <c r="Q41" s="24"/>
      <c r="R41" s="205">
        <f t="shared" si="12"/>
        <v>38.6</v>
      </c>
      <c r="S41" s="52"/>
      <c r="T41" s="76"/>
      <c r="U41" s="53"/>
      <c r="V41" s="52"/>
      <c r="W41" s="424"/>
      <c r="X41" s="424"/>
      <c r="Y41" s="52"/>
      <c r="Z41" s="52"/>
      <c r="AA41" s="52"/>
      <c r="AB41" s="52"/>
    </row>
    <row r="42" spans="1:30" s="419" customFormat="1" ht="33.75" customHeight="1" x14ac:dyDescent="0.25">
      <c r="A42" s="406" t="s">
        <v>16</v>
      </c>
      <c r="B42" s="82"/>
      <c r="C42" s="82"/>
      <c r="D42" s="82"/>
      <c r="E42" s="82"/>
      <c r="F42" s="82"/>
      <c r="G42" s="82"/>
      <c r="H42" s="82"/>
      <c r="I42" s="205">
        <f t="shared" si="11"/>
        <v>0</v>
      </c>
      <c r="J42" s="52"/>
      <c r="K42" s="406" t="s">
        <v>16</v>
      </c>
      <c r="L42" s="82">
        <v>9.1999999999999993</v>
      </c>
      <c r="M42" s="82">
        <v>9.8000000000000007</v>
      </c>
      <c r="N42" s="82">
        <v>1.3</v>
      </c>
      <c r="O42" s="82">
        <v>9.4</v>
      </c>
      <c r="P42" s="82">
        <v>9.1</v>
      </c>
      <c r="Q42" s="82"/>
      <c r="R42" s="205">
        <f t="shared" si="12"/>
        <v>38.800000000000004</v>
      </c>
      <c r="S42" s="52"/>
      <c r="T42" s="76"/>
      <c r="U42" s="53"/>
      <c r="V42" s="52"/>
      <c r="W42" s="424"/>
      <c r="X42" s="424"/>
      <c r="Y42" s="52"/>
      <c r="Z42" s="52"/>
      <c r="AA42" s="52"/>
      <c r="AB42" s="52"/>
    </row>
    <row r="43" spans="1:30" s="419" customFormat="1" ht="33.75" customHeight="1" x14ac:dyDescent="0.25">
      <c r="A43" s="404" t="s">
        <v>17</v>
      </c>
      <c r="B43" s="82"/>
      <c r="C43" s="82"/>
      <c r="D43" s="82"/>
      <c r="E43" s="82"/>
      <c r="F43" s="82"/>
      <c r="G43" s="82"/>
      <c r="H43" s="82"/>
      <c r="I43" s="205">
        <f t="shared" si="11"/>
        <v>0</v>
      </c>
      <c r="J43" s="52"/>
      <c r="K43" s="404" t="s">
        <v>17</v>
      </c>
      <c r="L43" s="82">
        <v>9.1999999999999993</v>
      </c>
      <c r="M43" s="82">
        <v>9.8000000000000007</v>
      </c>
      <c r="N43" s="82">
        <v>1.3</v>
      </c>
      <c r="O43" s="82">
        <v>9.4</v>
      </c>
      <c r="P43" s="82">
        <v>9.1</v>
      </c>
      <c r="Q43" s="82"/>
      <c r="R43" s="205">
        <f t="shared" si="12"/>
        <v>38.800000000000004</v>
      </c>
      <c r="S43" s="52"/>
      <c r="T43" s="76"/>
      <c r="U43" s="53"/>
      <c r="V43" s="52"/>
      <c r="W43" s="424"/>
      <c r="X43" s="424"/>
      <c r="Y43" s="52"/>
      <c r="Z43" s="52"/>
      <c r="AA43" s="52"/>
      <c r="AB43" s="52"/>
    </row>
    <row r="44" spans="1:30" s="419" customFormat="1" ht="33.75" customHeight="1" x14ac:dyDescent="0.25">
      <c r="A44" s="406" t="s">
        <v>18</v>
      </c>
      <c r="B44" s="82"/>
      <c r="C44" s="82"/>
      <c r="D44" s="82"/>
      <c r="E44" s="82"/>
      <c r="F44" s="82"/>
      <c r="G44" s="82"/>
      <c r="H44" s="82"/>
      <c r="I44" s="205">
        <f t="shared" si="11"/>
        <v>0</v>
      </c>
      <c r="J44" s="52"/>
      <c r="K44" s="406" t="s">
        <v>18</v>
      </c>
      <c r="L44" s="82">
        <v>9.1999999999999993</v>
      </c>
      <c r="M44" s="82">
        <v>9.8000000000000007</v>
      </c>
      <c r="N44" s="82">
        <v>1.3</v>
      </c>
      <c r="O44" s="82">
        <v>9.4</v>
      </c>
      <c r="P44" s="82">
        <v>9.1</v>
      </c>
      <c r="Q44" s="82"/>
      <c r="R44" s="205">
        <f t="shared" si="12"/>
        <v>38.800000000000004</v>
      </c>
      <c r="S44" s="52"/>
      <c r="T44" s="76"/>
      <c r="U44" s="53"/>
      <c r="V44" s="52"/>
      <c r="W44" s="424"/>
      <c r="X44" s="424"/>
      <c r="Y44" s="52"/>
      <c r="Z44" s="52"/>
      <c r="AA44" s="52"/>
      <c r="AB44" s="52"/>
    </row>
    <row r="45" spans="1:30" s="419" customFormat="1" ht="33.75" customHeight="1" x14ac:dyDescent="0.25">
      <c r="A45" s="404" t="s">
        <v>19</v>
      </c>
      <c r="B45" s="82"/>
      <c r="C45" s="82"/>
      <c r="D45" s="82"/>
      <c r="E45" s="82"/>
      <c r="F45" s="82"/>
      <c r="G45" s="82"/>
      <c r="H45" s="82"/>
      <c r="I45" s="205">
        <f t="shared" si="11"/>
        <v>0</v>
      </c>
      <c r="J45" s="52"/>
      <c r="K45" s="404" t="s">
        <v>19</v>
      </c>
      <c r="L45" s="82">
        <v>9.1999999999999993</v>
      </c>
      <c r="M45" s="82">
        <v>9.8000000000000007</v>
      </c>
      <c r="N45" s="82">
        <v>1.4</v>
      </c>
      <c r="O45" s="82">
        <v>9.4</v>
      </c>
      <c r="P45" s="82">
        <v>9.1999999999999993</v>
      </c>
      <c r="Q45" s="82"/>
      <c r="R45" s="205">
        <f t="shared" si="12"/>
        <v>39</v>
      </c>
      <c r="S45" s="52"/>
      <c r="T45" s="76"/>
      <c r="U45" s="53"/>
      <c r="V45" s="52"/>
      <c r="W45" s="424"/>
      <c r="X45" s="424"/>
      <c r="Y45" s="52"/>
      <c r="Z45" s="52"/>
      <c r="AA45" s="52"/>
      <c r="AB45" s="52"/>
    </row>
    <row r="46" spans="1:30" s="419" customFormat="1" ht="33.75" customHeight="1" x14ac:dyDescent="0.25">
      <c r="A46" s="406" t="s">
        <v>11</v>
      </c>
      <c r="B46" s="308">
        <f t="shared" ref="B46:H46" si="13">SUM(B39:B45)</f>
        <v>248.83959999999996</v>
      </c>
      <c r="C46" s="309">
        <f t="shared" si="13"/>
        <v>252.91379999999998</v>
      </c>
      <c r="D46" s="309">
        <f t="shared" si="13"/>
        <v>16.923599999999997</v>
      </c>
      <c r="E46" s="309">
        <f t="shared" si="13"/>
        <v>250.40659999999997</v>
      </c>
      <c r="F46" s="309">
        <f t="shared" si="13"/>
        <v>246.64579999999998</v>
      </c>
      <c r="G46" s="309">
        <f t="shared" si="13"/>
        <v>0</v>
      </c>
      <c r="H46" s="309">
        <f t="shared" si="13"/>
        <v>0</v>
      </c>
      <c r="I46" s="205">
        <f t="shared" si="11"/>
        <v>1015.7293999999999</v>
      </c>
      <c r="K46" s="406" t="s">
        <v>11</v>
      </c>
      <c r="L46" s="308">
        <f t="shared" ref="L46:Q46" si="14">SUM(L39:L45)</f>
        <v>64.100000000000009</v>
      </c>
      <c r="M46" s="309">
        <f t="shared" si="14"/>
        <v>68.3</v>
      </c>
      <c r="N46" s="309">
        <f t="shared" si="14"/>
        <v>9.1999999999999993</v>
      </c>
      <c r="O46" s="309">
        <f t="shared" si="14"/>
        <v>65.8</v>
      </c>
      <c r="P46" s="309">
        <f t="shared" si="14"/>
        <v>63.8</v>
      </c>
      <c r="Q46" s="309">
        <f t="shared" si="14"/>
        <v>0</v>
      </c>
      <c r="R46" s="205">
        <f t="shared" si="12"/>
        <v>271.2</v>
      </c>
      <c r="S46" s="76"/>
      <c r="T46" s="76"/>
      <c r="U46" s="52"/>
      <c r="V46" s="52"/>
      <c r="W46" s="52"/>
      <c r="X46" s="52"/>
      <c r="Y46" s="52"/>
      <c r="Z46" s="52"/>
      <c r="AA46" s="52"/>
      <c r="AB46" s="52"/>
    </row>
    <row r="47" spans="1:30" s="419" customFormat="1" ht="33.75" customHeight="1" x14ac:dyDescent="0.25">
      <c r="A47" s="407" t="s">
        <v>20</v>
      </c>
      <c r="B47" s="316">
        <v>156.69999999999999</v>
      </c>
      <c r="C47" s="317">
        <v>156.69999999999999</v>
      </c>
      <c r="D47" s="317">
        <v>156.69999999999999</v>
      </c>
      <c r="E47" s="317">
        <v>156.69999999999999</v>
      </c>
      <c r="F47" s="317">
        <v>156.69999999999999</v>
      </c>
      <c r="G47" s="317"/>
      <c r="H47" s="317"/>
      <c r="I47" s="425">
        <f>+((I46/I48)/7)*1000</f>
        <v>44.771428571428565</v>
      </c>
      <c r="K47" s="407" t="s">
        <v>20</v>
      </c>
      <c r="L47" s="316">
        <v>145.5</v>
      </c>
      <c r="M47" s="317">
        <v>143.5</v>
      </c>
      <c r="N47" s="317">
        <v>145.5</v>
      </c>
      <c r="O47" s="317">
        <v>142.5</v>
      </c>
      <c r="P47" s="317">
        <v>142.5</v>
      </c>
      <c r="Q47" s="317"/>
      <c r="R47" s="425">
        <f>+((R46/R48)/7)*1000</f>
        <v>143.49206349206349</v>
      </c>
      <c r="S47" s="426"/>
      <c r="T47" s="426"/>
    </row>
    <row r="48" spans="1:30" s="419" customFormat="1" ht="33.75" customHeight="1" x14ac:dyDescent="0.25">
      <c r="A48" s="409" t="s">
        <v>21</v>
      </c>
      <c r="B48" s="86">
        <v>794</v>
      </c>
      <c r="C48" s="35">
        <v>807</v>
      </c>
      <c r="D48" s="35">
        <v>54</v>
      </c>
      <c r="E48" s="35">
        <v>799</v>
      </c>
      <c r="F48" s="35">
        <v>787</v>
      </c>
      <c r="G48" s="35"/>
      <c r="H48" s="35"/>
      <c r="I48" s="427">
        <f>SUM(B48:H48)</f>
        <v>3241</v>
      </c>
      <c r="J48" s="52"/>
      <c r="K48" s="409" t="s">
        <v>21</v>
      </c>
      <c r="L48" s="428">
        <v>63</v>
      </c>
      <c r="M48" s="411">
        <v>68</v>
      </c>
      <c r="N48" s="411">
        <v>9</v>
      </c>
      <c r="O48" s="411">
        <v>66</v>
      </c>
      <c r="P48" s="411">
        <v>64</v>
      </c>
      <c r="Q48" s="411"/>
      <c r="R48" s="429">
        <f>SUM(L48:Q48)</f>
        <v>270</v>
      </c>
      <c r="S48" s="430"/>
      <c r="T48" s="430"/>
    </row>
    <row r="49" spans="1:31" s="419" customFormat="1" ht="33.75" customHeight="1" x14ac:dyDescent="0.25">
      <c r="A49" s="414" t="s">
        <v>22</v>
      </c>
      <c r="B49" s="302">
        <f t="shared" ref="B49:H49" si="15">((B48*B47)*7/1000)/7</f>
        <v>124.41979999999998</v>
      </c>
      <c r="C49" s="204">
        <f t="shared" si="15"/>
        <v>126.45689999999999</v>
      </c>
      <c r="D49" s="204">
        <f t="shared" si="15"/>
        <v>8.4617999999999984</v>
      </c>
      <c r="E49" s="204">
        <f t="shared" si="15"/>
        <v>125.20329999999998</v>
      </c>
      <c r="F49" s="204">
        <f t="shared" si="15"/>
        <v>123.32289999999999</v>
      </c>
      <c r="G49" s="204">
        <f t="shared" si="15"/>
        <v>0</v>
      </c>
      <c r="H49" s="204">
        <f t="shared" si="15"/>
        <v>0</v>
      </c>
      <c r="I49" s="431">
        <f>((I46*1000)/I48)/7</f>
        <v>44.771428571428565</v>
      </c>
      <c r="K49" s="414" t="s">
        <v>22</v>
      </c>
      <c r="L49" s="302">
        <f t="shared" ref="L49:Q49" si="16">((L48*L47)*7/1000-L39-L40)/5</f>
        <v>9.1930999999999976</v>
      </c>
      <c r="M49" s="302">
        <f t="shared" si="16"/>
        <v>9.7811999999999983</v>
      </c>
      <c r="N49" s="302">
        <f t="shared" si="16"/>
        <v>1.3132999999999999</v>
      </c>
      <c r="O49" s="302">
        <f t="shared" si="16"/>
        <v>9.407</v>
      </c>
      <c r="P49" s="302">
        <f t="shared" si="16"/>
        <v>9.1280000000000001</v>
      </c>
      <c r="Q49" s="204">
        <f t="shared" si="16"/>
        <v>0</v>
      </c>
      <c r="R49" s="432">
        <f>((R46*1000)/R48)/7</f>
        <v>143.49206349206349</v>
      </c>
      <c r="S49" s="430"/>
      <c r="T49" s="430"/>
    </row>
    <row r="50" spans="1:31" s="419" customFormat="1" ht="33.75" customHeight="1" x14ac:dyDescent="0.25">
      <c r="A50" s="99" t="s">
        <v>23</v>
      </c>
      <c r="B50" s="88">
        <f t="shared" ref="B50:H50" si="17">((B48*B47)*7)/1000</f>
        <v>870.93859999999984</v>
      </c>
      <c r="C50" s="43">
        <f t="shared" si="17"/>
        <v>885.1982999999999</v>
      </c>
      <c r="D50" s="43">
        <f t="shared" si="17"/>
        <v>59.232599999999991</v>
      </c>
      <c r="E50" s="43">
        <f t="shared" si="17"/>
        <v>876.42309999999986</v>
      </c>
      <c r="F50" s="43">
        <f t="shared" si="17"/>
        <v>863.26029999999992</v>
      </c>
      <c r="G50" s="43">
        <f t="shared" si="17"/>
        <v>0</v>
      </c>
      <c r="H50" s="43">
        <f t="shared" si="17"/>
        <v>0</v>
      </c>
      <c r="I50" s="90"/>
      <c r="K50" s="99" t="s">
        <v>23</v>
      </c>
      <c r="L50" s="88">
        <f t="shared" ref="L50:Q50" si="18">((L48*L47)*7)/1000</f>
        <v>64.165499999999994</v>
      </c>
      <c r="M50" s="43">
        <f t="shared" si="18"/>
        <v>68.305999999999997</v>
      </c>
      <c r="N50" s="43">
        <f t="shared" si="18"/>
        <v>9.1664999999999992</v>
      </c>
      <c r="O50" s="43">
        <f t="shared" si="18"/>
        <v>65.834999999999994</v>
      </c>
      <c r="P50" s="43">
        <f t="shared" si="18"/>
        <v>63.84</v>
      </c>
      <c r="Q50" s="43">
        <f t="shared" si="18"/>
        <v>0</v>
      </c>
      <c r="R50" s="433"/>
    </row>
    <row r="51" spans="1:31" s="419" customFormat="1" ht="33.75" customHeight="1" thickBot="1" x14ac:dyDescent="0.3">
      <c r="A51" s="100" t="s">
        <v>24</v>
      </c>
      <c r="B51" s="89">
        <f t="shared" ref="B51:H51" si="19">+(B46/B48)/7*1000</f>
        <v>44.771428571428565</v>
      </c>
      <c r="C51" s="49">
        <f t="shared" si="19"/>
        <v>44.771428571428565</v>
      </c>
      <c r="D51" s="49">
        <f t="shared" si="19"/>
        <v>44.771428571428565</v>
      </c>
      <c r="E51" s="49">
        <f t="shared" si="19"/>
        <v>44.771428571428565</v>
      </c>
      <c r="F51" s="49">
        <f t="shared" si="19"/>
        <v>44.771428571428565</v>
      </c>
      <c r="G51" s="49" t="e">
        <f t="shared" si="19"/>
        <v>#DIV/0!</v>
      </c>
      <c r="H51" s="49" t="e">
        <f t="shared" si="19"/>
        <v>#DIV/0!</v>
      </c>
      <c r="I51" s="108"/>
      <c r="J51" s="52"/>
      <c r="K51" s="100" t="s">
        <v>24</v>
      </c>
      <c r="L51" s="89">
        <f t="shared" ref="L51:Q51" si="20">+(L46/L48)/7*1000</f>
        <v>145.3514739229025</v>
      </c>
      <c r="M51" s="49">
        <f t="shared" si="20"/>
        <v>143.48739495798318</v>
      </c>
      <c r="N51" s="49">
        <f t="shared" si="20"/>
        <v>146.03174603174602</v>
      </c>
      <c r="O51" s="49">
        <f t="shared" si="20"/>
        <v>142.42424242424244</v>
      </c>
      <c r="P51" s="49">
        <f t="shared" si="20"/>
        <v>142.41071428571428</v>
      </c>
      <c r="Q51" s="49" t="e">
        <f t="shared" si="20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91"/>
      <c r="K54" s="591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589" t="s">
        <v>8</v>
      </c>
      <c r="C55" s="590"/>
      <c r="D55" s="590"/>
      <c r="E55" s="590"/>
      <c r="F55" s="590"/>
      <c r="G55" s="587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1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1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1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1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1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1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1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2">SUM(B58:B64)</f>
        <v>158.00000000000003</v>
      </c>
      <c r="C65" s="28">
        <f t="shared" si="22"/>
        <v>279.2</v>
      </c>
      <c r="D65" s="28">
        <f t="shared" si="22"/>
        <v>277</v>
      </c>
      <c r="E65" s="28">
        <f t="shared" si="22"/>
        <v>395.9</v>
      </c>
      <c r="F65" s="28">
        <f t="shared" si="22"/>
        <v>0</v>
      </c>
      <c r="G65" s="28">
        <f t="shared" si="22"/>
        <v>0</v>
      </c>
      <c r="H65" s="104">
        <f t="shared" si="21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3">((B67*B66)*7/1000-B58-B59)/5</f>
        <v>22.8871</v>
      </c>
      <c r="C68" s="39">
        <f t="shared" si="23"/>
        <v>40.400400000000005</v>
      </c>
      <c r="D68" s="39">
        <f t="shared" si="23"/>
        <v>40.129200000000004</v>
      </c>
      <c r="E68" s="39">
        <f t="shared" si="23"/>
        <v>57.355999999999995</v>
      </c>
      <c r="F68" s="39">
        <f t="shared" si="23"/>
        <v>0</v>
      </c>
      <c r="G68" s="39">
        <f t="shared" si="23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4">((B67*B66)*7)/1000</f>
        <v>158.03550000000001</v>
      </c>
      <c r="C69" s="43">
        <f t="shared" si="24"/>
        <v>279.202</v>
      </c>
      <c r="D69" s="43">
        <f t="shared" si="24"/>
        <v>277.04599999999999</v>
      </c>
      <c r="E69" s="43">
        <f t="shared" si="24"/>
        <v>395.78</v>
      </c>
      <c r="F69" s="43">
        <f t="shared" si="24"/>
        <v>0</v>
      </c>
      <c r="G69" s="43">
        <f t="shared" si="24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5">+(B65/B67)/7*1000</f>
        <v>130.47068538398022</v>
      </c>
      <c r="C70" s="49">
        <f t="shared" si="25"/>
        <v>129.49907235621521</v>
      </c>
      <c r="D70" s="49">
        <f t="shared" si="25"/>
        <v>128.47866419294991</v>
      </c>
      <c r="E70" s="49">
        <f t="shared" si="25"/>
        <v>128.53896103896105</v>
      </c>
      <c r="F70" s="49" t="e">
        <f t="shared" si="25"/>
        <v>#DIV/0!</v>
      </c>
      <c r="G70" s="49" t="e">
        <f t="shared" si="25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583"/>
      <c r="D73" s="583"/>
      <c r="E73" s="583"/>
      <c r="F73" s="118"/>
      <c r="G73" s="198"/>
      <c r="H73" s="583"/>
      <c r="I73" s="583"/>
      <c r="J73" s="583"/>
      <c r="K73" s="118"/>
      <c r="L73" s="198"/>
      <c r="M73" s="583"/>
      <c r="N73" s="583"/>
      <c r="O73" s="118"/>
      <c r="P73" s="198"/>
      <c r="Q73" s="583"/>
      <c r="R73" s="583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398"/>
      <c r="C74" s="399"/>
      <c r="D74" s="399"/>
      <c r="E74" s="399"/>
      <c r="F74" s="400"/>
      <c r="G74" s="401"/>
      <c r="H74" s="399"/>
      <c r="I74" s="399"/>
      <c r="J74" s="399"/>
      <c r="K74" s="400"/>
      <c r="L74" s="401"/>
      <c r="M74" s="399"/>
      <c r="N74" s="399"/>
      <c r="O74" s="400"/>
      <c r="P74" s="401"/>
      <c r="Q74" s="399"/>
      <c r="R74" s="399"/>
      <c r="S74" s="400"/>
      <c r="T74" s="92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398">
        <v>1</v>
      </c>
      <c r="C75" s="402">
        <v>2</v>
      </c>
      <c r="D75" s="402" t="s">
        <v>73</v>
      </c>
      <c r="E75" s="402">
        <v>4</v>
      </c>
      <c r="F75" s="403">
        <v>5</v>
      </c>
      <c r="G75" s="398">
        <v>6</v>
      </c>
      <c r="H75" s="402">
        <v>7</v>
      </c>
      <c r="I75" s="402" t="s">
        <v>74</v>
      </c>
      <c r="J75" s="402">
        <v>9</v>
      </c>
      <c r="K75" s="403">
        <v>10</v>
      </c>
      <c r="L75" s="398">
        <v>11</v>
      </c>
      <c r="M75" s="402" t="s">
        <v>75</v>
      </c>
      <c r="N75" s="402">
        <v>13</v>
      </c>
      <c r="O75" s="403">
        <v>14</v>
      </c>
      <c r="P75" s="398">
        <v>15</v>
      </c>
      <c r="Q75" s="402" t="s">
        <v>76</v>
      </c>
      <c r="R75" s="402">
        <v>17</v>
      </c>
      <c r="S75" s="403">
        <v>18</v>
      </c>
      <c r="T75" s="92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404" t="s">
        <v>13</v>
      </c>
      <c r="B76" s="203">
        <v>9.3000000000000007</v>
      </c>
      <c r="C76" s="204">
        <v>8.8000000000000007</v>
      </c>
      <c r="D76" s="204">
        <v>1.5</v>
      </c>
      <c r="E76" s="204">
        <v>8.9</v>
      </c>
      <c r="F76" s="205">
        <v>10</v>
      </c>
      <c r="G76" s="203">
        <v>8.6999999999999993</v>
      </c>
      <c r="H76" s="204">
        <v>9.1</v>
      </c>
      <c r="I76" s="204">
        <v>2</v>
      </c>
      <c r="J76" s="204">
        <v>9.1999999999999993</v>
      </c>
      <c r="K76" s="205">
        <v>10.4</v>
      </c>
      <c r="L76" s="203">
        <v>10.7</v>
      </c>
      <c r="M76" s="204">
        <v>1.8</v>
      </c>
      <c r="N76" s="204">
        <v>10.7</v>
      </c>
      <c r="O76" s="205">
        <v>10.6</v>
      </c>
      <c r="P76" s="203">
        <v>10.5</v>
      </c>
      <c r="Q76" s="204">
        <v>1.9</v>
      </c>
      <c r="R76" s="204">
        <v>10.4</v>
      </c>
      <c r="S76" s="205">
        <v>10.3</v>
      </c>
      <c r="T76" s="405">
        <f t="shared" ref="T76:T83" si="26">SUM(B76:S76)</f>
        <v>144.80000000000001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406" t="s">
        <v>14</v>
      </c>
      <c r="B77" s="203">
        <v>9.3000000000000007</v>
      </c>
      <c r="C77" s="204">
        <v>8.8000000000000007</v>
      </c>
      <c r="D77" s="204">
        <v>1.5</v>
      </c>
      <c r="E77" s="204">
        <v>8.9</v>
      </c>
      <c r="F77" s="205">
        <v>10</v>
      </c>
      <c r="G77" s="203">
        <v>8.6999999999999993</v>
      </c>
      <c r="H77" s="204">
        <v>9.1</v>
      </c>
      <c r="I77" s="204">
        <v>2</v>
      </c>
      <c r="J77" s="204">
        <v>9.1999999999999993</v>
      </c>
      <c r="K77" s="205">
        <v>10.4</v>
      </c>
      <c r="L77" s="203">
        <v>10.7</v>
      </c>
      <c r="M77" s="204">
        <v>1.8</v>
      </c>
      <c r="N77" s="204">
        <v>10.7</v>
      </c>
      <c r="O77" s="205">
        <v>10.6</v>
      </c>
      <c r="P77" s="203">
        <v>10.5</v>
      </c>
      <c r="Q77" s="204">
        <v>1.9</v>
      </c>
      <c r="R77" s="204">
        <v>10.4</v>
      </c>
      <c r="S77" s="205">
        <v>10.3</v>
      </c>
      <c r="T77" s="405">
        <f t="shared" si="26"/>
        <v>144.80000000000001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404" t="s">
        <v>15</v>
      </c>
      <c r="B78" s="203">
        <v>9.1</v>
      </c>
      <c r="C78" s="204">
        <v>8.8000000000000007</v>
      </c>
      <c r="D78" s="204">
        <v>1.3</v>
      </c>
      <c r="E78" s="204">
        <v>8.9</v>
      </c>
      <c r="F78" s="205">
        <v>10</v>
      </c>
      <c r="G78" s="203">
        <v>8.6999999999999993</v>
      </c>
      <c r="H78" s="204">
        <v>9</v>
      </c>
      <c r="I78" s="204">
        <v>1.9</v>
      </c>
      <c r="J78" s="204">
        <v>9.1999999999999993</v>
      </c>
      <c r="K78" s="205">
        <v>10.3</v>
      </c>
      <c r="L78" s="203">
        <v>10.6</v>
      </c>
      <c r="M78" s="204">
        <v>1.8</v>
      </c>
      <c r="N78" s="204">
        <v>10.6</v>
      </c>
      <c r="O78" s="205">
        <v>10.6</v>
      </c>
      <c r="P78" s="203">
        <v>10.5</v>
      </c>
      <c r="Q78" s="204">
        <v>1.9</v>
      </c>
      <c r="R78" s="204">
        <v>10.3</v>
      </c>
      <c r="S78" s="205">
        <v>10.3</v>
      </c>
      <c r="T78" s="405">
        <f t="shared" si="26"/>
        <v>143.79999999999998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406" t="s">
        <v>16</v>
      </c>
      <c r="B79" s="203">
        <v>9.1999999999999993</v>
      </c>
      <c r="C79" s="204">
        <v>8.8000000000000007</v>
      </c>
      <c r="D79" s="204">
        <v>1.3</v>
      </c>
      <c r="E79" s="204">
        <v>8.9</v>
      </c>
      <c r="F79" s="205">
        <v>10</v>
      </c>
      <c r="G79" s="203">
        <v>8.6999999999999993</v>
      </c>
      <c r="H79" s="204">
        <v>9.1</v>
      </c>
      <c r="I79" s="204">
        <v>1.9</v>
      </c>
      <c r="J79" s="204">
        <v>9.1999999999999993</v>
      </c>
      <c r="K79" s="205">
        <v>10.3</v>
      </c>
      <c r="L79" s="203">
        <v>10.7</v>
      </c>
      <c r="M79" s="204">
        <v>1.8</v>
      </c>
      <c r="N79" s="204">
        <v>10.7</v>
      </c>
      <c r="O79" s="205">
        <v>10.6</v>
      </c>
      <c r="P79" s="203">
        <v>10.5</v>
      </c>
      <c r="Q79" s="204">
        <v>2</v>
      </c>
      <c r="R79" s="204">
        <v>10.4</v>
      </c>
      <c r="S79" s="205">
        <v>10.3</v>
      </c>
      <c r="T79" s="405">
        <f t="shared" si="26"/>
        <v>144.4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404" t="s">
        <v>17</v>
      </c>
      <c r="B80" s="203">
        <v>9.1999999999999993</v>
      </c>
      <c r="C80" s="204">
        <v>8.8000000000000007</v>
      </c>
      <c r="D80" s="204">
        <v>1.3</v>
      </c>
      <c r="E80" s="204">
        <v>9</v>
      </c>
      <c r="F80" s="205">
        <v>10</v>
      </c>
      <c r="G80" s="203">
        <v>8.6999999999999993</v>
      </c>
      <c r="H80" s="204">
        <v>9.1</v>
      </c>
      <c r="I80" s="204">
        <v>1.9</v>
      </c>
      <c r="J80" s="204">
        <v>9.1999999999999993</v>
      </c>
      <c r="K80" s="205">
        <v>10.3</v>
      </c>
      <c r="L80" s="203">
        <v>10.7</v>
      </c>
      <c r="M80" s="204">
        <v>1.8</v>
      </c>
      <c r="N80" s="204">
        <v>10.7</v>
      </c>
      <c r="O80" s="205">
        <v>10.6</v>
      </c>
      <c r="P80" s="203">
        <v>10.5</v>
      </c>
      <c r="Q80" s="204">
        <v>2</v>
      </c>
      <c r="R80" s="204">
        <v>10.4</v>
      </c>
      <c r="S80" s="205">
        <v>10.3</v>
      </c>
      <c r="T80" s="405">
        <f t="shared" si="26"/>
        <v>144.5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406" t="s">
        <v>18</v>
      </c>
      <c r="B81" s="203">
        <v>9.1999999999999993</v>
      </c>
      <c r="C81" s="204">
        <v>8.8000000000000007</v>
      </c>
      <c r="D81" s="204">
        <v>1.3</v>
      </c>
      <c r="E81" s="204">
        <v>9</v>
      </c>
      <c r="F81" s="205">
        <v>10.1</v>
      </c>
      <c r="G81" s="203">
        <v>8.8000000000000007</v>
      </c>
      <c r="H81" s="204">
        <v>9.1</v>
      </c>
      <c r="I81" s="204">
        <v>2</v>
      </c>
      <c r="J81" s="204">
        <v>9.1999999999999993</v>
      </c>
      <c r="K81" s="205">
        <v>10.3</v>
      </c>
      <c r="L81" s="203">
        <v>10.7</v>
      </c>
      <c r="M81" s="204">
        <v>1.8</v>
      </c>
      <c r="N81" s="204">
        <v>10.7</v>
      </c>
      <c r="O81" s="205">
        <v>10.6</v>
      </c>
      <c r="P81" s="203">
        <v>10.6</v>
      </c>
      <c r="Q81" s="204">
        <v>2</v>
      </c>
      <c r="R81" s="204">
        <v>10.4</v>
      </c>
      <c r="S81" s="205">
        <v>10.4</v>
      </c>
      <c r="T81" s="405">
        <f t="shared" si="26"/>
        <v>145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404" t="s">
        <v>19</v>
      </c>
      <c r="B82" s="203">
        <v>9.1999999999999993</v>
      </c>
      <c r="C82" s="204">
        <v>8.9</v>
      </c>
      <c r="D82" s="204">
        <v>1.3</v>
      </c>
      <c r="E82" s="204">
        <v>9</v>
      </c>
      <c r="F82" s="205">
        <v>10.1</v>
      </c>
      <c r="G82" s="203">
        <v>8.8000000000000007</v>
      </c>
      <c r="H82" s="204">
        <v>9.1</v>
      </c>
      <c r="I82" s="204">
        <v>2</v>
      </c>
      <c r="J82" s="204">
        <v>9.1999999999999993</v>
      </c>
      <c r="K82" s="205">
        <v>10.3</v>
      </c>
      <c r="L82" s="203">
        <v>10.7</v>
      </c>
      <c r="M82" s="204">
        <v>1.8</v>
      </c>
      <c r="N82" s="204">
        <v>10.7</v>
      </c>
      <c r="O82" s="205">
        <v>10.7</v>
      </c>
      <c r="P82" s="203">
        <v>10.6</v>
      </c>
      <c r="Q82" s="204">
        <v>2</v>
      </c>
      <c r="R82" s="204">
        <v>10.4</v>
      </c>
      <c r="S82" s="205">
        <v>10.4</v>
      </c>
      <c r="T82" s="405">
        <f t="shared" si="26"/>
        <v>145.19999999999999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406" t="s">
        <v>11</v>
      </c>
      <c r="B83" s="311">
        <f>SUM(B76:B82)</f>
        <v>64.500000000000014</v>
      </c>
      <c r="C83" s="309">
        <f>SUM(C76:C82)</f>
        <v>61.699999999999996</v>
      </c>
      <c r="D83" s="309">
        <f>SUM(D76:D82)</f>
        <v>9.5</v>
      </c>
      <c r="E83" s="309">
        <f>SUM(E76:E82)</f>
        <v>62.6</v>
      </c>
      <c r="F83" s="310">
        <f>SUM(F76:F82)</f>
        <v>70.2</v>
      </c>
      <c r="G83" s="311">
        <f t="shared" ref="G83:S83" si="27">SUM(G76:G82)</f>
        <v>61.099999999999994</v>
      </c>
      <c r="H83" s="309">
        <f t="shared" si="27"/>
        <v>63.6</v>
      </c>
      <c r="I83" s="309">
        <f t="shared" si="27"/>
        <v>13.700000000000001</v>
      </c>
      <c r="J83" s="309">
        <f t="shared" si="27"/>
        <v>64.400000000000006</v>
      </c>
      <c r="K83" s="310">
        <f t="shared" si="27"/>
        <v>72.3</v>
      </c>
      <c r="L83" s="311">
        <f t="shared" si="27"/>
        <v>74.800000000000011</v>
      </c>
      <c r="M83" s="309">
        <f t="shared" si="27"/>
        <v>12.600000000000001</v>
      </c>
      <c r="N83" s="309">
        <f t="shared" si="27"/>
        <v>74.800000000000011</v>
      </c>
      <c r="O83" s="310">
        <f t="shared" si="27"/>
        <v>74.3</v>
      </c>
      <c r="P83" s="311">
        <f t="shared" si="27"/>
        <v>73.7</v>
      </c>
      <c r="Q83" s="309">
        <f t="shared" si="27"/>
        <v>13.7</v>
      </c>
      <c r="R83" s="309">
        <f t="shared" si="27"/>
        <v>72.7</v>
      </c>
      <c r="S83" s="310">
        <f t="shared" si="27"/>
        <v>72.3</v>
      </c>
      <c r="T83" s="405">
        <f t="shared" si="26"/>
        <v>1012.5000000000002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407" t="s">
        <v>20</v>
      </c>
      <c r="B84" s="319">
        <v>151</v>
      </c>
      <c r="C84" s="317">
        <v>149.5</v>
      </c>
      <c r="D84" s="317">
        <v>151.5</v>
      </c>
      <c r="E84" s="317">
        <v>149</v>
      </c>
      <c r="F84" s="318">
        <v>147.5</v>
      </c>
      <c r="G84" s="319">
        <v>150.5</v>
      </c>
      <c r="H84" s="317">
        <v>149</v>
      </c>
      <c r="I84" s="317">
        <v>151</v>
      </c>
      <c r="J84" s="317">
        <v>148.5</v>
      </c>
      <c r="K84" s="318">
        <v>147.5</v>
      </c>
      <c r="L84" s="319">
        <v>150.5</v>
      </c>
      <c r="M84" s="317">
        <v>150.5</v>
      </c>
      <c r="N84" s="317">
        <v>148.5</v>
      </c>
      <c r="O84" s="318">
        <v>147.5</v>
      </c>
      <c r="P84" s="319">
        <v>150.5</v>
      </c>
      <c r="Q84" s="317">
        <v>151</v>
      </c>
      <c r="R84" s="317">
        <v>148.5</v>
      </c>
      <c r="S84" s="318">
        <v>147.5</v>
      </c>
      <c r="T84" s="408">
        <f>+((T83/T85)/7)*1000</f>
        <v>148.96277769604242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409" t="s">
        <v>21</v>
      </c>
      <c r="B85" s="410">
        <v>61</v>
      </c>
      <c r="C85" s="411">
        <v>59</v>
      </c>
      <c r="D85" s="411">
        <v>9</v>
      </c>
      <c r="E85" s="411">
        <v>60</v>
      </c>
      <c r="F85" s="412">
        <v>68</v>
      </c>
      <c r="G85" s="410">
        <v>58</v>
      </c>
      <c r="H85" s="411">
        <v>61</v>
      </c>
      <c r="I85" s="411">
        <v>13</v>
      </c>
      <c r="J85" s="411">
        <v>62</v>
      </c>
      <c r="K85" s="412">
        <v>70</v>
      </c>
      <c r="L85" s="410">
        <v>71</v>
      </c>
      <c r="M85" s="411">
        <v>12</v>
      </c>
      <c r="N85" s="411">
        <v>72</v>
      </c>
      <c r="O85" s="412">
        <v>72</v>
      </c>
      <c r="P85" s="410">
        <v>70</v>
      </c>
      <c r="Q85" s="411">
        <v>13</v>
      </c>
      <c r="R85" s="411">
        <v>70</v>
      </c>
      <c r="S85" s="412">
        <v>70</v>
      </c>
      <c r="T85" s="413">
        <f>SUM(B85:S85)</f>
        <v>971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414" t="s">
        <v>22</v>
      </c>
      <c r="B86" s="203">
        <f t="shared" ref="B86:S86" si="28">((B85*B84)*7/1000-B76-B77)/5</f>
        <v>9.1754000000000016</v>
      </c>
      <c r="C86" s="204">
        <f t="shared" si="28"/>
        <v>8.8287000000000013</v>
      </c>
      <c r="D86" s="204">
        <f t="shared" si="28"/>
        <v>1.3089</v>
      </c>
      <c r="E86" s="204">
        <f t="shared" si="28"/>
        <v>8.9559999999999995</v>
      </c>
      <c r="F86" s="205">
        <f t="shared" si="28"/>
        <v>10.041999999999998</v>
      </c>
      <c r="G86" s="203">
        <f t="shared" si="28"/>
        <v>8.7406000000000006</v>
      </c>
      <c r="H86" s="204">
        <f t="shared" si="28"/>
        <v>9.0845999999999982</v>
      </c>
      <c r="I86" s="204">
        <f t="shared" si="28"/>
        <v>1.9481999999999999</v>
      </c>
      <c r="J86" s="204">
        <f t="shared" si="28"/>
        <v>9.2097999999999978</v>
      </c>
      <c r="K86" s="205">
        <f t="shared" si="28"/>
        <v>10.295000000000002</v>
      </c>
      <c r="L86" s="203">
        <f t="shared" si="28"/>
        <v>10.6797</v>
      </c>
      <c r="M86" s="204">
        <f t="shared" si="28"/>
        <v>1.8083999999999996</v>
      </c>
      <c r="N86" s="204">
        <f t="shared" si="28"/>
        <v>10.688799999999997</v>
      </c>
      <c r="O86" s="205">
        <f t="shared" si="28"/>
        <v>10.628</v>
      </c>
      <c r="P86" s="203">
        <f t="shared" si="28"/>
        <v>10.549000000000001</v>
      </c>
      <c r="Q86" s="204">
        <f t="shared" si="28"/>
        <v>1.9881999999999997</v>
      </c>
      <c r="R86" s="204">
        <f t="shared" si="28"/>
        <v>10.393000000000001</v>
      </c>
      <c r="S86" s="205">
        <f t="shared" si="28"/>
        <v>10.335000000000003</v>
      </c>
      <c r="T86" s="413">
        <f>((T83*1000)/T85)/7</f>
        <v>148.96277769604239</v>
      </c>
      <c r="AD86" s="3"/>
    </row>
    <row r="87" spans="1:41" ht="33.75" customHeight="1" x14ac:dyDescent="0.25">
      <c r="A87" s="99" t="s">
        <v>23</v>
      </c>
      <c r="B87" s="42">
        <f>((B85*B84)*7)/1000</f>
        <v>64.477000000000004</v>
      </c>
      <c r="C87" s="43">
        <f>((C85*C84)*7)/1000</f>
        <v>61.743499999999997</v>
      </c>
      <c r="D87" s="43">
        <f>((D85*D84)*7)/1000</f>
        <v>9.5444999999999993</v>
      </c>
      <c r="E87" s="43">
        <f>((E85*E84)*7)/1000</f>
        <v>62.58</v>
      </c>
      <c r="F87" s="90">
        <f>((F85*F84)*7)/1000</f>
        <v>70.209999999999994</v>
      </c>
      <c r="G87" s="42">
        <f t="shared" ref="G87:S87" si="29">((G85*G84)*7)/1000</f>
        <v>61.103000000000002</v>
      </c>
      <c r="H87" s="43">
        <f t="shared" si="29"/>
        <v>63.622999999999998</v>
      </c>
      <c r="I87" s="43">
        <f t="shared" si="29"/>
        <v>13.741</v>
      </c>
      <c r="J87" s="43">
        <f t="shared" si="29"/>
        <v>64.448999999999998</v>
      </c>
      <c r="K87" s="90">
        <f t="shared" si="29"/>
        <v>72.275000000000006</v>
      </c>
      <c r="L87" s="42">
        <f t="shared" si="29"/>
        <v>74.798500000000004</v>
      </c>
      <c r="M87" s="43">
        <f t="shared" si="29"/>
        <v>12.641999999999999</v>
      </c>
      <c r="N87" s="43">
        <f t="shared" si="29"/>
        <v>74.843999999999994</v>
      </c>
      <c r="O87" s="90">
        <f t="shared" si="29"/>
        <v>74.34</v>
      </c>
      <c r="P87" s="42">
        <f t="shared" si="29"/>
        <v>73.745000000000005</v>
      </c>
      <c r="Q87" s="43">
        <f t="shared" si="29"/>
        <v>13.741</v>
      </c>
      <c r="R87" s="43">
        <f t="shared" si="29"/>
        <v>72.765000000000001</v>
      </c>
      <c r="S87" s="90">
        <f t="shared" si="29"/>
        <v>72.275000000000006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151.0538641686183</v>
      </c>
      <c r="C88" s="49">
        <f>+(C83/C85)/7*1000</f>
        <v>149.39467312348668</v>
      </c>
      <c r="D88" s="49">
        <f>+(D83/D85)/7*1000</f>
        <v>150.79365079365078</v>
      </c>
      <c r="E88" s="49">
        <f>+(E83/E85)/7*1000</f>
        <v>149.04761904761907</v>
      </c>
      <c r="F88" s="50">
        <f>+(F83/F85)/7*1000</f>
        <v>147.47899159663865</v>
      </c>
      <c r="G88" s="48">
        <f t="shared" ref="G88:S88" si="30">+(G83/G85)/7*1000</f>
        <v>150.49261083743843</v>
      </c>
      <c r="H88" s="49">
        <f t="shared" si="30"/>
        <v>148.94613583138172</v>
      </c>
      <c r="I88" s="49">
        <f t="shared" si="30"/>
        <v>150.54945054945054</v>
      </c>
      <c r="J88" s="49">
        <f t="shared" si="30"/>
        <v>148.38709677419357</v>
      </c>
      <c r="K88" s="50">
        <f t="shared" si="30"/>
        <v>147.55102040816328</v>
      </c>
      <c r="L88" s="48">
        <f t="shared" si="30"/>
        <v>150.50301810865193</v>
      </c>
      <c r="M88" s="49">
        <f t="shared" si="30"/>
        <v>150</v>
      </c>
      <c r="N88" s="49">
        <f t="shared" si="30"/>
        <v>148.4126984126984</v>
      </c>
      <c r="O88" s="50">
        <f t="shared" si="30"/>
        <v>147.42063492063491</v>
      </c>
      <c r="P88" s="48">
        <f t="shared" si="30"/>
        <v>150.40816326530611</v>
      </c>
      <c r="Q88" s="49">
        <f t="shared" si="30"/>
        <v>150.54945054945054</v>
      </c>
      <c r="R88" s="49">
        <f t="shared" si="30"/>
        <v>148.36734693877554</v>
      </c>
      <c r="S88" s="50">
        <f t="shared" si="30"/>
        <v>147.55102040816328</v>
      </c>
      <c r="T88" s="415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R36"/>
    <mergeCell ref="J54:K54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orientation="portrait" horizontalDpi="300" verticalDpi="3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1"/>
  <sheetViews>
    <sheetView showGridLines="0" tabSelected="1" view="pageBreakPreview" topLeftCell="A22" zoomScale="50" zoomScaleNormal="70" zoomScaleSheetLayoutView="50" workbookViewId="0">
      <selection activeCell="I41" sqref="I41"/>
    </sheetView>
  </sheetViews>
  <sheetFormatPr baseColWidth="10" defaultColWidth="11.42578125" defaultRowHeight="23.25" x14ac:dyDescent="0.25"/>
  <cols>
    <col min="1" max="1" width="39.140625" style="464" customWidth="1"/>
    <col min="2" max="2" width="13.42578125" style="464" customWidth="1"/>
    <col min="3" max="6" width="11" style="464" customWidth="1"/>
    <col min="7" max="7" width="12.140625" style="464" customWidth="1"/>
    <col min="8" max="8" width="13.5703125" style="464" customWidth="1"/>
    <col min="9" max="9" width="11.42578125" style="464" customWidth="1"/>
    <col min="10" max="10" width="22.28515625" style="464" bestFit="1" customWidth="1"/>
    <col min="11" max="11" width="16.5703125" style="464" bestFit="1" customWidth="1"/>
    <col min="12" max="19" width="11.42578125" style="464" customWidth="1"/>
    <col min="20" max="20" width="13" style="464" bestFit="1" customWidth="1"/>
    <col min="21" max="21" width="10.85546875" style="464" customWidth="1"/>
    <col min="22" max="22" width="14.7109375" style="464" customWidth="1"/>
    <col min="23" max="16384" width="11.42578125" style="464"/>
  </cols>
  <sheetData>
    <row r="1" spans="1:23" ht="24.75" customHeight="1" x14ac:dyDescent="0.25">
      <c r="A1" s="625"/>
      <c r="B1" s="628" t="s">
        <v>31</v>
      </c>
      <c r="C1" s="629"/>
      <c r="D1" s="629"/>
      <c r="E1" s="629"/>
      <c r="F1" s="629"/>
      <c r="G1" s="629"/>
      <c r="H1" s="629"/>
      <c r="I1" s="629"/>
      <c r="J1" s="629"/>
      <c r="K1" s="629"/>
      <c r="L1" s="630"/>
      <c r="M1" s="631" t="s">
        <v>32</v>
      </c>
      <c r="N1" s="631"/>
      <c r="O1" s="631"/>
      <c r="P1" s="631"/>
      <c r="Q1" s="462"/>
      <c r="R1" s="638"/>
      <c r="S1" s="638"/>
      <c r="T1" s="638"/>
      <c r="U1" s="638"/>
      <c r="V1" s="639"/>
      <c r="W1" s="463"/>
    </row>
    <row r="2" spans="1:23" ht="24.75" customHeight="1" x14ac:dyDescent="0.25">
      <c r="A2" s="626"/>
      <c r="B2" s="632" t="s">
        <v>33</v>
      </c>
      <c r="C2" s="633"/>
      <c r="D2" s="633"/>
      <c r="E2" s="633"/>
      <c r="F2" s="633"/>
      <c r="G2" s="633"/>
      <c r="H2" s="633"/>
      <c r="I2" s="633"/>
      <c r="J2" s="633"/>
      <c r="K2" s="633"/>
      <c r="L2" s="634"/>
      <c r="M2" s="637" t="s">
        <v>34</v>
      </c>
      <c r="N2" s="637"/>
      <c r="O2" s="637"/>
      <c r="P2" s="637"/>
      <c r="Q2" s="463"/>
      <c r="R2" s="640"/>
      <c r="S2" s="640"/>
      <c r="T2" s="640"/>
      <c r="U2" s="640"/>
      <c r="V2" s="641"/>
      <c r="W2" s="463"/>
    </row>
    <row r="3" spans="1:23" ht="24.75" customHeight="1" x14ac:dyDescent="0.25">
      <c r="A3" s="627"/>
      <c r="B3" s="635"/>
      <c r="C3" s="621"/>
      <c r="D3" s="621"/>
      <c r="E3" s="621"/>
      <c r="F3" s="621"/>
      <c r="G3" s="621"/>
      <c r="H3" s="621"/>
      <c r="I3" s="621"/>
      <c r="J3" s="621"/>
      <c r="K3" s="621"/>
      <c r="L3" s="636"/>
      <c r="M3" s="637" t="s">
        <v>35</v>
      </c>
      <c r="N3" s="637"/>
      <c r="O3" s="637"/>
      <c r="P3" s="637"/>
      <c r="Q3" s="465"/>
      <c r="R3" s="640"/>
      <c r="S3" s="640"/>
      <c r="T3" s="640"/>
      <c r="U3" s="640"/>
      <c r="V3" s="641"/>
      <c r="W3" s="463"/>
    </row>
    <row r="4" spans="1:23" ht="24.75" customHeight="1" x14ac:dyDescent="0.25">
      <c r="A4" s="466"/>
      <c r="B4" s="466"/>
      <c r="C4" s="467"/>
      <c r="D4" s="467"/>
      <c r="E4" s="467"/>
      <c r="F4" s="467"/>
      <c r="G4" s="467"/>
      <c r="H4" s="467"/>
      <c r="I4" s="467"/>
      <c r="J4" s="467"/>
      <c r="K4" s="467"/>
      <c r="L4" s="467"/>
      <c r="M4" s="467"/>
      <c r="N4" s="467"/>
      <c r="O4" s="467"/>
      <c r="P4" s="467"/>
      <c r="Q4" s="463"/>
      <c r="R4" s="640"/>
      <c r="S4" s="640"/>
      <c r="T4" s="640"/>
      <c r="U4" s="640"/>
      <c r="V4" s="641"/>
      <c r="W4" s="463"/>
    </row>
    <row r="5" spans="1:23" s="77" customFormat="1" ht="24.75" customHeight="1" x14ac:dyDescent="0.25">
      <c r="A5" s="468" t="s">
        <v>36</v>
      </c>
      <c r="B5" s="635">
        <v>1</v>
      </c>
      <c r="C5" s="621"/>
      <c r="D5" s="469"/>
      <c r="E5" s="469"/>
      <c r="F5" s="469" t="s">
        <v>37</v>
      </c>
      <c r="G5" s="647" t="s">
        <v>54</v>
      </c>
      <c r="H5" s="647"/>
      <c r="I5" s="470"/>
      <c r="J5" s="471" t="s">
        <v>38</v>
      </c>
      <c r="K5" s="621">
        <v>42</v>
      </c>
      <c r="L5" s="621"/>
      <c r="M5" s="472"/>
      <c r="N5" s="472"/>
      <c r="O5" s="472"/>
      <c r="P5" s="472"/>
      <c r="Q5" s="472"/>
      <c r="R5" s="640"/>
      <c r="S5" s="640"/>
      <c r="T5" s="640"/>
      <c r="U5" s="640"/>
      <c r="V5" s="641"/>
      <c r="W5" s="472"/>
    </row>
    <row r="6" spans="1:23" s="77" customFormat="1" ht="24.75" customHeight="1" x14ac:dyDescent="0.25">
      <c r="A6" s="468"/>
      <c r="B6" s="468"/>
      <c r="C6" s="469"/>
      <c r="D6" s="469"/>
      <c r="E6" s="469"/>
      <c r="F6" s="469"/>
      <c r="G6" s="469"/>
      <c r="H6" s="469"/>
      <c r="I6" s="469"/>
      <c r="J6" s="469"/>
      <c r="K6" s="469"/>
      <c r="L6" s="469"/>
      <c r="M6" s="469"/>
      <c r="N6" s="469"/>
      <c r="O6" s="469"/>
      <c r="P6" s="469"/>
      <c r="Q6" s="472"/>
      <c r="R6" s="640"/>
      <c r="S6" s="640"/>
      <c r="T6" s="640"/>
      <c r="U6" s="640"/>
      <c r="V6" s="641"/>
      <c r="W6" s="472"/>
    </row>
    <row r="7" spans="1:23" s="77" customFormat="1" ht="24.75" customHeight="1" x14ac:dyDescent="0.25">
      <c r="A7" s="468" t="s">
        <v>114</v>
      </c>
      <c r="B7" s="649" t="s">
        <v>2</v>
      </c>
      <c r="C7" s="650"/>
      <c r="D7" s="473"/>
      <c r="E7" s="473"/>
      <c r="F7" s="469" t="s">
        <v>39</v>
      </c>
      <c r="G7" s="648" t="s">
        <v>155</v>
      </c>
      <c r="H7" s="648"/>
      <c r="I7" s="474"/>
      <c r="J7" s="620" t="s">
        <v>40</v>
      </c>
      <c r="K7" s="620"/>
      <c r="L7" s="621" t="s">
        <v>122</v>
      </c>
      <c r="M7" s="621"/>
      <c r="N7" s="621"/>
      <c r="O7" s="563"/>
      <c r="P7" s="475"/>
      <c r="Q7" s="472"/>
      <c r="R7" s="640"/>
      <c r="S7" s="640"/>
      <c r="T7" s="640"/>
      <c r="U7" s="640"/>
      <c r="V7" s="641"/>
      <c r="W7" s="472"/>
    </row>
    <row r="8" spans="1:23" s="77" customFormat="1" ht="24.75" customHeight="1" thickBot="1" x14ac:dyDescent="0.3">
      <c r="A8" s="468"/>
      <c r="B8" s="468"/>
      <c r="C8" s="469"/>
      <c r="D8" s="469"/>
      <c r="E8" s="469"/>
      <c r="F8" s="469"/>
      <c r="G8" s="469"/>
      <c r="H8" s="469"/>
      <c r="I8" s="469"/>
      <c r="J8" s="469"/>
      <c r="K8" s="469"/>
      <c r="L8" s="469"/>
      <c r="M8" s="469"/>
      <c r="N8" s="469"/>
      <c r="O8" s="469"/>
      <c r="P8" s="469"/>
      <c r="Q8" s="472"/>
      <c r="R8" s="642"/>
      <c r="S8" s="642"/>
      <c r="T8" s="642"/>
      <c r="U8" s="642"/>
      <c r="V8" s="643"/>
      <c r="W8" s="472"/>
    </row>
    <row r="9" spans="1:23" s="77" customFormat="1" ht="24.75" customHeight="1" thickBot="1" x14ac:dyDescent="0.3">
      <c r="A9" s="476" t="s">
        <v>41</v>
      </c>
      <c r="B9" s="644" t="s">
        <v>8</v>
      </c>
      <c r="C9" s="645"/>
      <c r="D9" s="645"/>
      <c r="E9" s="645"/>
      <c r="F9" s="645"/>
      <c r="G9" s="646"/>
      <c r="H9" s="644" t="s">
        <v>53</v>
      </c>
      <c r="I9" s="645"/>
      <c r="J9" s="645"/>
      <c r="K9" s="645"/>
      <c r="L9" s="645"/>
      <c r="M9" s="646"/>
      <c r="N9" s="644" t="s">
        <v>9</v>
      </c>
      <c r="O9" s="645"/>
      <c r="P9" s="645"/>
      <c r="Q9" s="646"/>
      <c r="R9" s="644" t="s">
        <v>9</v>
      </c>
      <c r="S9" s="645"/>
      <c r="T9" s="645"/>
      <c r="U9" s="646"/>
      <c r="V9" s="477"/>
    </row>
    <row r="10" spans="1:23" ht="24.75" customHeight="1" x14ac:dyDescent="0.25">
      <c r="A10" s="478" t="s">
        <v>42</v>
      </c>
      <c r="B10" s="479" t="s">
        <v>78</v>
      </c>
      <c r="C10" s="480">
        <v>1</v>
      </c>
      <c r="D10" s="480">
        <v>2</v>
      </c>
      <c r="E10" s="480">
        <v>3</v>
      </c>
      <c r="F10" s="480">
        <v>4</v>
      </c>
      <c r="G10" s="481">
        <v>5</v>
      </c>
      <c r="H10" s="480" t="s">
        <v>78</v>
      </c>
      <c r="I10" s="480">
        <v>1</v>
      </c>
      <c r="J10" s="480">
        <v>2</v>
      </c>
      <c r="K10" s="480">
        <v>3</v>
      </c>
      <c r="L10" s="480">
        <v>4</v>
      </c>
      <c r="M10" s="480">
        <v>5</v>
      </c>
      <c r="N10" s="479">
        <v>1</v>
      </c>
      <c r="O10" s="482">
        <v>2</v>
      </c>
      <c r="P10" s="482">
        <v>3</v>
      </c>
      <c r="Q10" s="482">
        <v>4</v>
      </c>
      <c r="R10" s="479">
        <v>1</v>
      </c>
      <c r="S10" s="482">
        <v>2</v>
      </c>
      <c r="T10" s="482">
        <v>3</v>
      </c>
      <c r="U10" s="483">
        <v>4</v>
      </c>
      <c r="V10" s="484" t="s">
        <v>11</v>
      </c>
    </row>
    <row r="11" spans="1:23" ht="24.75" customHeight="1" x14ac:dyDescent="0.25">
      <c r="A11" s="485" t="s">
        <v>43</v>
      </c>
      <c r="B11" s="486">
        <v>472</v>
      </c>
      <c r="C11" s="487">
        <v>5.1888000000000254</v>
      </c>
      <c r="D11" s="487">
        <v>4.9404000000000243</v>
      </c>
      <c r="E11" s="487">
        <v>0.90390000000000437</v>
      </c>
      <c r="F11" s="487">
        <v>4.9887000000000246</v>
      </c>
      <c r="G11" s="488">
        <v>5.7408000000000285</v>
      </c>
      <c r="H11" s="487">
        <v>477</v>
      </c>
      <c r="I11" s="487">
        <v>4.8024000000000235</v>
      </c>
      <c r="J11" s="487">
        <v>5.1474000000000251</v>
      </c>
      <c r="K11" s="487">
        <v>1.021200000000005</v>
      </c>
      <c r="L11" s="487">
        <v>5.1888000000000254</v>
      </c>
      <c r="M11" s="489">
        <v>5.8581000000000287</v>
      </c>
      <c r="N11" s="486">
        <v>137.88586035200004</v>
      </c>
      <c r="O11" s="490">
        <v>24.947803488000005</v>
      </c>
      <c r="P11" s="490">
        <v>136.654751616</v>
      </c>
      <c r="Q11" s="490">
        <v>137.449605408</v>
      </c>
      <c r="R11" s="486">
        <v>133.22075065600001</v>
      </c>
      <c r="S11" s="490">
        <v>25.339843776000002</v>
      </c>
      <c r="T11" s="490">
        <v>132.71618531199999</v>
      </c>
      <c r="U11" s="491">
        <v>133.188932416</v>
      </c>
      <c r="V11" s="492">
        <f t="shared" ref="V11:V18" si="0">SUM(B11:U11)</f>
        <v>1854.1842330240004</v>
      </c>
    </row>
    <row r="12" spans="1:23" ht="24.75" customHeight="1" x14ac:dyDescent="0.25">
      <c r="A12" s="485" t="s">
        <v>44</v>
      </c>
      <c r="B12" s="486">
        <v>472</v>
      </c>
      <c r="C12" s="487">
        <v>5.1888000000000254</v>
      </c>
      <c r="D12" s="487">
        <v>4.9404000000000243</v>
      </c>
      <c r="E12" s="487">
        <v>0.90390000000000437</v>
      </c>
      <c r="F12" s="487">
        <v>4.9887000000000246</v>
      </c>
      <c r="G12" s="488">
        <v>5.7408000000000285</v>
      </c>
      <c r="H12" s="487">
        <v>477</v>
      </c>
      <c r="I12" s="487">
        <v>4.8024000000000235</v>
      </c>
      <c r="J12" s="487">
        <v>5.1474000000000251</v>
      </c>
      <c r="K12" s="487">
        <v>1.021200000000005</v>
      </c>
      <c r="L12" s="487">
        <v>5.1888000000000254</v>
      </c>
      <c r="M12" s="489">
        <v>5.8581000000000287</v>
      </c>
      <c r="N12" s="486">
        <v>137.88586035200004</v>
      </c>
      <c r="O12" s="490">
        <v>24.947803488000005</v>
      </c>
      <c r="P12" s="490">
        <v>136.654751616</v>
      </c>
      <c r="Q12" s="490">
        <v>137.449605408</v>
      </c>
      <c r="R12" s="486">
        <v>133.22075065600001</v>
      </c>
      <c r="S12" s="490">
        <v>25.339843776000002</v>
      </c>
      <c r="T12" s="490">
        <v>132.71618531199999</v>
      </c>
      <c r="U12" s="491">
        <v>133.188932416</v>
      </c>
      <c r="V12" s="492">
        <f t="shared" si="0"/>
        <v>1854.1842330240004</v>
      </c>
    </row>
    <row r="13" spans="1:23" ht="24.75" customHeight="1" x14ac:dyDescent="0.25">
      <c r="A13" s="485" t="s">
        <v>45</v>
      </c>
      <c r="B13" s="486">
        <v>470</v>
      </c>
      <c r="C13" s="487">
        <v>4.7124000000000086</v>
      </c>
      <c r="D13" s="487">
        <v>4.5045000000000082</v>
      </c>
      <c r="E13" s="487">
        <v>0.81270000000000142</v>
      </c>
      <c r="F13" s="487">
        <v>4.5486000000000084</v>
      </c>
      <c r="G13" s="488">
        <v>5.2353000000000094</v>
      </c>
      <c r="H13" s="487">
        <v>463</v>
      </c>
      <c r="I13" s="487">
        <v>7.0967000000000082</v>
      </c>
      <c r="J13" s="487">
        <v>7.6838000000000086</v>
      </c>
      <c r="K13" s="487">
        <v>1.4626000000000017</v>
      </c>
      <c r="L13" s="487">
        <v>7.7456000000000085</v>
      </c>
      <c r="M13" s="489">
        <v>8.7138000000000098</v>
      </c>
      <c r="N13" s="486">
        <v>137.18843585920004</v>
      </c>
      <c r="O13" s="490">
        <v>24.375618604800003</v>
      </c>
      <c r="P13" s="490">
        <v>135.27385935360002</v>
      </c>
      <c r="Q13" s="490">
        <v>136.92529783679998</v>
      </c>
      <c r="R13" s="486">
        <v>131.61459973759997</v>
      </c>
      <c r="S13" s="490">
        <v>25.312902489599999</v>
      </c>
      <c r="T13" s="490">
        <v>131.37878587520004</v>
      </c>
      <c r="U13" s="491">
        <v>132.28378703360005</v>
      </c>
      <c r="V13" s="492">
        <f t="shared" si="0"/>
        <v>1839.8692867903999</v>
      </c>
    </row>
    <row r="14" spans="1:23" ht="24.75" customHeight="1" x14ac:dyDescent="0.25">
      <c r="A14" s="485" t="s">
        <v>46</v>
      </c>
      <c r="B14" s="486">
        <v>470</v>
      </c>
      <c r="C14" s="487">
        <v>4.7124000000000086</v>
      </c>
      <c r="D14" s="487">
        <v>4.5045000000000082</v>
      </c>
      <c r="E14" s="487">
        <v>0.81270000000000142</v>
      </c>
      <c r="F14" s="487">
        <v>4.5486000000000084</v>
      </c>
      <c r="G14" s="488">
        <v>5.2353000000000094</v>
      </c>
      <c r="H14" s="487">
        <v>463</v>
      </c>
      <c r="I14" s="487">
        <v>7.0967000000000082</v>
      </c>
      <c r="J14" s="487">
        <v>7.6838000000000086</v>
      </c>
      <c r="K14" s="487">
        <v>1.4626000000000017</v>
      </c>
      <c r="L14" s="487">
        <v>7.7456000000000085</v>
      </c>
      <c r="M14" s="489">
        <v>8.7138000000000098</v>
      </c>
      <c r="N14" s="486">
        <v>137.18843585920004</v>
      </c>
      <c r="O14" s="490">
        <v>24.375618604800003</v>
      </c>
      <c r="P14" s="490">
        <v>135.27385935360002</v>
      </c>
      <c r="Q14" s="490">
        <v>136.92529783679998</v>
      </c>
      <c r="R14" s="486">
        <v>131.61459973759997</v>
      </c>
      <c r="S14" s="490">
        <v>25.312902489599999</v>
      </c>
      <c r="T14" s="490">
        <v>131.37878587520004</v>
      </c>
      <c r="U14" s="491">
        <v>132.28378703360005</v>
      </c>
      <c r="V14" s="492">
        <f t="shared" si="0"/>
        <v>1839.8692867903999</v>
      </c>
    </row>
    <row r="15" spans="1:23" ht="24.75" customHeight="1" x14ac:dyDescent="0.25">
      <c r="A15" s="485" t="s">
        <v>47</v>
      </c>
      <c r="B15" s="486">
        <v>470</v>
      </c>
      <c r="C15" s="487">
        <v>4.7124000000000086</v>
      </c>
      <c r="D15" s="487">
        <v>4.5045000000000082</v>
      </c>
      <c r="E15" s="487">
        <v>0.81270000000000142</v>
      </c>
      <c r="F15" s="487">
        <v>4.5486000000000084</v>
      </c>
      <c r="G15" s="488">
        <v>5.2353000000000094</v>
      </c>
      <c r="H15" s="487">
        <v>463</v>
      </c>
      <c r="I15" s="487">
        <v>7.0967000000000082</v>
      </c>
      <c r="J15" s="487">
        <v>7.6838000000000086</v>
      </c>
      <c r="K15" s="487">
        <v>1.4626000000000017</v>
      </c>
      <c r="L15" s="487">
        <v>7.7456000000000085</v>
      </c>
      <c r="M15" s="489">
        <v>8.7138000000000098</v>
      </c>
      <c r="N15" s="486">
        <v>137.18843585920004</v>
      </c>
      <c r="O15" s="490">
        <v>24.375618604800003</v>
      </c>
      <c r="P15" s="490">
        <v>135.27385935360002</v>
      </c>
      <c r="Q15" s="490">
        <v>136.92529783679998</v>
      </c>
      <c r="R15" s="486">
        <v>131.61459973759997</v>
      </c>
      <c r="S15" s="490">
        <v>25.312902489599999</v>
      </c>
      <c r="T15" s="490">
        <v>131.37878587520004</v>
      </c>
      <c r="U15" s="491">
        <v>132.28378703360005</v>
      </c>
      <c r="V15" s="492">
        <f t="shared" si="0"/>
        <v>1839.8692867903999</v>
      </c>
    </row>
    <row r="16" spans="1:23" ht="24.75" customHeight="1" x14ac:dyDescent="0.25">
      <c r="A16" s="485" t="s">
        <v>48</v>
      </c>
      <c r="B16" s="486">
        <v>470</v>
      </c>
      <c r="C16" s="487">
        <v>4.7124000000000086</v>
      </c>
      <c r="D16" s="487">
        <v>4.5045000000000082</v>
      </c>
      <c r="E16" s="487">
        <v>0.81270000000000142</v>
      </c>
      <c r="F16" s="487">
        <v>4.5486000000000084</v>
      </c>
      <c r="G16" s="488">
        <v>5.2353000000000094</v>
      </c>
      <c r="H16" s="487">
        <v>463</v>
      </c>
      <c r="I16" s="487">
        <v>7.0967000000000082</v>
      </c>
      <c r="J16" s="487">
        <v>7.6838000000000086</v>
      </c>
      <c r="K16" s="487">
        <v>1.4626000000000017</v>
      </c>
      <c r="L16" s="487">
        <v>7.7456000000000085</v>
      </c>
      <c r="M16" s="489">
        <v>8.7138000000000098</v>
      </c>
      <c r="N16" s="486">
        <v>137.18843585920004</v>
      </c>
      <c r="O16" s="490">
        <v>24.375618604800003</v>
      </c>
      <c r="P16" s="490">
        <v>135.27385935360002</v>
      </c>
      <c r="Q16" s="490">
        <v>136.92529783679998</v>
      </c>
      <c r="R16" s="486">
        <v>131.61459973759997</v>
      </c>
      <c r="S16" s="490">
        <v>25.312902489599999</v>
      </c>
      <c r="T16" s="490">
        <v>131.37878587520004</v>
      </c>
      <c r="U16" s="491">
        <v>132.28378703360005</v>
      </c>
      <c r="V16" s="492">
        <f t="shared" si="0"/>
        <v>1839.8692867903999</v>
      </c>
    </row>
    <row r="17" spans="1:34" ht="24.75" customHeight="1" thickBot="1" x14ac:dyDescent="0.3">
      <c r="A17" s="493" t="s">
        <v>49</v>
      </c>
      <c r="B17" s="486">
        <v>470</v>
      </c>
      <c r="C17" s="487">
        <v>4.7124000000000086</v>
      </c>
      <c r="D17" s="487">
        <v>4.5045000000000082</v>
      </c>
      <c r="E17" s="487">
        <v>0.81270000000000142</v>
      </c>
      <c r="F17" s="487">
        <v>4.5486000000000084</v>
      </c>
      <c r="G17" s="488">
        <v>5.2353000000000094</v>
      </c>
      <c r="H17" s="487">
        <v>463</v>
      </c>
      <c r="I17" s="487">
        <v>7.0967000000000082</v>
      </c>
      <c r="J17" s="487">
        <v>7.6838000000000086</v>
      </c>
      <c r="K17" s="487">
        <v>1.4626000000000017</v>
      </c>
      <c r="L17" s="487">
        <v>7.7456000000000085</v>
      </c>
      <c r="M17" s="489">
        <v>8.7138000000000098</v>
      </c>
      <c r="N17" s="486">
        <v>137.18843585920004</v>
      </c>
      <c r="O17" s="490">
        <v>24.375618604800003</v>
      </c>
      <c r="P17" s="490">
        <v>135.27385935360002</v>
      </c>
      <c r="Q17" s="490">
        <v>136.92529783679998</v>
      </c>
      <c r="R17" s="486">
        <v>131.61459973759997</v>
      </c>
      <c r="S17" s="490">
        <v>25.312902489599999</v>
      </c>
      <c r="T17" s="490">
        <v>131.37878587520004</v>
      </c>
      <c r="U17" s="491">
        <v>132.28378703360005</v>
      </c>
      <c r="V17" s="492">
        <f t="shared" si="0"/>
        <v>1839.8692867903999</v>
      </c>
    </row>
    <row r="18" spans="1:34" ht="24.75" customHeight="1" thickBot="1" x14ac:dyDescent="0.3">
      <c r="A18" s="494" t="s">
        <v>11</v>
      </c>
      <c r="B18" s="495">
        <f>SUM(B11:B17)</f>
        <v>3294</v>
      </c>
      <c r="C18" s="496">
        <f t="shared" ref="C18:Q18" si="1">SUM(C11:C17)</f>
        <v>33.939600000000098</v>
      </c>
      <c r="D18" s="496">
        <f t="shared" si="1"/>
        <v>32.403300000000087</v>
      </c>
      <c r="E18" s="496">
        <f t="shared" si="1"/>
        <v>5.8713000000000157</v>
      </c>
      <c r="F18" s="496">
        <f t="shared" ref="F18" si="2">SUM(F11:F17)</f>
        <v>32.72040000000009</v>
      </c>
      <c r="G18" s="497">
        <f t="shared" si="1"/>
        <v>37.658100000000104</v>
      </c>
      <c r="H18" s="495">
        <f t="shared" si="1"/>
        <v>3269</v>
      </c>
      <c r="I18" s="496">
        <f t="shared" si="1"/>
        <v>45.088300000000089</v>
      </c>
      <c r="J18" s="496">
        <f t="shared" si="1"/>
        <v>48.713800000000091</v>
      </c>
      <c r="K18" s="496">
        <f t="shared" si="1"/>
        <v>9.355400000000019</v>
      </c>
      <c r="L18" s="496">
        <f t="shared" ref="L18:M18" si="3">SUM(L11:L17)</f>
        <v>49.105600000000102</v>
      </c>
      <c r="M18" s="496">
        <f t="shared" si="3"/>
        <v>55.285200000000103</v>
      </c>
      <c r="N18" s="495">
        <f t="shared" si="1"/>
        <v>961.71390000000019</v>
      </c>
      <c r="O18" s="496">
        <f t="shared" si="1"/>
        <v>171.77369999999999</v>
      </c>
      <c r="P18" s="496">
        <f t="shared" si="1"/>
        <v>949.67880000000014</v>
      </c>
      <c r="Q18" s="496">
        <f t="shared" si="1"/>
        <v>959.52569999999969</v>
      </c>
      <c r="R18" s="495">
        <f t="shared" ref="R18:U18" si="4">SUM(R11:R17)</f>
        <v>924.51449999999988</v>
      </c>
      <c r="S18" s="496">
        <f t="shared" si="4"/>
        <v>177.24419999999998</v>
      </c>
      <c r="T18" s="496">
        <f t="shared" si="4"/>
        <v>922.32630000000017</v>
      </c>
      <c r="U18" s="497">
        <f t="shared" si="4"/>
        <v>927.79680000000008</v>
      </c>
      <c r="V18" s="498">
        <f t="shared" si="0"/>
        <v>12907.714900000001</v>
      </c>
    </row>
    <row r="19" spans="1:34" s="503" customFormat="1" ht="24.75" customHeight="1" x14ac:dyDescent="0.25">
      <c r="A19" s="499"/>
      <c r="B19" s="500"/>
      <c r="C19" s="500"/>
      <c r="D19" s="500"/>
      <c r="E19" s="500"/>
      <c r="F19" s="500"/>
      <c r="G19" s="500"/>
      <c r="H19" s="500"/>
      <c r="I19" s="500"/>
      <c r="J19" s="500"/>
      <c r="K19" s="500"/>
      <c r="L19" s="500"/>
      <c r="M19" s="500"/>
      <c r="N19" s="500"/>
      <c r="O19" s="500"/>
      <c r="P19" s="500"/>
      <c r="Q19" s="500"/>
      <c r="R19" s="500"/>
      <c r="S19" s="500"/>
      <c r="T19" s="500"/>
      <c r="U19" s="500"/>
      <c r="V19" s="501"/>
      <c r="W19" s="502"/>
      <c r="X19" s="502"/>
      <c r="Y19" s="502"/>
      <c r="Z19" s="502"/>
      <c r="AA19" s="502"/>
      <c r="AB19" s="502"/>
      <c r="AC19" s="502"/>
    </row>
    <row r="20" spans="1:34" s="507" customFormat="1" ht="24.75" customHeight="1" thickBot="1" x14ac:dyDescent="0.3">
      <c r="A20" s="504"/>
      <c r="B20" s="651"/>
      <c r="C20" s="651"/>
      <c r="D20" s="562"/>
      <c r="E20" s="562"/>
      <c r="F20" s="562"/>
      <c r="G20" s="562"/>
      <c r="H20" s="562"/>
      <c r="I20" s="562"/>
      <c r="J20" s="562"/>
      <c r="K20" s="562"/>
      <c r="L20" s="562"/>
      <c r="M20" s="562"/>
      <c r="N20" s="562"/>
      <c r="O20" s="562"/>
      <c r="P20" s="562"/>
      <c r="Q20" s="562"/>
      <c r="R20" s="562"/>
      <c r="S20" s="505"/>
      <c r="T20" s="505"/>
      <c r="U20" s="505"/>
      <c r="V20" s="506"/>
      <c r="W20" s="505"/>
      <c r="X20" s="505"/>
      <c r="Y20" s="505"/>
    </row>
    <row r="21" spans="1:34" ht="24.75" customHeight="1" thickBot="1" x14ac:dyDescent="0.3">
      <c r="A21" s="476" t="s">
        <v>52</v>
      </c>
      <c r="B21" s="644" t="s">
        <v>8</v>
      </c>
      <c r="C21" s="645"/>
      <c r="D21" s="645"/>
      <c r="E21" s="645"/>
      <c r="F21" s="646"/>
      <c r="G21" s="644" t="s">
        <v>53</v>
      </c>
      <c r="H21" s="645"/>
      <c r="I21" s="645"/>
      <c r="J21" s="645"/>
      <c r="K21" s="646"/>
      <c r="L21" s="644" t="s">
        <v>9</v>
      </c>
      <c r="M21" s="645"/>
      <c r="N21" s="645"/>
      <c r="O21" s="646"/>
      <c r="P21" s="644" t="s">
        <v>9</v>
      </c>
      <c r="Q21" s="645"/>
      <c r="R21" s="645"/>
      <c r="S21" s="646"/>
      <c r="T21" s="477"/>
      <c r="U21" s="508"/>
      <c r="V21" s="509"/>
      <c r="W21" s="510"/>
      <c r="X21" s="510"/>
      <c r="Y21" s="510"/>
      <c r="Z21" s="510"/>
      <c r="AA21" s="510"/>
      <c r="AB21" s="510"/>
      <c r="AC21" s="510"/>
      <c r="AD21" s="510"/>
      <c r="AE21" s="510"/>
      <c r="AF21" s="510"/>
      <c r="AG21" s="510"/>
      <c r="AH21" s="510"/>
    </row>
    <row r="22" spans="1:34" ht="24.75" customHeight="1" x14ac:dyDescent="0.25">
      <c r="A22" s="478" t="s">
        <v>42</v>
      </c>
      <c r="B22" s="511">
        <v>1</v>
      </c>
      <c r="C22" s="512">
        <v>2</v>
      </c>
      <c r="D22" s="513">
        <v>3</v>
      </c>
      <c r="E22" s="513">
        <v>4</v>
      </c>
      <c r="F22" s="514">
        <v>5</v>
      </c>
      <c r="G22" s="480">
        <v>1</v>
      </c>
      <c r="H22" s="480">
        <v>2</v>
      </c>
      <c r="I22" s="480">
        <v>3</v>
      </c>
      <c r="J22" s="480">
        <v>4</v>
      </c>
      <c r="K22" s="480">
        <v>5</v>
      </c>
      <c r="L22" s="479">
        <v>1</v>
      </c>
      <c r="M22" s="482">
        <v>2</v>
      </c>
      <c r="N22" s="482">
        <v>3</v>
      </c>
      <c r="O22" s="482">
        <v>4</v>
      </c>
      <c r="P22" s="479">
        <v>1</v>
      </c>
      <c r="Q22" s="482">
        <v>2</v>
      </c>
      <c r="R22" s="482">
        <v>3</v>
      </c>
      <c r="S22" s="483">
        <v>4</v>
      </c>
      <c r="T22" s="484" t="s">
        <v>11</v>
      </c>
      <c r="U22" s="463"/>
      <c r="V22" s="515"/>
    </row>
    <row r="23" spans="1:34" ht="24.75" customHeight="1" x14ac:dyDescent="0.25">
      <c r="A23" s="485" t="s">
        <v>43</v>
      </c>
      <c r="B23" s="486">
        <v>9.3000000000000007</v>
      </c>
      <c r="C23" s="487">
        <v>8.8000000000000007</v>
      </c>
      <c r="D23" s="487">
        <v>1.5</v>
      </c>
      <c r="E23" s="487">
        <v>8.9</v>
      </c>
      <c r="F23" s="488">
        <v>10</v>
      </c>
      <c r="G23" s="487">
        <v>8.6999999999999993</v>
      </c>
      <c r="H23" s="487">
        <v>9.1</v>
      </c>
      <c r="I23" s="487">
        <v>2</v>
      </c>
      <c r="J23" s="487">
        <v>9.1999999999999993</v>
      </c>
      <c r="K23" s="489">
        <v>10.4</v>
      </c>
      <c r="L23" s="486">
        <v>10.7</v>
      </c>
      <c r="M23" s="490">
        <v>1.8</v>
      </c>
      <c r="N23" s="490">
        <v>10.7</v>
      </c>
      <c r="O23" s="490">
        <v>10.6</v>
      </c>
      <c r="P23" s="486">
        <v>10.5</v>
      </c>
      <c r="Q23" s="490">
        <v>1.9</v>
      </c>
      <c r="R23" s="490">
        <v>10.4</v>
      </c>
      <c r="S23" s="491">
        <v>10.3</v>
      </c>
      <c r="T23" s="492">
        <f>SUM(B23:S23)</f>
        <v>144.80000000000001</v>
      </c>
      <c r="U23" s="463"/>
      <c r="V23" s="515"/>
    </row>
    <row r="24" spans="1:34" ht="24.75" customHeight="1" x14ac:dyDescent="0.25">
      <c r="A24" s="485" t="s">
        <v>44</v>
      </c>
      <c r="B24" s="486">
        <v>9.3000000000000007</v>
      </c>
      <c r="C24" s="487">
        <v>8.8000000000000007</v>
      </c>
      <c r="D24" s="487">
        <v>1.5</v>
      </c>
      <c r="E24" s="487">
        <v>8.9</v>
      </c>
      <c r="F24" s="488">
        <v>10</v>
      </c>
      <c r="G24" s="487">
        <v>8.6999999999999993</v>
      </c>
      <c r="H24" s="487">
        <v>9.1</v>
      </c>
      <c r="I24" s="487">
        <v>2</v>
      </c>
      <c r="J24" s="487">
        <v>9.1999999999999993</v>
      </c>
      <c r="K24" s="489">
        <v>10.4</v>
      </c>
      <c r="L24" s="486">
        <v>10.7</v>
      </c>
      <c r="M24" s="490">
        <v>1.8</v>
      </c>
      <c r="N24" s="490">
        <v>10.7</v>
      </c>
      <c r="O24" s="490">
        <v>10.6</v>
      </c>
      <c r="P24" s="486">
        <v>10.5</v>
      </c>
      <c r="Q24" s="490">
        <v>1.9</v>
      </c>
      <c r="R24" s="490">
        <v>10.4</v>
      </c>
      <c r="S24" s="491">
        <v>10.3</v>
      </c>
      <c r="T24" s="492">
        <f t="shared" ref="T24:T30" si="5">SUM(B24:S24)</f>
        <v>144.80000000000001</v>
      </c>
      <c r="U24" s="463"/>
      <c r="V24" s="515"/>
    </row>
    <row r="25" spans="1:34" ht="24.75" customHeight="1" x14ac:dyDescent="0.25">
      <c r="A25" s="485" t="s">
        <v>45</v>
      </c>
      <c r="B25" s="486">
        <v>9.1</v>
      </c>
      <c r="C25" s="487">
        <v>8.8000000000000007</v>
      </c>
      <c r="D25" s="487">
        <v>1.3</v>
      </c>
      <c r="E25" s="487">
        <v>8.9</v>
      </c>
      <c r="F25" s="488">
        <v>10</v>
      </c>
      <c r="G25" s="487">
        <v>8.6999999999999993</v>
      </c>
      <c r="H25" s="487">
        <v>9</v>
      </c>
      <c r="I25" s="487">
        <v>1.9</v>
      </c>
      <c r="J25" s="487">
        <v>9.1999999999999993</v>
      </c>
      <c r="K25" s="489">
        <v>10.3</v>
      </c>
      <c r="L25" s="486">
        <v>10.6</v>
      </c>
      <c r="M25" s="490">
        <v>1.8</v>
      </c>
      <c r="N25" s="490">
        <v>10.6</v>
      </c>
      <c r="O25" s="490">
        <v>10.6</v>
      </c>
      <c r="P25" s="486">
        <v>10.5</v>
      </c>
      <c r="Q25" s="490">
        <v>1.9</v>
      </c>
      <c r="R25" s="490">
        <v>10.3</v>
      </c>
      <c r="S25" s="491">
        <v>10.3</v>
      </c>
      <c r="T25" s="492">
        <f t="shared" si="5"/>
        <v>143.79999999999998</v>
      </c>
      <c r="U25" s="463"/>
      <c r="V25" s="515"/>
    </row>
    <row r="26" spans="1:34" ht="24.75" customHeight="1" x14ac:dyDescent="0.25">
      <c r="A26" s="485" t="s">
        <v>46</v>
      </c>
      <c r="B26" s="486">
        <v>9.1999999999999993</v>
      </c>
      <c r="C26" s="487">
        <v>8.8000000000000007</v>
      </c>
      <c r="D26" s="487">
        <v>1.3</v>
      </c>
      <c r="E26" s="487">
        <v>8.9</v>
      </c>
      <c r="F26" s="488">
        <v>10</v>
      </c>
      <c r="G26" s="487">
        <v>8.6999999999999993</v>
      </c>
      <c r="H26" s="487">
        <v>9.1</v>
      </c>
      <c r="I26" s="487">
        <v>1.9</v>
      </c>
      <c r="J26" s="487">
        <v>9.1999999999999993</v>
      </c>
      <c r="K26" s="489">
        <v>10.3</v>
      </c>
      <c r="L26" s="486">
        <v>10.7</v>
      </c>
      <c r="M26" s="490">
        <v>1.8</v>
      </c>
      <c r="N26" s="490">
        <v>10.7</v>
      </c>
      <c r="O26" s="490">
        <v>10.6</v>
      </c>
      <c r="P26" s="486">
        <v>10.5</v>
      </c>
      <c r="Q26" s="490">
        <v>2</v>
      </c>
      <c r="R26" s="490">
        <v>10.4</v>
      </c>
      <c r="S26" s="491">
        <v>10.3</v>
      </c>
      <c r="T26" s="492">
        <f t="shared" si="5"/>
        <v>144.4</v>
      </c>
      <c r="U26" s="463"/>
      <c r="V26" s="515"/>
    </row>
    <row r="27" spans="1:34" ht="24.75" customHeight="1" x14ac:dyDescent="0.25">
      <c r="A27" s="485" t="s">
        <v>47</v>
      </c>
      <c r="B27" s="486">
        <v>9.1999999999999993</v>
      </c>
      <c r="C27" s="487">
        <v>8.8000000000000007</v>
      </c>
      <c r="D27" s="487">
        <v>1.3</v>
      </c>
      <c r="E27" s="487">
        <v>9</v>
      </c>
      <c r="F27" s="488">
        <v>10</v>
      </c>
      <c r="G27" s="487">
        <v>8.6999999999999993</v>
      </c>
      <c r="H27" s="487">
        <v>9.1</v>
      </c>
      <c r="I27" s="487">
        <v>1.9</v>
      </c>
      <c r="J27" s="487">
        <v>9.1999999999999993</v>
      </c>
      <c r="K27" s="489">
        <v>10.3</v>
      </c>
      <c r="L27" s="486">
        <v>10.7</v>
      </c>
      <c r="M27" s="490">
        <v>1.8</v>
      </c>
      <c r="N27" s="490">
        <v>10.7</v>
      </c>
      <c r="O27" s="490">
        <v>10.6</v>
      </c>
      <c r="P27" s="486">
        <v>10.5</v>
      </c>
      <c r="Q27" s="490">
        <v>2</v>
      </c>
      <c r="R27" s="490">
        <v>10.4</v>
      </c>
      <c r="S27" s="491">
        <v>10.3</v>
      </c>
      <c r="T27" s="492">
        <f t="shared" si="5"/>
        <v>144.5</v>
      </c>
      <c r="U27" s="463"/>
      <c r="V27" s="515"/>
    </row>
    <row r="28" spans="1:34" ht="24.75" customHeight="1" x14ac:dyDescent="0.25">
      <c r="A28" s="485" t="s">
        <v>48</v>
      </c>
      <c r="B28" s="486">
        <v>9.1999999999999993</v>
      </c>
      <c r="C28" s="487">
        <v>8.8000000000000007</v>
      </c>
      <c r="D28" s="487">
        <v>1.3</v>
      </c>
      <c r="E28" s="487">
        <v>9</v>
      </c>
      <c r="F28" s="488">
        <v>10.1</v>
      </c>
      <c r="G28" s="487">
        <v>8.8000000000000007</v>
      </c>
      <c r="H28" s="487">
        <v>9.1</v>
      </c>
      <c r="I28" s="487">
        <v>2</v>
      </c>
      <c r="J28" s="487">
        <v>9.1999999999999993</v>
      </c>
      <c r="K28" s="489">
        <v>10.3</v>
      </c>
      <c r="L28" s="486">
        <v>10.7</v>
      </c>
      <c r="M28" s="490">
        <v>1.8</v>
      </c>
      <c r="N28" s="490">
        <v>10.7</v>
      </c>
      <c r="O28" s="490">
        <v>10.6</v>
      </c>
      <c r="P28" s="486">
        <v>10.6</v>
      </c>
      <c r="Q28" s="490">
        <v>2</v>
      </c>
      <c r="R28" s="490">
        <v>10.4</v>
      </c>
      <c r="S28" s="491">
        <v>10.4</v>
      </c>
      <c r="T28" s="492">
        <f t="shared" si="5"/>
        <v>145</v>
      </c>
      <c r="U28" s="463"/>
      <c r="V28" s="515"/>
    </row>
    <row r="29" spans="1:34" ht="24.75" customHeight="1" thickBot="1" x14ac:dyDescent="0.3">
      <c r="A29" s="493" t="s">
        <v>49</v>
      </c>
      <c r="B29" s="516">
        <v>9.1999999999999993</v>
      </c>
      <c r="C29" s="517">
        <v>8.9</v>
      </c>
      <c r="D29" s="517">
        <v>1.3</v>
      </c>
      <c r="E29" s="517">
        <v>9</v>
      </c>
      <c r="F29" s="518">
        <v>10.1</v>
      </c>
      <c r="G29" s="519">
        <v>8.8000000000000007</v>
      </c>
      <c r="H29" s="519">
        <v>9.1</v>
      </c>
      <c r="I29" s="519">
        <v>2</v>
      </c>
      <c r="J29" s="519">
        <v>9.1999999999999993</v>
      </c>
      <c r="K29" s="520">
        <v>10.3</v>
      </c>
      <c r="L29" s="521">
        <v>10.7</v>
      </c>
      <c r="M29" s="522">
        <v>1.8</v>
      </c>
      <c r="N29" s="522">
        <v>10.7</v>
      </c>
      <c r="O29" s="522">
        <v>10.7</v>
      </c>
      <c r="P29" s="521">
        <v>10.6</v>
      </c>
      <c r="Q29" s="522">
        <v>2</v>
      </c>
      <c r="R29" s="522">
        <v>10.4</v>
      </c>
      <c r="S29" s="523">
        <v>10.4</v>
      </c>
      <c r="T29" s="524">
        <f t="shared" si="5"/>
        <v>145.19999999999999</v>
      </c>
      <c r="U29" s="463"/>
      <c r="V29" s="515"/>
    </row>
    <row r="30" spans="1:34" ht="24.75" customHeight="1" thickBot="1" x14ac:dyDescent="0.3">
      <c r="A30" s="494" t="s">
        <v>11</v>
      </c>
      <c r="B30" s="495">
        <f>SUM(B23:B29)</f>
        <v>64.500000000000014</v>
      </c>
      <c r="C30" s="496">
        <f t="shared" ref="C30:S30" si="6">SUM(C23:C29)</f>
        <v>61.699999999999996</v>
      </c>
      <c r="D30" s="496">
        <f t="shared" si="6"/>
        <v>9.5</v>
      </c>
      <c r="E30" s="496">
        <f t="shared" si="6"/>
        <v>62.6</v>
      </c>
      <c r="F30" s="497">
        <f t="shared" si="6"/>
        <v>70.2</v>
      </c>
      <c r="G30" s="495">
        <f t="shared" si="6"/>
        <v>61.099999999999994</v>
      </c>
      <c r="H30" s="496">
        <f t="shared" si="6"/>
        <v>63.6</v>
      </c>
      <c r="I30" s="496">
        <f t="shared" si="6"/>
        <v>13.700000000000001</v>
      </c>
      <c r="J30" s="496">
        <f t="shared" si="6"/>
        <v>64.400000000000006</v>
      </c>
      <c r="K30" s="496">
        <f t="shared" si="6"/>
        <v>72.3</v>
      </c>
      <c r="L30" s="495">
        <f t="shared" si="6"/>
        <v>74.800000000000011</v>
      </c>
      <c r="M30" s="496">
        <f t="shared" si="6"/>
        <v>12.600000000000001</v>
      </c>
      <c r="N30" s="496">
        <f t="shared" si="6"/>
        <v>74.800000000000011</v>
      </c>
      <c r="O30" s="496">
        <f t="shared" si="6"/>
        <v>74.3</v>
      </c>
      <c r="P30" s="495">
        <f t="shared" si="6"/>
        <v>73.7</v>
      </c>
      <c r="Q30" s="496">
        <f t="shared" si="6"/>
        <v>13.7</v>
      </c>
      <c r="R30" s="496">
        <f t="shared" si="6"/>
        <v>72.7</v>
      </c>
      <c r="S30" s="497">
        <f t="shared" si="6"/>
        <v>72.3</v>
      </c>
      <c r="T30" s="498">
        <f t="shared" si="5"/>
        <v>1012.5000000000002</v>
      </c>
      <c r="U30" s="463"/>
      <c r="V30" s="515"/>
    </row>
    <row r="31" spans="1:34" ht="24.75" customHeight="1" x14ac:dyDescent="0.25">
      <c r="A31" s="525"/>
      <c r="B31" s="474">
        <v>61</v>
      </c>
      <c r="C31" s="474">
        <v>59</v>
      </c>
      <c r="D31" s="474">
        <v>9</v>
      </c>
      <c r="E31" s="474">
        <v>60</v>
      </c>
      <c r="F31" s="474">
        <v>68</v>
      </c>
      <c r="G31" s="474">
        <v>58</v>
      </c>
      <c r="H31" s="474">
        <v>61</v>
      </c>
      <c r="I31" s="474">
        <v>13</v>
      </c>
      <c r="J31" s="526">
        <v>62</v>
      </c>
      <c r="K31" s="526">
        <v>70</v>
      </c>
      <c r="L31" s="526">
        <v>71</v>
      </c>
      <c r="M31" s="526">
        <v>12</v>
      </c>
      <c r="N31" s="526">
        <v>72</v>
      </c>
      <c r="O31" s="526">
        <v>72</v>
      </c>
      <c r="P31" s="474">
        <v>70</v>
      </c>
      <c r="Q31" s="502">
        <v>13</v>
      </c>
      <c r="R31" s="502">
        <v>70</v>
      </c>
      <c r="S31" s="502">
        <v>70</v>
      </c>
      <c r="T31" s="463"/>
      <c r="U31" s="463"/>
      <c r="V31" s="515"/>
    </row>
    <row r="32" spans="1:34" ht="24.75" customHeight="1" thickBot="1" x14ac:dyDescent="0.3">
      <c r="A32" s="527"/>
      <c r="B32" s="526"/>
      <c r="C32" s="526"/>
      <c r="D32" s="526"/>
      <c r="E32" s="526"/>
      <c r="F32" s="526"/>
      <c r="G32" s="526"/>
      <c r="H32" s="526"/>
      <c r="I32" s="469"/>
      <c r="J32" s="469"/>
      <c r="K32" s="469"/>
      <c r="L32" s="469"/>
      <c r="M32" s="469"/>
      <c r="N32" s="469"/>
      <c r="O32" s="469"/>
      <c r="P32" s="463"/>
      <c r="Q32" s="463"/>
      <c r="R32" s="463"/>
      <c r="S32" s="463"/>
      <c r="T32" s="463"/>
      <c r="U32" s="463"/>
      <c r="V32" s="515"/>
    </row>
    <row r="33" spans="1:25" ht="24.75" customHeight="1" thickBot="1" x14ac:dyDescent="0.3">
      <c r="A33" s="528" t="s">
        <v>50</v>
      </c>
      <c r="B33" s="644" t="s">
        <v>26</v>
      </c>
      <c r="C33" s="645"/>
      <c r="D33" s="645"/>
      <c r="E33" s="645"/>
      <c r="F33" s="645"/>
      <c r="G33" s="645"/>
      <c r="H33" s="646"/>
      <c r="I33" s="529"/>
      <c r="J33" s="530" t="s">
        <v>51</v>
      </c>
      <c r="K33" s="644" t="s">
        <v>26</v>
      </c>
      <c r="L33" s="645"/>
      <c r="M33" s="645"/>
      <c r="N33" s="645"/>
      <c r="O33" s="645"/>
      <c r="P33" s="645"/>
      <c r="Q33" s="646"/>
      <c r="R33" s="622" t="s">
        <v>156</v>
      </c>
      <c r="S33" s="623"/>
      <c r="T33" s="623"/>
      <c r="U33" s="623"/>
      <c r="V33" s="624"/>
      <c r="W33" s="463"/>
      <c r="X33" s="463"/>
      <c r="Y33" s="463"/>
    </row>
    <row r="34" spans="1:25" ht="24.75" customHeight="1" x14ac:dyDescent="0.25">
      <c r="A34" s="531" t="s">
        <v>42</v>
      </c>
      <c r="B34" s="511">
        <v>1</v>
      </c>
      <c r="C34" s="513">
        <v>2</v>
      </c>
      <c r="D34" s="513">
        <v>3</v>
      </c>
      <c r="E34" s="513">
        <v>4</v>
      </c>
      <c r="F34" s="513">
        <v>5</v>
      </c>
      <c r="G34" s="513">
        <v>6</v>
      </c>
      <c r="H34" s="484" t="s">
        <v>11</v>
      </c>
      <c r="I34" s="529"/>
      <c r="J34" s="531" t="s">
        <v>42</v>
      </c>
      <c r="K34" s="512">
        <v>1</v>
      </c>
      <c r="L34" s="513">
        <v>2</v>
      </c>
      <c r="M34" s="513">
        <v>3</v>
      </c>
      <c r="N34" s="513">
        <v>4</v>
      </c>
      <c r="O34" s="513">
        <v>5</v>
      </c>
      <c r="P34" s="513" t="s">
        <v>61</v>
      </c>
      <c r="Q34" s="484" t="s">
        <v>11</v>
      </c>
      <c r="R34" s="622"/>
      <c r="S34" s="623"/>
      <c r="T34" s="623"/>
      <c r="U34" s="623"/>
      <c r="V34" s="624"/>
      <c r="W34" s="463"/>
      <c r="X34" s="463"/>
      <c r="Y34" s="463"/>
    </row>
    <row r="35" spans="1:25" s="463" customFormat="1" ht="24.75" customHeight="1" x14ac:dyDescent="0.25">
      <c r="A35" s="532" t="s">
        <v>43</v>
      </c>
      <c r="B35" s="486">
        <v>124.41979999999998</v>
      </c>
      <c r="C35" s="489">
        <v>126.45689999999999</v>
      </c>
      <c r="D35" s="489">
        <v>8.4617999999999984</v>
      </c>
      <c r="E35" s="489">
        <v>125.20329999999998</v>
      </c>
      <c r="F35" s="489">
        <v>123.32289999999999</v>
      </c>
      <c r="G35" s="489"/>
      <c r="H35" s="492">
        <f t="shared" ref="H35:H42" si="7">SUM(B35:G35)</f>
        <v>507.86469999999997</v>
      </c>
      <c r="I35" s="529"/>
      <c r="J35" s="532" t="s">
        <v>43</v>
      </c>
      <c r="K35" s="487">
        <v>9.1</v>
      </c>
      <c r="L35" s="533">
        <v>9.6999999999999993</v>
      </c>
      <c r="M35" s="522">
        <v>1.3</v>
      </c>
      <c r="N35" s="522">
        <v>9.4</v>
      </c>
      <c r="O35" s="522">
        <v>9.1</v>
      </c>
      <c r="P35" s="522"/>
      <c r="Q35" s="492">
        <f t="shared" ref="Q35:Q42" si="8">SUM(K35:P35)</f>
        <v>38.6</v>
      </c>
      <c r="R35" s="622"/>
      <c r="S35" s="623"/>
      <c r="T35" s="623"/>
      <c r="U35" s="623"/>
      <c r="V35" s="624"/>
    </row>
    <row r="36" spans="1:25" s="463" customFormat="1" ht="24.75" customHeight="1" x14ac:dyDescent="0.25">
      <c r="A36" s="532" t="s">
        <v>44</v>
      </c>
      <c r="B36" s="486">
        <v>124.41979999999998</v>
      </c>
      <c r="C36" s="489">
        <v>126.45689999999999</v>
      </c>
      <c r="D36" s="489">
        <v>8.4617999999999984</v>
      </c>
      <c r="E36" s="489">
        <v>125.20329999999998</v>
      </c>
      <c r="F36" s="489">
        <v>123.32289999999999</v>
      </c>
      <c r="G36" s="489"/>
      <c r="H36" s="492">
        <f t="shared" si="7"/>
        <v>507.86469999999997</v>
      </c>
      <c r="I36" s="534"/>
      <c r="J36" s="532" t="s">
        <v>44</v>
      </c>
      <c r="K36" s="535">
        <v>9.1</v>
      </c>
      <c r="L36" s="490">
        <v>9.6999999999999993</v>
      </c>
      <c r="M36" s="490">
        <v>1.3</v>
      </c>
      <c r="N36" s="490">
        <v>9.4</v>
      </c>
      <c r="O36" s="490">
        <v>9.1</v>
      </c>
      <c r="P36" s="490"/>
      <c r="Q36" s="492">
        <f t="shared" si="8"/>
        <v>38.6</v>
      </c>
      <c r="R36" s="622"/>
      <c r="S36" s="623"/>
      <c r="T36" s="623"/>
      <c r="U36" s="623"/>
      <c r="V36" s="624"/>
    </row>
    <row r="37" spans="1:25" s="463" customFormat="1" ht="24.75" customHeight="1" x14ac:dyDescent="0.25">
      <c r="A37" s="532" t="s">
        <v>45</v>
      </c>
      <c r="B37" s="486">
        <v>124.2</v>
      </c>
      <c r="C37" s="489">
        <v>126.5</v>
      </c>
      <c r="D37" s="489">
        <v>8.1999999999999993</v>
      </c>
      <c r="E37" s="489">
        <v>125.2</v>
      </c>
      <c r="F37" s="489">
        <v>123.3</v>
      </c>
      <c r="G37" s="489"/>
      <c r="H37" s="492">
        <f t="shared" ref="H37" si="9">SUM(B37:G37)</f>
        <v>507.4</v>
      </c>
      <c r="I37" s="534"/>
      <c r="J37" s="532" t="s">
        <v>45</v>
      </c>
      <c r="K37" s="535">
        <v>9.1</v>
      </c>
      <c r="L37" s="490">
        <v>9.6999999999999993</v>
      </c>
      <c r="M37" s="490">
        <v>1.3</v>
      </c>
      <c r="N37" s="490">
        <v>9.4</v>
      </c>
      <c r="O37" s="490">
        <v>9.1</v>
      </c>
      <c r="P37" s="490"/>
      <c r="Q37" s="492">
        <f t="shared" si="8"/>
        <v>38.6</v>
      </c>
      <c r="R37" s="622"/>
      <c r="S37" s="623"/>
      <c r="T37" s="623"/>
      <c r="U37" s="623"/>
      <c r="V37" s="624"/>
    </row>
    <row r="38" spans="1:25" s="463" customFormat="1" ht="24.75" customHeight="1" x14ac:dyDescent="0.25">
      <c r="A38" s="532" t="s">
        <v>46</v>
      </c>
      <c r="B38" s="486">
        <v>124.2</v>
      </c>
      <c r="C38" s="489">
        <v>126.5</v>
      </c>
      <c r="D38" s="489">
        <v>7.6</v>
      </c>
      <c r="E38" s="489">
        <v>124.8</v>
      </c>
      <c r="F38" s="489">
        <v>123.1</v>
      </c>
      <c r="G38" s="489"/>
      <c r="H38" s="492">
        <f t="shared" ref="H38" si="10">SUM(B38:G38)</f>
        <v>506.20000000000005</v>
      </c>
      <c r="I38" s="534"/>
      <c r="J38" s="532" t="s">
        <v>46</v>
      </c>
      <c r="K38" s="487">
        <v>9.1999999999999993</v>
      </c>
      <c r="L38" s="533">
        <v>9.8000000000000007</v>
      </c>
      <c r="M38" s="490">
        <v>1.3</v>
      </c>
      <c r="N38" s="490">
        <v>9.4</v>
      </c>
      <c r="O38" s="490">
        <v>9.1</v>
      </c>
      <c r="P38" s="490"/>
      <c r="Q38" s="492">
        <f t="shared" si="8"/>
        <v>38.800000000000004</v>
      </c>
      <c r="R38" s="622"/>
      <c r="S38" s="623"/>
      <c r="T38" s="623"/>
      <c r="U38" s="623"/>
      <c r="V38" s="624"/>
    </row>
    <row r="39" spans="1:25" s="463" customFormat="1" ht="24.75" customHeight="1" x14ac:dyDescent="0.25">
      <c r="A39" s="532" t="s">
        <v>47</v>
      </c>
      <c r="B39" s="486">
        <v>124.2</v>
      </c>
      <c r="C39" s="489">
        <v>126.5</v>
      </c>
      <c r="D39" s="489">
        <v>7.6</v>
      </c>
      <c r="E39" s="489">
        <v>124.6</v>
      </c>
      <c r="F39" s="489">
        <v>123.1</v>
      </c>
      <c r="G39" s="489"/>
      <c r="H39" s="492">
        <f t="shared" ref="H39" si="11">SUM(B39:G39)</f>
        <v>506</v>
      </c>
      <c r="I39" s="534"/>
      <c r="J39" s="532" t="s">
        <v>47</v>
      </c>
      <c r="K39" s="535">
        <v>9.1999999999999993</v>
      </c>
      <c r="L39" s="490">
        <v>9.8000000000000007</v>
      </c>
      <c r="M39" s="490">
        <v>1.3</v>
      </c>
      <c r="N39" s="490">
        <v>9.4</v>
      </c>
      <c r="O39" s="490">
        <v>9.1</v>
      </c>
      <c r="P39" s="490"/>
      <c r="Q39" s="492">
        <f t="shared" si="8"/>
        <v>38.800000000000004</v>
      </c>
      <c r="R39" s="622"/>
      <c r="S39" s="623"/>
      <c r="T39" s="623"/>
      <c r="U39" s="623"/>
      <c r="V39" s="624"/>
    </row>
    <row r="40" spans="1:25" s="463" customFormat="1" ht="24.75" customHeight="1" x14ac:dyDescent="0.25">
      <c r="A40" s="532" t="s">
        <v>48</v>
      </c>
      <c r="B40" s="486">
        <v>120.7</v>
      </c>
      <c r="C40" s="489">
        <v>123</v>
      </c>
      <c r="D40" s="489">
        <v>20.5</v>
      </c>
      <c r="E40" s="489">
        <v>121.1</v>
      </c>
      <c r="F40" s="489">
        <v>119.5</v>
      </c>
      <c r="G40" s="489"/>
      <c r="H40" s="492">
        <f t="shared" ref="H40" si="12">SUM(B40:G40)</f>
        <v>504.79999999999995</v>
      </c>
      <c r="I40" s="534"/>
      <c r="J40" s="532" t="s">
        <v>48</v>
      </c>
      <c r="K40" s="535">
        <v>9.1999999999999993</v>
      </c>
      <c r="L40" s="490">
        <v>9.8000000000000007</v>
      </c>
      <c r="M40" s="490">
        <v>1.3</v>
      </c>
      <c r="N40" s="490">
        <v>9.4</v>
      </c>
      <c r="O40" s="490">
        <v>9.1</v>
      </c>
      <c r="P40" s="490"/>
      <c r="Q40" s="492">
        <f t="shared" si="8"/>
        <v>38.800000000000004</v>
      </c>
      <c r="R40" s="622"/>
      <c r="S40" s="623"/>
      <c r="T40" s="623"/>
      <c r="U40" s="623"/>
      <c r="V40" s="624"/>
    </row>
    <row r="41" spans="1:25" s="463" customFormat="1" ht="24.75" customHeight="1" thickBot="1" x14ac:dyDescent="0.3">
      <c r="A41" s="536" t="s">
        <v>49</v>
      </c>
      <c r="B41" s="486">
        <v>120.7</v>
      </c>
      <c r="C41" s="489">
        <v>123</v>
      </c>
      <c r="D41" s="489">
        <v>20.3</v>
      </c>
      <c r="E41" s="489">
        <v>121.1</v>
      </c>
      <c r="F41" s="489">
        <v>119.5</v>
      </c>
      <c r="G41" s="489"/>
      <c r="H41" s="492">
        <f t="shared" ref="H41" si="13">SUM(B41:G41)</f>
        <v>504.6</v>
      </c>
      <c r="I41" s="534"/>
      <c r="J41" s="536" t="s">
        <v>49</v>
      </c>
      <c r="K41" s="537">
        <v>9.1999999999999993</v>
      </c>
      <c r="L41" s="522">
        <v>9.8000000000000007</v>
      </c>
      <c r="M41" s="522">
        <v>1.4</v>
      </c>
      <c r="N41" s="522">
        <v>9.4</v>
      </c>
      <c r="O41" s="522">
        <v>9.1999999999999993</v>
      </c>
      <c r="P41" s="522"/>
      <c r="Q41" s="524">
        <f t="shared" si="8"/>
        <v>39</v>
      </c>
      <c r="R41" s="622"/>
      <c r="S41" s="623"/>
      <c r="T41" s="623"/>
      <c r="U41" s="623"/>
      <c r="V41" s="624"/>
    </row>
    <row r="42" spans="1:25" s="463" customFormat="1" ht="24.75" customHeight="1" thickBot="1" x14ac:dyDescent="0.3">
      <c r="A42" s="538" t="s">
        <v>11</v>
      </c>
      <c r="B42" s="539">
        <f>SUM(B35:B41)</f>
        <v>862.83960000000002</v>
      </c>
      <c r="C42" s="540">
        <f>SUM(C35:C41)</f>
        <v>878.41380000000004</v>
      </c>
      <c r="D42" s="540">
        <f t="shared" ref="D42:F42" si="14">SUM(D35:D41)</f>
        <v>81.123599999999996</v>
      </c>
      <c r="E42" s="540">
        <f t="shared" si="14"/>
        <v>867.20659999999998</v>
      </c>
      <c r="F42" s="540">
        <f t="shared" si="14"/>
        <v>855.14580000000001</v>
      </c>
      <c r="G42" s="540">
        <f t="shared" ref="G42" si="15">SUM(G35:G41)</f>
        <v>0</v>
      </c>
      <c r="H42" s="498">
        <f t="shared" si="7"/>
        <v>3544.7294000000002</v>
      </c>
      <c r="I42" s="541"/>
      <c r="J42" s="542" t="s">
        <v>11</v>
      </c>
      <c r="K42" s="495">
        <f>SUM(K35:K41)</f>
        <v>64.100000000000009</v>
      </c>
      <c r="L42" s="543">
        <f t="shared" ref="L42:P42" si="16">SUM(L35:L41)</f>
        <v>68.3</v>
      </c>
      <c r="M42" s="543">
        <f t="shared" si="16"/>
        <v>9.1999999999999993</v>
      </c>
      <c r="N42" s="543">
        <f t="shared" si="16"/>
        <v>65.8</v>
      </c>
      <c r="O42" s="543">
        <f t="shared" si="16"/>
        <v>63.8</v>
      </c>
      <c r="P42" s="543">
        <f t="shared" si="16"/>
        <v>0</v>
      </c>
      <c r="Q42" s="498">
        <f t="shared" si="8"/>
        <v>271.2</v>
      </c>
      <c r="R42" s="622"/>
      <c r="S42" s="623"/>
      <c r="T42" s="623"/>
      <c r="U42" s="623"/>
      <c r="V42" s="624"/>
    </row>
    <row r="43" spans="1:25" s="502" customFormat="1" ht="24.75" customHeight="1" x14ac:dyDescent="0.25">
      <c r="A43" s="544"/>
      <c r="K43" s="502">
        <v>63</v>
      </c>
      <c r="L43" s="502">
        <v>68</v>
      </c>
      <c r="M43" s="502">
        <v>9</v>
      </c>
      <c r="N43" s="502">
        <v>66</v>
      </c>
      <c r="O43" s="502">
        <v>64</v>
      </c>
      <c r="V43" s="515"/>
      <c r="W43" s="463"/>
      <c r="X43" s="463"/>
      <c r="Y43" s="463"/>
    </row>
    <row r="44" spans="1:25" ht="24.75" customHeight="1" thickBot="1" x14ac:dyDescent="0.3">
      <c r="A44" s="545"/>
      <c r="B44" s="546"/>
      <c r="C44" s="546"/>
      <c r="D44" s="547"/>
      <c r="E44" s="546"/>
      <c r="F44" s="546"/>
      <c r="G44" s="546"/>
      <c r="H44" s="546"/>
      <c r="I44" s="546"/>
      <c r="J44" s="546"/>
      <c r="K44" s="547"/>
      <c r="L44" s="546"/>
      <c r="M44" s="548"/>
      <c r="N44" s="548"/>
      <c r="O44" s="546"/>
      <c r="P44" s="546"/>
      <c r="Q44" s="546"/>
      <c r="R44" s="546"/>
      <c r="S44" s="546"/>
      <c r="T44" s="546"/>
      <c r="U44" s="546"/>
      <c r="V44" s="549"/>
      <c r="W44" s="463"/>
      <c r="X44" s="463"/>
      <c r="Y44" s="463"/>
    </row>
    <row r="45" spans="1:25" ht="20.25" customHeight="1" x14ac:dyDescent="0.25">
      <c r="A45" s="463"/>
      <c r="B45" s="463"/>
      <c r="C45" s="463"/>
      <c r="D45" s="463"/>
      <c r="E45" s="463"/>
      <c r="F45" s="463"/>
      <c r="G45" s="463"/>
      <c r="H45" s="463"/>
      <c r="I45" s="463"/>
      <c r="J45" s="463"/>
      <c r="K45" s="463"/>
      <c r="L45" s="463"/>
      <c r="M45" s="463"/>
      <c r="N45" s="463"/>
      <c r="O45" s="463"/>
      <c r="P45" s="463"/>
      <c r="Q45" s="463"/>
      <c r="R45" s="463"/>
      <c r="S45" s="463"/>
      <c r="T45" s="463"/>
      <c r="U45" s="463"/>
      <c r="V45" s="463"/>
      <c r="W45" s="463"/>
      <c r="X45" s="463"/>
      <c r="Y45" s="463"/>
    </row>
    <row r="46" spans="1:25" ht="14.1" customHeight="1" x14ac:dyDescent="0.25">
      <c r="A46" s="463"/>
      <c r="B46" s="463"/>
      <c r="C46" s="463"/>
      <c r="D46" s="463"/>
      <c r="E46" s="463"/>
      <c r="F46" s="463"/>
      <c r="G46" s="463"/>
      <c r="H46" s="463"/>
      <c r="I46" s="463"/>
      <c r="J46" s="463"/>
      <c r="K46" s="463"/>
      <c r="L46" s="463"/>
      <c r="M46" s="463"/>
      <c r="N46" s="463"/>
      <c r="O46" s="463"/>
      <c r="P46" s="463"/>
      <c r="Q46" s="463"/>
      <c r="R46" s="463"/>
      <c r="S46" s="463"/>
      <c r="T46" s="463"/>
      <c r="V46" s="463"/>
      <c r="W46" s="463"/>
      <c r="X46" s="463"/>
      <c r="Y46" s="463"/>
    </row>
    <row r="47" spans="1:25" ht="14.1" customHeight="1" x14ac:dyDescent="0.25">
      <c r="A47" s="463"/>
      <c r="B47" s="463"/>
      <c r="C47" s="463"/>
      <c r="D47" s="463"/>
      <c r="E47" s="463"/>
      <c r="F47" s="463"/>
      <c r="G47" s="463"/>
      <c r="H47" s="463"/>
      <c r="I47" s="463"/>
      <c r="J47" s="463"/>
      <c r="K47" s="463"/>
      <c r="L47" s="463"/>
      <c r="M47" s="463"/>
      <c r="N47" s="463"/>
      <c r="O47" s="463"/>
      <c r="P47" s="463"/>
      <c r="Q47" s="463"/>
      <c r="R47" s="463"/>
      <c r="S47" s="463"/>
      <c r="T47" s="463"/>
      <c r="V47" s="463"/>
      <c r="W47" s="463"/>
      <c r="X47" s="463"/>
      <c r="Y47" s="463"/>
    </row>
    <row r="48" spans="1:25" ht="14.1" customHeight="1" x14ac:dyDescent="0.25">
      <c r="V48" s="463"/>
      <c r="W48" s="463"/>
      <c r="X48" s="463"/>
      <c r="Y48" s="463"/>
    </row>
    <row r="49" spans="22:25" x14ac:dyDescent="0.25">
      <c r="V49" s="463"/>
      <c r="W49" s="463"/>
      <c r="X49" s="463"/>
      <c r="Y49" s="463"/>
    </row>
    <row r="50" spans="22:25" x14ac:dyDescent="0.25">
      <c r="V50" s="463"/>
      <c r="W50" s="463"/>
      <c r="X50" s="463"/>
      <c r="Y50" s="463"/>
    </row>
    <row r="51" spans="22:25" x14ac:dyDescent="0.25">
      <c r="V51" s="463"/>
      <c r="W51" s="463"/>
      <c r="X51" s="463"/>
      <c r="Y51" s="463"/>
    </row>
  </sheetData>
  <mergeCells count="26">
    <mergeCell ref="R9:U9"/>
    <mergeCell ref="G21:K21"/>
    <mergeCell ref="K33:Q33"/>
    <mergeCell ref="B33:H33"/>
    <mergeCell ref="B20:C20"/>
    <mergeCell ref="B9:G9"/>
    <mergeCell ref="H9:M9"/>
    <mergeCell ref="N9:Q9"/>
    <mergeCell ref="L21:O21"/>
    <mergeCell ref="P21:S21"/>
    <mergeCell ref="J7:K7"/>
    <mergeCell ref="L7:N7"/>
    <mergeCell ref="R33:V42"/>
    <mergeCell ref="A1:A3"/>
    <mergeCell ref="B1:L1"/>
    <mergeCell ref="M1:P1"/>
    <mergeCell ref="B2:L3"/>
    <mergeCell ref="M2:P2"/>
    <mergeCell ref="M3:P3"/>
    <mergeCell ref="R1:V8"/>
    <mergeCell ref="B21:F21"/>
    <mergeCell ref="B5:C5"/>
    <mergeCell ref="G5:H5"/>
    <mergeCell ref="K5:L5"/>
    <mergeCell ref="G7:H7"/>
    <mergeCell ref="B7:C7"/>
  </mergeCells>
  <pageMargins left="0.23622047244094491" right="0.23622047244094491" top="0.74803149606299213" bottom="0.74803149606299213" header="0.31496062992125984" footer="0.31496062992125984"/>
  <pageSetup scale="45" orientation="landscape" blackAndWhite="1" horizontalDpi="300" verticalDpi="300" r:id="rId1"/>
  <rowBreaks count="1" manualBreakCount="1">
    <brk id="44" max="19" man="1"/>
  </rowBreaks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showGridLines="0" view="pageBreakPreview" zoomScaleNormal="100" zoomScaleSheetLayoutView="100" workbookViewId="0">
      <selection activeCell="J10" sqref="J10"/>
    </sheetView>
  </sheetViews>
  <sheetFormatPr baseColWidth="10" defaultRowHeight="15" x14ac:dyDescent="0.25"/>
  <cols>
    <col min="1" max="4" width="12.28515625" style="19" customWidth="1"/>
    <col min="5" max="16384" width="11.42578125" style="19"/>
  </cols>
  <sheetData>
    <row r="1" spans="1:4" ht="21.75" thickBot="1" x14ac:dyDescent="0.3">
      <c r="A1" s="652" t="s">
        <v>150</v>
      </c>
      <c r="B1" s="653"/>
      <c r="C1" s="653"/>
      <c r="D1" s="654"/>
    </row>
    <row r="2" spans="1:4" ht="35.25" thickBot="1" x14ac:dyDescent="0.3">
      <c r="A2" s="570" t="s">
        <v>125</v>
      </c>
      <c r="B2" s="571" t="s">
        <v>126</v>
      </c>
      <c r="C2" s="570" t="s">
        <v>125</v>
      </c>
      <c r="D2" s="571" t="s">
        <v>126</v>
      </c>
    </row>
    <row r="3" spans="1:4" ht="17.25" x14ac:dyDescent="0.25">
      <c r="A3" s="564" t="s">
        <v>127</v>
      </c>
      <c r="B3" s="565">
        <v>2.5739999999999998</v>
      </c>
      <c r="C3" s="564" t="s">
        <v>137</v>
      </c>
      <c r="D3" s="565">
        <v>1.5687</v>
      </c>
    </row>
    <row r="4" spans="1:4" ht="17.25" x14ac:dyDescent="0.25">
      <c r="A4" s="566" t="s">
        <v>128</v>
      </c>
      <c r="B4" s="567">
        <v>2.625</v>
      </c>
      <c r="C4" s="566" t="s">
        <v>138</v>
      </c>
      <c r="D4" s="567">
        <v>1.6947000000000001</v>
      </c>
    </row>
    <row r="5" spans="1:4" ht="17.25" x14ac:dyDescent="0.25">
      <c r="A5" s="566" t="s">
        <v>129</v>
      </c>
      <c r="B5" s="567">
        <v>0.189</v>
      </c>
      <c r="C5" s="566" t="s">
        <v>139</v>
      </c>
      <c r="D5" s="567">
        <v>0.32550000000000001</v>
      </c>
    </row>
    <row r="6" spans="1:4" ht="17.25" x14ac:dyDescent="0.25">
      <c r="A6" s="566" t="s">
        <v>130</v>
      </c>
      <c r="B6" s="567">
        <v>2.5950000000000002</v>
      </c>
      <c r="C6" s="566" t="s">
        <v>140</v>
      </c>
      <c r="D6" s="567">
        <v>1.7094</v>
      </c>
    </row>
    <row r="7" spans="1:4" ht="18" thickBot="1" x14ac:dyDescent="0.3">
      <c r="A7" s="568" t="s">
        <v>131</v>
      </c>
      <c r="B7" s="569">
        <v>2.5529999999999999</v>
      </c>
      <c r="C7" s="568" t="s">
        <v>141</v>
      </c>
      <c r="D7" s="569">
        <v>1.9236000000000002</v>
      </c>
    </row>
    <row r="8" spans="1:4" ht="17.25" x14ac:dyDescent="0.25">
      <c r="A8" s="564" t="s">
        <v>132</v>
      </c>
      <c r="B8" s="565">
        <v>1.7010000000000001</v>
      </c>
      <c r="C8" s="564" t="s">
        <v>142</v>
      </c>
      <c r="D8" s="565">
        <v>1.9950000000000001</v>
      </c>
    </row>
    <row r="9" spans="1:4" ht="17.25" x14ac:dyDescent="0.25">
      <c r="A9" s="566" t="s">
        <v>133</v>
      </c>
      <c r="B9" s="567">
        <v>1.6254000000000002</v>
      </c>
      <c r="C9" s="566" t="s">
        <v>143</v>
      </c>
      <c r="D9" s="567">
        <v>0.35490000000000005</v>
      </c>
    </row>
    <row r="10" spans="1:4" ht="17.25" x14ac:dyDescent="0.25">
      <c r="A10" s="566" t="s">
        <v>134</v>
      </c>
      <c r="B10" s="567">
        <v>0.29190000000000005</v>
      </c>
      <c r="C10" s="566" t="s">
        <v>144</v>
      </c>
      <c r="D10" s="567">
        <v>1.974</v>
      </c>
    </row>
    <row r="11" spans="1:4" ht="18" thickBot="1" x14ac:dyDescent="0.3">
      <c r="A11" s="566" t="s">
        <v>135</v>
      </c>
      <c r="B11" s="567">
        <v>1.6422000000000001</v>
      </c>
      <c r="C11" s="568" t="s">
        <v>145</v>
      </c>
      <c r="D11" s="569">
        <v>1.9929000000000001</v>
      </c>
    </row>
    <row r="12" spans="1:4" ht="18" thickBot="1" x14ac:dyDescent="0.3">
      <c r="A12" s="568" t="s">
        <v>136</v>
      </c>
      <c r="B12" s="569">
        <v>1.8879000000000001</v>
      </c>
      <c r="C12" s="564" t="s">
        <v>146</v>
      </c>
      <c r="D12" s="565">
        <v>1.9215</v>
      </c>
    </row>
    <row r="13" spans="1:4" ht="17.25" x14ac:dyDescent="0.25">
      <c r="A13" s="655"/>
      <c r="B13" s="656"/>
      <c r="C13" s="566" t="s">
        <v>147</v>
      </c>
      <c r="D13" s="567">
        <v>0.36960000000000004</v>
      </c>
    </row>
    <row r="14" spans="1:4" ht="17.25" x14ac:dyDescent="0.25">
      <c r="A14" s="657"/>
      <c r="B14" s="658"/>
      <c r="C14" s="566" t="s">
        <v>148</v>
      </c>
      <c r="D14" s="567">
        <v>1.9173000000000002</v>
      </c>
    </row>
    <row r="15" spans="1:4" ht="18" thickBot="1" x14ac:dyDescent="0.3">
      <c r="A15" s="659"/>
      <c r="B15" s="660"/>
      <c r="C15" s="568" t="s">
        <v>149</v>
      </c>
      <c r="D15" s="569">
        <v>1.9278000000000002</v>
      </c>
    </row>
  </sheetData>
  <mergeCells count="2">
    <mergeCell ref="A1:D1"/>
    <mergeCell ref="A13:B15"/>
  </mergeCells>
  <pageMargins left="0.25" right="0.25" top="0.75" bottom="0.75" header="0.3" footer="0.3"/>
  <pageSetup paperSize="9" scale="150" orientation="portrait" horizontalDpi="300" verticalDpi="3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showGridLines="0" view="pageBreakPreview" topLeftCell="A10" zoomScaleNormal="100" zoomScaleSheetLayoutView="100" workbookViewId="0">
      <selection activeCell="E12" sqref="E12:E24"/>
    </sheetView>
  </sheetViews>
  <sheetFormatPr baseColWidth="10" defaultRowHeight="18.75" x14ac:dyDescent="0.25"/>
  <cols>
    <col min="1" max="3" width="11.42578125" style="230"/>
    <col min="4" max="4" width="9.140625" style="230" customWidth="1"/>
    <col min="5" max="5" width="12.5703125" style="230" customWidth="1"/>
    <col min="6" max="9" width="11.42578125" style="230"/>
    <col min="10" max="10" width="9.140625" style="230" customWidth="1"/>
    <col min="11" max="11" width="12.5703125" style="230" customWidth="1"/>
    <col min="12" max="16384" width="11.42578125" style="230"/>
  </cols>
  <sheetData>
    <row r="1" spans="1:11" ht="37.5" x14ac:dyDescent="0.25">
      <c r="A1" s="345"/>
      <c r="B1" s="346" t="s">
        <v>82</v>
      </c>
      <c r="C1" s="346" t="s">
        <v>90</v>
      </c>
      <c r="D1" s="346" t="s">
        <v>83</v>
      </c>
      <c r="E1" s="347" t="s">
        <v>88</v>
      </c>
      <c r="G1" s="345"/>
      <c r="H1" s="346" t="s">
        <v>82</v>
      </c>
      <c r="I1" s="346" t="s">
        <v>90</v>
      </c>
      <c r="J1" s="346" t="s">
        <v>83</v>
      </c>
      <c r="K1" s="347" t="s">
        <v>88</v>
      </c>
    </row>
    <row r="2" spans="1:11" x14ac:dyDescent="0.25">
      <c r="A2" s="661" t="s">
        <v>89</v>
      </c>
      <c r="B2" s="348">
        <v>794</v>
      </c>
      <c r="C2" s="348">
        <v>64</v>
      </c>
      <c r="D2" s="349">
        <v>3</v>
      </c>
      <c r="E2" s="350">
        <f t="shared" ref="E2:E7" si="0">SUM(B2:C2)*D2/1000</f>
        <v>2.5739999999999998</v>
      </c>
      <c r="G2" s="661" t="s">
        <v>89</v>
      </c>
      <c r="H2" s="348">
        <v>794</v>
      </c>
      <c r="I2" s="348">
        <v>64</v>
      </c>
      <c r="J2" s="349">
        <v>3</v>
      </c>
      <c r="K2" s="350">
        <f>SUM(H2:I2)*J2/1000</f>
        <v>2.5739999999999998</v>
      </c>
    </row>
    <row r="3" spans="1:11" x14ac:dyDescent="0.25">
      <c r="A3" s="661"/>
      <c r="B3" s="348">
        <v>807</v>
      </c>
      <c r="C3" s="348">
        <v>68</v>
      </c>
      <c r="D3" s="349">
        <v>3</v>
      </c>
      <c r="E3" s="350">
        <f t="shared" si="0"/>
        <v>2.625</v>
      </c>
      <c r="G3" s="661"/>
      <c r="H3" s="348">
        <v>807</v>
      </c>
      <c r="I3" s="348">
        <v>68</v>
      </c>
      <c r="J3" s="349">
        <v>3</v>
      </c>
      <c r="K3" s="350">
        <f t="shared" ref="K3:K6" si="1">SUM(H3:I3)*J3/1000</f>
        <v>2.625</v>
      </c>
    </row>
    <row r="4" spans="1:11" x14ac:dyDescent="0.25">
      <c r="A4" s="661"/>
      <c r="B4" s="348">
        <v>54</v>
      </c>
      <c r="C4" s="348">
        <v>9</v>
      </c>
      <c r="D4" s="349">
        <v>3</v>
      </c>
      <c r="E4" s="350">
        <f t="shared" si="0"/>
        <v>0.189</v>
      </c>
      <c r="G4" s="661"/>
      <c r="H4" s="348">
        <v>54</v>
      </c>
      <c r="I4" s="348">
        <v>9</v>
      </c>
      <c r="J4" s="349">
        <v>3</v>
      </c>
      <c r="K4" s="350">
        <f t="shared" si="1"/>
        <v>0.189</v>
      </c>
    </row>
    <row r="5" spans="1:11" x14ac:dyDescent="0.25">
      <c r="A5" s="661"/>
      <c r="B5" s="348">
        <v>799</v>
      </c>
      <c r="C5" s="348">
        <v>66</v>
      </c>
      <c r="D5" s="349">
        <v>3</v>
      </c>
      <c r="E5" s="350">
        <f t="shared" si="0"/>
        <v>2.5950000000000002</v>
      </c>
      <c r="G5" s="661"/>
      <c r="H5" s="348">
        <v>799</v>
      </c>
      <c r="I5" s="348">
        <v>66</v>
      </c>
      <c r="J5" s="349">
        <v>3</v>
      </c>
      <c r="K5" s="350">
        <f t="shared" si="1"/>
        <v>2.5950000000000002</v>
      </c>
    </row>
    <row r="6" spans="1:11" x14ac:dyDescent="0.25">
      <c r="A6" s="661"/>
      <c r="B6" s="348">
        <v>787</v>
      </c>
      <c r="C6" s="348">
        <v>64</v>
      </c>
      <c r="D6" s="349">
        <v>3</v>
      </c>
      <c r="E6" s="350">
        <f t="shared" si="0"/>
        <v>2.5529999999999999</v>
      </c>
      <c r="G6" s="661"/>
      <c r="H6" s="348">
        <v>787</v>
      </c>
      <c r="I6" s="348">
        <v>64</v>
      </c>
      <c r="J6" s="349">
        <v>3</v>
      </c>
      <c r="K6" s="350">
        <f t="shared" si="1"/>
        <v>2.5529999999999999</v>
      </c>
    </row>
    <row r="7" spans="1:11" x14ac:dyDescent="0.25">
      <c r="A7" s="661" t="s">
        <v>84</v>
      </c>
      <c r="B7" s="348">
        <v>748</v>
      </c>
      <c r="C7" s="348">
        <v>62</v>
      </c>
      <c r="D7" s="349">
        <v>2.1</v>
      </c>
      <c r="E7" s="350">
        <f t="shared" si="0"/>
        <v>1.7010000000000001</v>
      </c>
      <c r="G7" s="661" t="s">
        <v>84</v>
      </c>
      <c r="H7" s="348">
        <v>748</v>
      </c>
      <c r="I7" s="348">
        <v>62</v>
      </c>
      <c r="J7" s="349">
        <v>2.1</v>
      </c>
      <c r="K7" s="350">
        <f>SUM(H7:I7)*J7/1000</f>
        <v>1.7010000000000001</v>
      </c>
    </row>
    <row r="8" spans="1:11" x14ac:dyDescent="0.25">
      <c r="A8" s="661"/>
      <c r="B8" s="348">
        <v>715</v>
      </c>
      <c r="C8" s="348">
        <v>59</v>
      </c>
      <c r="D8" s="349">
        <v>2.1</v>
      </c>
      <c r="E8" s="350">
        <f t="shared" ref="E8:E24" si="2">SUM(B8:C8)*D8/1000</f>
        <v>1.6254000000000002</v>
      </c>
      <c r="G8" s="661"/>
      <c r="H8" s="348">
        <v>715</v>
      </c>
      <c r="I8" s="348">
        <v>59</v>
      </c>
      <c r="J8" s="349">
        <v>2.1</v>
      </c>
      <c r="K8" s="350">
        <f t="shared" ref="K8:K24" si="3">SUM(H8:I8)*J8/1000</f>
        <v>1.6254000000000002</v>
      </c>
    </row>
    <row r="9" spans="1:11" x14ac:dyDescent="0.25">
      <c r="A9" s="661"/>
      <c r="B9" s="348">
        <v>129</v>
      </c>
      <c r="C9" s="348">
        <v>10</v>
      </c>
      <c r="D9" s="349">
        <v>2.1</v>
      </c>
      <c r="E9" s="350">
        <f t="shared" si="2"/>
        <v>0.29190000000000005</v>
      </c>
      <c r="G9" s="661"/>
      <c r="H9" s="348">
        <v>129</v>
      </c>
      <c r="I9" s="348">
        <v>10</v>
      </c>
      <c r="J9" s="349">
        <v>2.1</v>
      </c>
      <c r="K9" s="350">
        <f t="shared" si="3"/>
        <v>0.29190000000000005</v>
      </c>
    </row>
    <row r="10" spans="1:11" x14ac:dyDescent="0.25">
      <c r="A10" s="661"/>
      <c r="B10" s="348">
        <v>722</v>
      </c>
      <c r="C10" s="348">
        <v>60</v>
      </c>
      <c r="D10" s="349">
        <v>2.1</v>
      </c>
      <c r="E10" s="350">
        <f t="shared" si="2"/>
        <v>1.6422000000000001</v>
      </c>
      <c r="G10" s="661"/>
      <c r="H10" s="348">
        <v>722</v>
      </c>
      <c r="I10" s="348">
        <v>60</v>
      </c>
      <c r="J10" s="349">
        <v>2.1</v>
      </c>
      <c r="K10" s="350">
        <f t="shared" si="3"/>
        <v>1.6422000000000001</v>
      </c>
    </row>
    <row r="11" spans="1:11" x14ac:dyDescent="0.25">
      <c r="A11" s="661"/>
      <c r="B11" s="348">
        <v>831</v>
      </c>
      <c r="C11" s="348">
        <v>68</v>
      </c>
      <c r="D11" s="349">
        <v>2.1</v>
      </c>
      <c r="E11" s="350">
        <f t="shared" si="2"/>
        <v>1.8879000000000001</v>
      </c>
      <c r="G11" s="661"/>
      <c r="H11" s="348">
        <v>831</v>
      </c>
      <c r="I11" s="348">
        <v>68</v>
      </c>
      <c r="J11" s="349">
        <v>2.1</v>
      </c>
      <c r="K11" s="350">
        <f t="shared" si="3"/>
        <v>1.8879000000000001</v>
      </c>
    </row>
    <row r="12" spans="1:11" x14ac:dyDescent="0.25">
      <c r="A12" s="661" t="s">
        <v>85</v>
      </c>
      <c r="B12" s="348">
        <v>689</v>
      </c>
      <c r="C12" s="348">
        <v>58</v>
      </c>
      <c r="D12" s="349">
        <v>2.1</v>
      </c>
      <c r="E12" s="350">
        <f t="shared" si="2"/>
        <v>1.5687</v>
      </c>
      <c r="G12" s="661" t="s">
        <v>85</v>
      </c>
      <c r="H12" s="348">
        <v>689</v>
      </c>
      <c r="I12" s="348">
        <v>58</v>
      </c>
      <c r="J12" s="349">
        <v>2.1</v>
      </c>
      <c r="K12" s="350">
        <f t="shared" si="3"/>
        <v>1.5687</v>
      </c>
    </row>
    <row r="13" spans="1:11" x14ac:dyDescent="0.25">
      <c r="A13" s="661"/>
      <c r="B13" s="348">
        <v>746</v>
      </c>
      <c r="C13" s="348">
        <v>61</v>
      </c>
      <c r="D13" s="349">
        <v>2.1</v>
      </c>
      <c r="E13" s="350">
        <f t="shared" si="2"/>
        <v>1.6947000000000001</v>
      </c>
      <c r="G13" s="661"/>
      <c r="H13" s="348">
        <v>746</v>
      </c>
      <c r="I13" s="348">
        <v>61</v>
      </c>
      <c r="J13" s="349">
        <v>2.1</v>
      </c>
      <c r="K13" s="350">
        <f t="shared" si="3"/>
        <v>1.6947000000000001</v>
      </c>
    </row>
    <row r="14" spans="1:11" x14ac:dyDescent="0.25">
      <c r="A14" s="661"/>
      <c r="B14" s="348">
        <v>142</v>
      </c>
      <c r="C14" s="348">
        <v>13</v>
      </c>
      <c r="D14" s="349">
        <v>2.1</v>
      </c>
      <c r="E14" s="350">
        <f t="shared" si="2"/>
        <v>0.32550000000000001</v>
      </c>
      <c r="G14" s="661"/>
      <c r="H14" s="348">
        <v>142</v>
      </c>
      <c r="I14" s="348">
        <v>13</v>
      </c>
      <c r="J14" s="349">
        <v>2.1</v>
      </c>
      <c r="K14" s="350">
        <f t="shared" si="3"/>
        <v>0.32550000000000001</v>
      </c>
    </row>
    <row r="15" spans="1:11" x14ac:dyDescent="0.25">
      <c r="A15" s="661"/>
      <c r="B15" s="348">
        <v>752</v>
      </c>
      <c r="C15" s="348">
        <v>62</v>
      </c>
      <c r="D15" s="349">
        <v>2.1</v>
      </c>
      <c r="E15" s="350">
        <f t="shared" si="2"/>
        <v>1.7094</v>
      </c>
      <c r="G15" s="661"/>
      <c r="H15" s="348">
        <v>752</v>
      </c>
      <c r="I15" s="348">
        <v>62</v>
      </c>
      <c r="J15" s="349">
        <v>2.1</v>
      </c>
      <c r="K15" s="350">
        <f t="shared" si="3"/>
        <v>1.7094</v>
      </c>
    </row>
    <row r="16" spans="1:11" x14ac:dyDescent="0.25">
      <c r="A16" s="661"/>
      <c r="B16" s="348">
        <v>846</v>
      </c>
      <c r="C16" s="348">
        <v>70</v>
      </c>
      <c r="D16" s="349">
        <v>2.1</v>
      </c>
      <c r="E16" s="350">
        <f t="shared" si="2"/>
        <v>1.9236000000000002</v>
      </c>
      <c r="G16" s="661"/>
      <c r="H16" s="348">
        <v>846</v>
      </c>
      <c r="I16" s="348">
        <v>70</v>
      </c>
      <c r="J16" s="349">
        <v>2.1</v>
      </c>
      <c r="K16" s="350">
        <f t="shared" si="3"/>
        <v>1.9236000000000002</v>
      </c>
    </row>
    <row r="17" spans="1:11" x14ac:dyDescent="0.25">
      <c r="A17" s="661" t="s">
        <v>86</v>
      </c>
      <c r="B17" s="348">
        <v>879</v>
      </c>
      <c r="C17" s="348">
        <v>71</v>
      </c>
      <c r="D17" s="349">
        <v>2.1</v>
      </c>
      <c r="E17" s="350">
        <f t="shared" si="2"/>
        <v>1.9950000000000001</v>
      </c>
      <c r="G17" s="661" t="s">
        <v>86</v>
      </c>
      <c r="H17" s="348">
        <v>879</v>
      </c>
      <c r="I17" s="348">
        <v>71</v>
      </c>
      <c r="J17" s="349">
        <v>2.1</v>
      </c>
      <c r="K17" s="350">
        <f t="shared" si="3"/>
        <v>1.9950000000000001</v>
      </c>
    </row>
    <row r="18" spans="1:11" x14ac:dyDescent="0.25">
      <c r="A18" s="661"/>
      <c r="B18" s="348">
        <v>157</v>
      </c>
      <c r="C18" s="348">
        <v>12</v>
      </c>
      <c r="D18" s="349">
        <v>2.1</v>
      </c>
      <c r="E18" s="350">
        <f t="shared" si="2"/>
        <v>0.35490000000000005</v>
      </c>
      <c r="G18" s="661"/>
      <c r="H18" s="348">
        <v>157</v>
      </c>
      <c r="I18" s="348">
        <v>12</v>
      </c>
      <c r="J18" s="349">
        <v>2.1</v>
      </c>
      <c r="K18" s="350">
        <f t="shared" si="3"/>
        <v>0.35490000000000005</v>
      </c>
    </row>
    <row r="19" spans="1:11" x14ac:dyDescent="0.25">
      <c r="A19" s="661"/>
      <c r="B19" s="348">
        <v>868</v>
      </c>
      <c r="C19" s="348">
        <v>72</v>
      </c>
      <c r="D19" s="349">
        <v>2.1</v>
      </c>
      <c r="E19" s="350">
        <f t="shared" si="2"/>
        <v>1.974</v>
      </c>
      <c r="G19" s="661"/>
      <c r="H19" s="348">
        <v>868</v>
      </c>
      <c r="I19" s="348">
        <v>72</v>
      </c>
      <c r="J19" s="349">
        <v>2.1</v>
      </c>
      <c r="K19" s="350">
        <f t="shared" si="3"/>
        <v>1.974</v>
      </c>
    </row>
    <row r="20" spans="1:11" x14ac:dyDescent="0.25">
      <c r="A20" s="661"/>
      <c r="B20" s="348">
        <v>877</v>
      </c>
      <c r="C20" s="348">
        <v>72</v>
      </c>
      <c r="D20" s="349">
        <v>2.1</v>
      </c>
      <c r="E20" s="350">
        <f t="shared" si="2"/>
        <v>1.9929000000000001</v>
      </c>
      <c r="G20" s="661"/>
      <c r="H20" s="348">
        <v>877</v>
      </c>
      <c r="I20" s="348">
        <v>72</v>
      </c>
      <c r="J20" s="349">
        <v>2.1</v>
      </c>
      <c r="K20" s="350">
        <f t="shared" si="3"/>
        <v>1.9929000000000001</v>
      </c>
    </row>
    <row r="21" spans="1:11" x14ac:dyDescent="0.25">
      <c r="A21" s="661" t="s">
        <v>87</v>
      </c>
      <c r="B21" s="348">
        <v>845</v>
      </c>
      <c r="C21" s="348">
        <v>70</v>
      </c>
      <c r="D21" s="349">
        <v>2.1</v>
      </c>
      <c r="E21" s="350">
        <f t="shared" si="2"/>
        <v>1.9215</v>
      </c>
      <c r="G21" s="661" t="s">
        <v>87</v>
      </c>
      <c r="H21" s="348">
        <v>845</v>
      </c>
      <c r="I21" s="348">
        <v>70</v>
      </c>
      <c r="J21" s="349">
        <v>2.1</v>
      </c>
      <c r="K21" s="350">
        <f t="shared" si="3"/>
        <v>1.9215</v>
      </c>
    </row>
    <row r="22" spans="1:11" x14ac:dyDescent="0.25">
      <c r="A22" s="661"/>
      <c r="B22" s="348">
        <v>162</v>
      </c>
      <c r="C22" s="348">
        <v>14</v>
      </c>
      <c r="D22" s="349">
        <v>2.1</v>
      </c>
      <c r="E22" s="350">
        <f t="shared" si="2"/>
        <v>0.36960000000000004</v>
      </c>
      <c r="G22" s="661"/>
      <c r="H22" s="348">
        <v>162</v>
      </c>
      <c r="I22" s="348">
        <v>14</v>
      </c>
      <c r="J22" s="349">
        <v>2.1</v>
      </c>
      <c r="K22" s="350">
        <f t="shared" si="3"/>
        <v>0.36960000000000004</v>
      </c>
    </row>
    <row r="23" spans="1:11" x14ac:dyDescent="0.25">
      <c r="A23" s="661"/>
      <c r="B23" s="348">
        <v>843</v>
      </c>
      <c r="C23" s="348">
        <v>70</v>
      </c>
      <c r="D23" s="349">
        <v>2.1</v>
      </c>
      <c r="E23" s="350">
        <f t="shared" si="2"/>
        <v>1.9173000000000002</v>
      </c>
      <c r="G23" s="661"/>
      <c r="H23" s="348">
        <v>843</v>
      </c>
      <c r="I23" s="348">
        <v>70</v>
      </c>
      <c r="J23" s="349">
        <v>2.1</v>
      </c>
      <c r="K23" s="350">
        <f t="shared" si="3"/>
        <v>1.9173000000000002</v>
      </c>
    </row>
    <row r="24" spans="1:11" ht="19.5" thickBot="1" x14ac:dyDescent="0.3">
      <c r="A24" s="662"/>
      <c r="B24" s="351">
        <v>848</v>
      </c>
      <c r="C24" s="351">
        <v>70</v>
      </c>
      <c r="D24" s="349">
        <v>2.1</v>
      </c>
      <c r="E24" s="352">
        <f t="shared" si="2"/>
        <v>1.9278000000000002</v>
      </c>
      <c r="G24" s="662"/>
      <c r="H24" s="351">
        <v>848</v>
      </c>
      <c r="I24" s="351">
        <v>70</v>
      </c>
      <c r="J24" s="349">
        <v>2.1</v>
      </c>
      <c r="K24" s="352">
        <f t="shared" si="3"/>
        <v>1.9278000000000002</v>
      </c>
    </row>
  </sheetData>
  <mergeCells count="10">
    <mergeCell ref="A7:A11"/>
    <mergeCell ref="A12:A16"/>
    <mergeCell ref="A17:A20"/>
    <mergeCell ref="A21:A24"/>
    <mergeCell ref="A2:A6"/>
    <mergeCell ref="G2:G6"/>
    <mergeCell ref="G7:G11"/>
    <mergeCell ref="G12:G16"/>
    <mergeCell ref="G17:G20"/>
    <mergeCell ref="G21:G24"/>
  </mergeCells>
  <pageMargins left="0.7" right="0.7" top="0.75" bottom="0.75" header="0.3" footer="0.3"/>
  <pageSetup paperSize="9" orientation="landscape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view="pageBreakPreview" zoomScaleNormal="100" zoomScaleSheetLayoutView="100" workbookViewId="0">
      <selection activeCell="B7" sqref="B7"/>
    </sheetView>
  </sheetViews>
  <sheetFormatPr baseColWidth="10" defaultRowHeight="15" x14ac:dyDescent="0.25"/>
  <cols>
    <col min="1" max="1" width="59.5703125" style="19" customWidth="1"/>
    <col min="2" max="2" width="13.85546875" style="19" customWidth="1"/>
    <col min="3" max="3" width="18.5703125" style="19" customWidth="1"/>
    <col min="4" max="4" width="67.28515625" style="19" bestFit="1" customWidth="1"/>
    <col min="5" max="5" width="55" style="19" bestFit="1" customWidth="1"/>
    <col min="6" max="6" width="6" style="19" bestFit="1" customWidth="1"/>
    <col min="7" max="16384" width="11.42578125" style="19"/>
  </cols>
  <sheetData>
    <row r="1" spans="1:6" ht="16.5" thickBot="1" x14ac:dyDescent="0.3">
      <c r="A1" s="663" t="s">
        <v>91</v>
      </c>
      <c r="B1" s="664"/>
      <c r="C1" s="664"/>
      <c r="D1" s="665"/>
    </row>
    <row r="2" spans="1:6" ht="20.25" x14ac:dyDescent="0.25">
      <c r="A2" s="353" t="s">
        <v>92</v>
      </c>
      <c r="B2" s="354">
        <v>62.6</v>
      </c>
      <c r="C2" s="355" t="s">
        <v>93</v>
      </c>
      <c r="D2" s="356" t="s">
        <v>94</v>
      </c>
    </row>
    <row r="3" spans="1:6" ht="20.25" x14ac:dyDescent="0.25">
      <c r="A3" s="357" t="s">
        <v>95</v>
      </c>
      <c r="B3" s="358">
        <f>B2*3.72%</f>
        <v>2.3287200000000001</v>
      </c>
      <c r="C3" s="359"/>
      <c r="D3" s="360" t="s">
        <v>96</v>
      </c>
    </row>
    <row r="4" spans="1:6" ht="20.25" x14ac:dyDescent="0.25">
      <c r="A4" s="357" t="s">
        <v>97</v>
      </c>
      <c r="B4" s="358">
        <f>B3*2</f>
        <v>4.6574400000000002</v>
      </c>
      <c r="C4" s="359"/>
      <c r="D4" s="360" t="s">
        <v>98</v>
      </c>
    </row>
    <row r="5" spans="1:6" ht="20.25" x14ac:dyDescent="0.25">
      <c r="A5" s="361" t="s">
        <v>99</v>
      </c>
      <c r="B5" s="362">
        <v>2.5000000000000001E-2</v>
      </c>
      <c r="C5" s="359" t="s">
        <v>93</v>
      </c>
      <c r="D5" s="360" t="s">
        <v>100</v>
      </c>
    </row>
    <row r="6" spans="1:6" ht="20.25" x14ac:dyDescent="0.25">
      <c r="A6" s="361" t="s">
        <v>101</v>
      </c>
      <c r="B6" s="363">
        <v>156.30000000000001</v>
      </c>
      <c r="C6" s="359" t="s">
        <v>93</v>
      </c>
      <c r="D6" s="360" t="s">
        <v>94</v>
      </c>
    </row>
    <row r="7" spans="1:6" ht="20.25" x14ac:dyDescent="0.25">
      <c r="A7" s="357" t="s">
        <v>102</v>
      </c>
      <c r="B7" s="358">
        <f>B5*B6</f>
        <v>3.9075000000000006</v>
      </c>
      <c r="C7" s="359"/>
      <c r="D7" s="360" t="s">
        <v>103</v>
      </c>
    </row>
    <row r="8" spans="1:6" ht="20.25" x14ac:dyDescent="0.25">
      <c r="A8" s="357" t="s">
        <v>104</v>
      </c>
      <c r="B8" s="364">
        <v>0.36</v>
      </c>
      <c r="C8" s="359"/>
      <c r="D8" s="117" t="s">
        <v>105</v>
      </c>
    </row>
    <row r="9" spans="1:6" ht="21" thickBot="1" x14ac:dyDescent="0.3">
      <c r="A9" s="357" t="s">
        <v>106</v>
      </c>
      <c r="B9" s="365">
        <f>B4-B7</f>
        <v>0.74993999999999961</v>
      </c>
      <c r="C9" s="359"/>
      <c r="D9" s="360" t="s">
        <v>107</v>
      </c>
    </row>
    <row r="10" spans="1:6" ht="21" thickBot="1" x14ac:dyDescent="0.3">
      <c r="A10" s="366" t="s">
        <v>108</v>
      </c>
      <c r="B10" s="367">
        <f>B9/B8</f>
        <v>2.0831666666666657</v>
      </c>
      <c r="C10" s="368"/>
      <c r="D10" s="369" t="s">
        <v>109</v>
      </c>
      <c r="E10" s="19" t="s">
        <v>110</v>
      </c>
      <c r="F10" s="19" t="s">
        <v>111</v>
      </c>
    </row>
    <row r="14" spans="1:6" s="370" customFormat="1" ht="14.25" x14ac:dyDescent="0.25">
      <c r="B14" s="371"/>
      <c r="C14" s="372"/>
      <c r="D14" s="372"/>
      <c r="E14" s="371"/>
    </row>
    <row r="15" spans="1:6" s="370" customFormat="1" ht="14.25" x14ac:dyDescent="0.25">
      <c r="B15" s="371"/>
      <c r="C15" s="373"/>
      <c r="D15" s="372"/>
      <c r="E15" s="371"/>
    </row>
    <row r="16" spans="1:6" s="370" customFormat="1" ht="14.25" x14ac:dyDescent="0.25">
      <c r="B16" s="371"/>
      <c r="C16" s="373"/>
      <c r="D16" s="372"/>
      <c r="E16" s="371"/>
    </row>
    <row r="17" spans="2:5" s="370" customFormat="1" ht="14.25" x14ac:dyDescent="0.25">
      <c r="B17" s="371"/>
      <c r="C17" s="373"/>
      <c r="D17" s="372"/>
      <c r="E17" s="371"/>
    </row>
    <row r="18" spans="2:5" s="370" customFormat="1" ht="14.25" x14ac:dyDescent="0.25">
      <c r="B18" s="371"/>
      <c r="C18" s="372"/>
      <c r="D18" s="372"/>
      <c r="E18" s="371"/>
    </row>
    <row r="19" spans="2:5" s="370" customFormat="1" ht="14.25" x14ac:dyDescent="0.25">
      <c r="B19" s="371"/>
      <c r="C19" s="372"/>
      <c r="D19" s="372"/>
      <c r="E19" s="371"/>
    </row>
    <row r="20" spans="2:5" s="370" customFormat="1" ht="14.25" x14ac:dyDescent="0.25">
      <c r="B20" s="371"/>
      <c r="C20" s="372"/>
      <c r="D20" s="372"/>
      <c r="E20" s="371"/>
    </row>
    <row r="21" spans="2:5" s="370" customFormat="1" ht="14.25" x14ac:dyDescent="0.25">
      <c r="B21" s="371"/>
      <c r="C21" s="372"/>
      <c r="D21" s="372"/>
      <c r="E21" s="371"/>
    </row>
    <row r="22" spans="2:5" s="370" customFormat="1" ht="14.25" x14ac:dyDescent="0.25">
      <c r="B22" s="371"/>
      <c r="C22" s="374"/>
      <c r="D22" s="375"/>
      <c r="E22" s="371"/>
    </row>
    <row r="23" spans="2:5" s="370" customFormat="1" ht="14.25" x14ac:dyDescent="0.25">
      <c r="B23" s="371"/>
      <c r="C23" s="374"/>
      <c r="D23" s="376"/>
      <c r="E23" s="371"/>
    </row>
    <row r="24" spans="2:5" s="370" customFormat="1" x14ac:dyDescent="0.25">
      <c r="B24" s="371"/>
      <c r="C24" s="377"/>
      <c r="D24" s="73"/>
      <c r="E24" s="371"/>
    </row>
    <row r="25" spans="2:5" s="370" customFormat="1" x14ac:dyDescent="0.25">
      <c r="B25" s="371"/>
      <c r="C25" s="377"/>
      <c r="D25" s="73"/>
      <c r="E25" s="371"/>
    </row>
    <row r="26" spans="2:5" s="370" customFormat="1" x14ac:dyDescent="0.25">
      <c r="B26" s="371"/>
      <c r="C26" s="378"/>
      <c r="D26" s="73"/>
      <c r="E26" s="371"/>
    </row>
    <row r="27" spans="2:5" s="370" customFormat="1" x14ac:dyDescent="0.25">
      <c r="B27" s="371"/>
      <c r="C27" s="378"/>
      <c r="D27" s="73"/>
      <c r="E27" s="371"/>
    </row>
    <row r="28" spans="2:5" x14ac:dyDescent="0.25">
      <c r="C28" s="73"/>
      <c r="D28" s="73"/>
    </row>
  </sheetData>
  <mergeCells count="1">
    <mergeCell ref="A1:D1"/>
  </mergeCells>
  <pageMargins left="0.7" right="0.7" top="0.75" bottom="0.75" header="0.3" footer="0.3"/>
  <pageSetup paperSize="9" scale="56" orientation="portrait" horizontalDpi="300" verticalDpi="300" r:id="rId1"/>
  <colBreaks count="1" manualBreakCount="1">
    <brk id="4" max="1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5" zoomScale="30" zoomScaleNormal="30" workbookViewId="0">
      <selection activeCell="A5"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84" t="s">
        <v>0</v>
      </c>
      <c r="B3" s="584"/>
      <c r="C3" s="58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2"/>
      <c r="Z3" s="2"/>
      <c r="AA3" s="2"/>
      <c r="AB3" s="2"/>
      <c r="AC3" s="2"/>
      <c r="AD3" s="13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4" t="s">
        <v>1</v>
      </c>
      <c r="B9" s="134"/>
      <c r="C9" s="134"/>
      <c r="D9" s="1"/>
      <c r="E9" s="585" t="s">
        <v>2</v>
      </c>
      <c r="F9" s="585"/>
      <c r="G9" s="58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85"/>
      <c r="S9" s="58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4"/>
      <c r="B10" s="134"/>
      <c r="C10" s="13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4" t="s">
        <v>4</v>
      </c>
      <c r="B11" s="134"/>
      <c r="C11" s="134"/>
      <c r="D11" s="1"/>
      <c r="E11" s="135">
        <v>1</v>
      </c>
      <c r="F11" s="1"/>
      <c r="G11" s="1"/>
      <c r="H11" s="1"/>
      <c r="I11" s="1"/>
      <c r="J11" s="1"/>
      <c r="K11" s="586" t="s">
        <v>57</v>
      </c>
      <c r="L11" s="586"/>
      <c r="M11" s="136"/>
      <c r="N11" s="13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4"/>
      <c r="B12" s="134"/>
      <c r="C12" s="134"/>
      <c r="D12" s="1"/>
      <c r="E12" s="5"/>
      <c r="F12" s="1"/>
      <c r="G12" s="1"/>
      <c r="H12" s="1"/>
      <c r="I12" s="1"/>
      <c r="J12" s="1"/>
      <c r="K12" s="136"/>
      <c r="L12" s="136"/>
      <c r="M12" s="136"/>
      <c r="N12" s="13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4"/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"/>
      <c r="X13" s="1"/>
      <c r="Y13" s="1"/>
    </row>
    <row r="14" spans="1:30" s="3" customFormat="1" ht="27" thickBot="1" x14ac:dyDescent="0.3">
      <c r="A14" s="13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97" t="s">
        <v>53</v>
      </c>
      <c r="C15" s="598"/>
      <c r="D15" s="598"/>
      <c r="E15" s="598"/>
      <c r="F15" s="598"/>
      <c r="G15" s="598"/>
      <c r="H15" s="598"/>
      <c r="I15" s="598"/>
      <c r="J15" s="598"/>
      <c r="K15" s="598"/>
      <c r="L15" s="598"/>
      <c r="M15" s="599"/>
      <c r="N15" s="592" t="s">
        <v>9</v>
      </c>
      <c r="O15" s="592"/>
      <c r="P15" s="592"/>
      <c r="Q15" s="592"/>
      <c r="R15" s="592"/>
      <c r="S15" s="593"/>
      <c r="T15" s="594" t="s">
        <v>30</v>
      </c>
      <c r="U15" s="595"/>
      <c r="V15" s="595"/>
      <c r="W15" s="595"/>
      <c r="X15" s="595"/>
      <c r="Y15" s="596"/>
      <c r="Z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/>
      <c r="L17" s="21"/>
      <c r="M17" s="22"/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39.950000000000003" customHeight="1" x14ac:dyDescent="0.25">
      <c r="A18" s="94" t="s">
        <v>13</v>
      </c>
      <c r="B18" s="23">
        <v>32.113238888888887</v>
      </c>
      <c r="C18" s="24">
        <v>23.45924444444444</v>
      </c>
      <c r="D18" s="24">
        <v>32.432972222222226</v>
      </c>
      <c r="E18" s="24">
        <v>32.074805555555557</v>
      </c>
      <c r="F18" s="24">
        <v>36.207305555555557</v>
      </c>
      <c r="G18" s="24">
        <v>37.238266666666668</v>
      </c>
      <c r="H18" s="24">
        <v>28.473366666666667</v>
      </c>
      <c r="I18" s="24">
        <v>19.669902777777779</v>
      </c>
      <c r="J18" s="24">
        <v>18.250458333333331</v>
      </c>
      <c r="K18" s="24"/>
      <c r="L18" s="24"/>
      <c r="M18" s="25"/>
      <c r="N18" s="82">
        <v>27.104567592592591</v>
      </c>
      <c r="O18" s="24">
        <v>20.07358564814815</v>
      </c>
      <c r="P18" s="24">
        <v>19.991530092592594</v>
      </c>
      <c r="Q18" s="24">
        <v>27.476016203703704</v>
      </c>
      <c r="R18" s="24">
        <v>17.393842592592591</v>
      </c>
      <c r="S18" s="24"/>
      <c r="T18" s="23">
        <v>16.795694444444443</v>
      </c>
      <c r="U18" s="24">
        <v>32.695077777777776</v>
      </c>
      <c r="V18" s="24">
        <v>36.278222222222219</v>
      </c>
      <c r="W18" s="24">
        <v>23.542555555555555</v>
      </c>
      <c r="X18" s="24"/>
      <c r="Y18" s="25"/>
      <c r="Z18" s="26">
        <f t="shared" ref="Z18:Z25" si="0">SUM(B18:Y18)</f>
        <v>481.27065324074073</v>
      </c>
      <c r="AB18" s="2"/>
      <c r="AC18" s="20"/>
    </row>
    <row r="19" spans="1:30" ht="39.950000000000003" customHeight="1" x14ac:dyDescent="0.25">
      <c r="A19" s="95" t="s">
        <v>14</v>
      </c>
      <c r="B19" s="23">
        <v>41.262052222222223</v>
      </c>
      <c r="C19" s="24">
        <v>30.092551111111113</v>
      </c>
      <c r="D19" s="24">
        <v>41.729405555555559</v>
      </c>
      <c r="E19" s="24">
        <v>41.227038888888885</v>
      </c>
      <c r="F19" s="24">
        <v>46.657138888888888</v>
      </c>
      <c r="G19" s="24">
        <v>47.828546666666661</v>
      </c>
      <c r="H19" s="24">
        <v>36.809326666666671</v>
      </c>
      <c r="I19" s="24">
        <v>25.802019444444444</v>
      </c>
      <c r="J19" s="24">
        <v>24.086708333333334</v>
      </c>
      <c r="K19" s="24"/>
      <c r="L19" s="24"/>
      <c r="M19" s="25"/>
      <c r="N19" s="82">
        <v>34.857086481481481</v>
      </c>
      <c r="O19" s="24">
        <v>25.833282870370375</v>
      </c>
      <c r="P19" s="24">
        <v>25.734893981481481</v>
      </c>
      <c r="Q19" s="24">
        <v>34.936796759259259</v>
      </c>
      <c r="R19" s="24">
        <v>22.128631481481484</v>
      </c>
      <c r="S19" s="24"/>
      <c r="T19" s="23">
        <v>21.630861111111113</v>
      </c>
      <c r="U19" s="24">
        <v>42.148784444444445</v>
      </c>
      <c r="V19" s="24">
        <v>46.815155555555556</v>
      </c>
      <c r="W19" s="24">
        <v>30.563088888888888</v>
      </c>
      <c r="X19" s="24"/>
      <c r="Y19" s="25"/>
      <c r="Z19" s="26">
        <f t="shared" si="0"/>
        <v>620.14336935185179</v>
      </c>
      <c r="AB19" s="2"/>
      <c r="AC19" s="20"/>
    </row>
    <row r="20" spans="1:30" ht="39.75" customHeight="1" x14ac:dyDescent="0.25">
      <c r="A20" s="94" t="s">
        <v>15</v>
      </c>
      <c r="B20" s="79">
        <v>41.262052222222223</v>
      </c>
      <c r="C20" s="24">
        <v>30.092551111111113</v>
      </c>
      <c r="D20" s="24">
        <v>41.729405555555559</v>
      </c>
      <c r="E20" s="24">
        <v>41.227038888888885</v>
      </c>
      <c r="F20" s="24">
        <v>46.657138888888888</v>
      </c>
      <c r="G20" s="24">
        <v>47.828546666666661</v>
      </c>
      <c r="H20" s="24">
        <v>36.809326666666671</v>
      </c>
      <c r="I20" s="24">
        <v>25.802019444444444</v>
      </c>
      <c r="J20" s="24">
        <v>24.086708333333334</v>
      </c>
      <c r="K20" s="24"/>
      <c r="L20" s="24"/>
      <c r="M20" s="25"/>
      <c r="N20" s="83">
        <v>34.857086481481481</v>
      </c>
      <c r="O20" s="24">
        <v>25.833282870370375</v>
      </c>
      <c r="P20" s="24">
        <v>25.734893981481481</v>
      </c>
      <c r="Q20" s="24">
        <v>34.936796759259259</v>
      </c>
      <c r="R20" s="24">
        <v>22.128631481481484</v>
      </c>
      <c r="S20" s="24"/>
      <c r="T20" s="79">
        <v>21.630861111111113</v>
      </c>
      <c r="U20" s="24">
        <v>42.148784444444445</v>
      </c>
      <c r="V20" s="24">
        <v>46.815155555555556</v>
      </c>
      <c r="W20" s="24">
        <v>30.563088888888888</v>
      </c>
      <c r="X20" s="24"/>
      <c r="Y20" s="25"/>
      <c r="Z20" s="26">
        <f t="shared" si="0"/>
        <v>620.14336935185179</v>
      </c>
      <c r="AB20" s="2"/>
      <c r="AC20" s="20"/>
    </row>
    <row r="21" spans="1:30" ht="39.950000000000003" customHeight="1" x14ac:dyDescent="0.25">
      <c r="A21" s="95" t="s">
        <v>16</v>
      </c>
      <c r="B21" s="23">
        <v>41.262052222222223</v>
      </c>
      <c r="C21" s="24">
        <v>30.092551111111113</v>
      </c>
      <c r="D21" s="24">
        <v>41.729405555555559</v>
      </c>
      <c r="E21" s="24">
        <v>41.227038888888885</v>
      </c>
      <c r="F21" s="24">
        <v>46.657138888888888</v>
      </c>
      <c r="G21" s="24">
        <v>47.828546666666661</v>
      </c>
      <c r="H21" s="24">
        <v>36.809326666666671</v>
      </c>
      <c r="I21" s="24">
        <v>25.802019444444444</v>
      </c>
      <c r="J21" s="24">
        <v>24.086708333333334</v>
      </c>
      <c r="K21" s="24"/>
      <c r="L21" s="24"/>
      <c r="M21" s="25"/>
      <c r="N21" s="82"/>
      <c r="O21" s="24"/>
      <c r="P21" s="24"/>
      <c r="Q21" s="24"/>
      <c r="R21" s="24"/>
      <c r="S21" s="24"/>
      <c r="T21" s="23"/>
      <c r="U21" s="24"/>
      <c r="V21" s="24"/>
      <c r="W21" s="24"/>
      <c r="X21" s="24"/>
      <c r="Y21" s="25"/>
      <c r="Z21" s="26">
        <f t="shared" si="0"/>
        <v>335.49478777777779</v>
      </c>
      <c r="AB21" s="2"/>
      <c r="AC21" s="20"/>
    </row>
    <row r="22" spans="1:30" ht="39.950000000000003" customHeight="1" x14ac:dyDescent="0.25">
      <c r="A22" s="94" t="s">
        <v>17</v>
      </c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5"/>
      <c r="N22" s="82">
        <v>13.6</v>
      </c>
      <c r="O22" s="24">
        <v>37.700000000000003</v>
      </c>
      <c r="P22" s="24">
        <v>31.1</v>
      </c>
      <c r="Q22" s="24">
        <v>27.6</v>
      </c>
      <c r="R22" s="24">
        <v>18.399999999999999</v>
      </c>
      <c r="S22" s="24">
        <v>15.1</v>
      </c>
      <c r="T22" s="23">
        <v>16.899999999999999</v>
      </c>
      <c r="U22" s="24">
        <v>24</v>
      </c>
      <c r="V22" s="24">
        <v>38</v>
      </c>
      <c r="W22" s="24">
        <v>25.9</v>
      </c>
      <c r="X22" s="24">
        <v>21.6</v>
      </c>
      <c r="Y22" s="25">
        <v>14.8</v>
      </c>
      <c r="Z22" s="26">
        <f t="shared" si="0"/>
        <v>284.70000000000005</v>
      </c>
      <c r="AB22" s="2"/>
      <c r="AC22" s="20"/>
    </row>
    <row r="23" spans="1:30" ht="39.950000000000003" customHeight="1" x14ac:dyDescent="0.25">
      <c r="A23" s="95" t="s">
        <v>18</v>
      </c>
      <c r="B23" s="23">
        <v>35.5</v>
      </c>
      <c r="C23" s="24">
        <v>29.2</v>
      </c>
      <c r="D23" s="24">
        <v>29.2</v>
      </c>
      <c r="E23" s="24">
        <v>32.4</v>
      </c>
      <c r="F23" s="24">
        <v>32.4</v>
      </c>
      <c r="G23" s="24">
        <v>32</v>
      </c>
      <c r="H23" s="24">
        <v>32</v>
      </c>
      <c r="I23" s="24">
        <v>25.7</v>
      </c>
      <c r="J23" s="24">
        <v>25.7</v>
      </c>
      <c r="K23" s="24">
        <v>32.799999999999997</v>
      </c>
      <c r="L23" s="24">
        <v>16</v>
      </c>
      <c r="M23" s="25">
        <v>12.6</v>
      </c>
      <c r="N23" s="82">
        <v>13.6</v>
      </c>
      <c r="O23" s="24">
        <v>37.700000000000003</v>
      </c>
      <c r="P23" s="24">
        <v>31.1</v>
      </c>
      <c r="Q23" s="24">
        <v>27.6</v>
      </c>
      <c r="R23" s="24">
        <v>18.399999999999999</v>
      </c>
      <c r="S23" s="24">
        <v>15.1</v>
      </c>
      <c r="T23" s="23">
        <v>16.899999999999999</v>
      </c>
      <c r="U23" s="24">
        <v>24</v>
      </c>
      <c r="V23" s="24">
        <v>38</v>
      </c>
      <c r="W23" s="24">
        <v>25.9</v>
      </c>
      <c r="X23" s="24">
        <v>21.6</v>
      </c>
      <c r="Y23" s="25">
        <v>14.8</v>
      </c>
      <c r="Z23" s="26">
        <f t="shared" si="0"/>
        <v>620.20000000000005</v>
      </c>
      <c r="AB23" s="2"/>
      <c r="AC23" s="20"/>
    </row>
    <row r="24" spans="1:30" ht="39.950000000000003" customHeight="1" x14ac:dyDescent="0.25">
      <c r="A24" s="94" t="s">
        <v>19</v>
      </c>
      <c r="B24" s="23">
        <v>35.5</v>
      </c>
      <c r="C24" s="24">
        <v>29.2</v>
      </c>
      <c r="D24" s="24">
        <v>29.2</v>
      </c>
      <c r="E24" s="24">
        <v>32.4</v>
      </c>
      <c r="F24" s="24">
        <v>32.4</v>
      </c>
      <c r="G24" s="24">
        <v>32</v>
      </c>
      <c r="H24" s="24">
        <v>32</v>
      </c>
      <c r="I24" s="24">
        <v>25.7</v>
      </c>
      <c r="J24" s="24">
        <v>25.7</v>
      </c>
      <c r="K24" s="24">
        <v>32.799999999999997</v>
      </c>
      <c r="L24" s="24">
        <v>16</v>
      </c>
      <c r="M24" s="25">
        <v>12.6</v>
      </c>
      <c r="N24" s="82">
        <v>13.6</v>
      </c>
      <c r="O24" s="24">
        <v>37.700000000000003</v>
      </c>
      <c r="P24" s="24">
        <v>31.1</v>
      </c>
      <c r="Q24" s="24">
        <v>27.6</v>
      </c>
      <c r="R24" s="24">
        <v>18.399999999999999</v>
      </c>
      <c r="S24" s="24">
        <v>15.1</v>
      </c>
      <c r="T24" s="23">
        <v>16.899999999999999</v>
      </c>
      <c r="U24" s="24">
        <v>24</v>
      </c>
      <c r="V24" s="24">
        <v>38</v>
      </c>
      <c r="W24" s="24">
        <v>25.9</v>
      </c>
      <c r="X24" s="24">
        <v>21.6</v>
      </c>
      <c r="Y24" s="25">
        <v>14.8</v>
      </c>
      <c r="Z24" s="26">
        <f t="shared" si="0"/>
        <v>620.20000000000005</v>
      </c>
      <c r="AB24" s="2"/>
    </row>
    <row r="25" spans="1:30" ht="41.45" customHeight="1" x14ac:dyDescent="0.25">
      <c r="A25" s="95" t="s">
        <v>11</v>
      </c>
      <c r="B25" s="27">
        <f t="shared" ref="B25:C25" si="1">SUM(B18:B24)</f>
        <v>226.89939555555554</v>
      </c>
      <c r="C25" s="28">
        <f t="shared" si="1"/>
        <v>172.13689777777776</v>
      </c>
      <c r="D25" s="28">
        <f>SUM(D18:D24)</f>
        <v>216.02118888888887</v>
      </c>
      <c r="E25" s="28">
        <f t="shared" ref="E25:G25" si="2">SUM(E18:E24)</f>
        <v>220.55592222222222</v>
      </c>
      <c r="F25" s="28">
        <f t="shared" si="2"/>
        <v>240.97872222222222</v>
      </c>
      <c r="G25" s="28">
        <f t="shared" si="2"/>
        <v>244.72390666666664</v>
      </c>
      <c r="H25" s="28">
        <f>SUM(H18:H24)</f>
        <v>202.90134666666668</v>
      </c>
      <c r="I25" s="28">
        <f t="shared" ref="I25:M25" si="3">SUM(I18:I24)</f>
        <v>148.4759611111111</v>
      </c>
      <c r="J25" s="28">
        <f t="shared" si="3"/>
        <v>141.91058333333334</v>
      </c>
      <c r="K25" s="28">
        <f t="shared" si="3"/>
        <v>65.599999999999994</v>
      </c>
      <c r="L25" s="28">
        <f t="shared" si="3"/>
        <v>32</v>
      </c>
      <c r="M25" s="29">
        <f t="shared" si="3"/>
        <v>25.2</v>
      </c>
      <c r="N25" s="84">
        <f>SUM(N18:N24)</f>
        <v>137.61874055555555</v>
      </c>
      <c r="O25" s="28">
        <f t="shared" ref="O25:S25" si="4">SUM(O18:O24)</f>
        <v>184.8401513888889</v>
      </c>
      <c r="P25" s="28">
        <f t="shared" si="4"/>
        <v>164.76131805555553</v>
      </c>
      <c r="Q25" s="28">
        <f t="shared" si="4"/>
        <v>180.14960972222221</v>
      </c>
      <c r="R25" s="28">
        <f t="shared" si="4"/>
        <v>116.85110555555556</v>
      </c>
      <c r="S25" s="28">
        <f t="shared" si="4"/>
        <v>45.3</v>
      </c>
      <c r="T25" s="27">
        <f>SUM(T18:T24)</f>
        <v>110.75741666666667</v>
      </c>
      <c r="U25" s="28">
        <f t="shared" ref="U25:Y25" si="5">SUM(U18:U24)</f>
        <v>188.99264666666664</v>
      </c>
      <c r="V25" s="28">
        <f t="shared" ref="V25:W25" si="6">SUM(V18:V24)</f>
        <v>243.90853333333334</v>
      </c>
      <c r="W25" s="28">
        <f t="shared" si="6"/>
        <v>162.36873333333335</v>
      </c>
      <c r="X25" s="28">
        <f t="shared" si="5"/>
        <v>64.800000000000011</v>
      </c>
      <c r="Y25" s="29">
        <f t="shared" si="5"/>
        <v>44.400000000000006</v>
      </c>
      <c r="Z25" s="26">
        <f t="shared" si="0"/>
        <v>3582.1521797222222</v>
      </c>
    </row>
    <row r="26" spans="1:30" s="2" customFormat="1" ht="36.75" customHeight="1" x14ac:dyDescent="0.25">
      <c r="A26" s="96" t="s">
        <v>20</v>
      </c>
      <c r="B26" s="30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2"/>
      <c r="N26" s="85"/>
      <c r="O26" s="31"/>
      <c r="P26" s="31"/>
      <c r="Q26" s="31"/>
      <c r="R26" s="31"/>
      <c r="S26" s="31"/>
      <c r="T26" s="30"/>
      <c r="U26" s="31"/>
      <c r="V26" s="31"/>
      <c r="W26" s="31"/>
      <c r="X26" s="31"/>
      <c r="Y26" s="32"/>
      <c r="Z26" s="33">
        <f>+((Z25/Z27)/7)*1000</f>
        <v>41.011061522247417</v>
      </c>
    </row>
    <row r="27" spans="1:30" s="2" customFormat="1" ht="33" customHeight="1" x14ac:dyDescent="0.25">
      <c r="A27" s="97" t="s">
        <v>21</v>
      </c>
      <c r="B27" s="34">
        <v>711</v>
      </c>
      <c r="C27" s="35">
        <v>585</v>
      </c>
      <c r="D27" s="35">
        <v>585</v>
      </c>
      <c r="E27" s="35">
        <v>649</v>
      </c>
      <c r="F27" s="35">
        <v>649</v>
      </c>
      <c r="G27" s="35">
        <v>641</v>
      </c>
      <c r="H27" s="35">
        <v>641</v>
      </c>
      <c r="I27" s="35">
        <v>515</v>
      </c>
      <c r="J27" s="35">
        <v>515</v>
      </c>
      <c r="K27" s="35">
        <v>657</v>
      </c>
      <c r="L27" s="35">
        <v>320</v>
      </c>
      <c r="M27" s="36">
        <v>252</v>
      </c>
      <c r="N27" s="86">
        <v>274</v>
      </c>
      <c r="O27" s="35">
        <v>766</v>
      </c>
      <c r="P27" s="35">
        <v>631</v>
      </c>
      <c r="Q27" s="35">
        <v>561</v>
      </c>
      <c r="R27" s="35">
        <v>373</v>
      </c>
      <c r="S27" s="35">
        <v>307</v>
      </c>
      <c r="T27" s="34">
        <v>341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12478</v>
      </c>
      <c r="AA27" s="2">
        <f>((Z25*1000)/Z27)/7</f>
        <v>41.01106152224741</v>
      </c>
    </row>
    <row r="28" spans="1:30" s="2" customFormat="1" ht="33" customHeight="1" x14ac:dyDescent="0.25">
      <c r="A28" s="98" t="s">
        <v>22</v>
      </c>
      <c r="B28" s="38">
        <f>((B27*B26)*7/1000-B18)/5</f>
        <v>-6.4226477777777777</v>
      </c>
      <c r="C28" s="39">
        <f t="shared" ref="C28:Y28" si="7">((C27*C26)*7/1000-C18)/5</f>
        <v>-4.6918488888888881</v>
      </c>
      <c r="D28" s="39">
        <f t="shared" si="7"/>
        <v>-6.486594444444445</v>
      </c>
      <c r="E28" s="39">
        <f t="shared" si="7"/>
        <v>-6.4149611111111113</v>
      </c>
      <c r="F28" s="39">
        <f t="shared" si="7"/>
        <v>-7.2414611111111116</v>
      </c>
      <c r="G28" s="39">
        <f t="shared" si="7"/>
        <v>-7.4476533333333332</v>
      </c>
      <c r="H28" s="39">
        <f t="shared" ref="H28:J28" si="8">((H27*H26)*7/1000-H18)/5</f>
        <v>-5.6946733333333333</v>
      </c>
      <c r="I28" s="39">
        <f t="shared" si="8"/>
        <v>-3.9339805555555558</v>
      </c>
      <c r="J28" s="39">
        <f t="shared" si="8"/>
        <v>-3.6500916666666661</v>
      </c>
      <c r="K28" s="39">
        <f t="shared" ref="K28:M28" si="9">((K27*K26)*7/1000-K18)/5</f>
        <v>0</v>
      </c>
      <c r="L28" s="39">
        <f t="shared" si="9"/>
        <v>0</v>
      </c>
      <c r="M28" s="40">
        <f t="shared" si="9"/>
        <v>0</v>
      </c>
      <c r="N28" s="87">
        <f t="shared" si="7"/>
        <v>-5.4209135185185184</v>
      </c>
      <c r="O28" s="39">
        <f t="shared" si="7"/>
        <v>-4.0147171296296298</v>
      </c>
      <c r="P28" s="39">
        <f t="shared" si="7"/>
        <v>-3.9983060185185186</v>
      </c>
      <c r="Q28" s="39">
        <f t="shared" ref="Q28:R28" si="10">((Q27*Q26)*7/1000-Q18)/5</f>
        <v>-5.4952032407407412</v>
      </c>
      <c r="R28" s="39">
        <f t="shared" si="10"/>
        <v>-3.4787685185185184</v>
      </c>
      <c r="S28" s="39">
        <f t="shared" ref="S28" si="11">((S27*S26)*7/1000-S18)/5</f>
        <v>0</v>
      </c>
      <c r="T28" s="38">
        <f t="shared" si="7"/>
        <v>-3.3591388888888885</v>
      </c>
      <c r="U28" s="39">
        <f t="shared" si="7"/>
        <v>-6.5390155555555554</v>
      </c>
      <c r="V28" s="39">
        <f t="shared" ref="V28:W28" si="12">((V27*V26)*7/1000-V18)/5</f>
        <v>-7.2556444444444441</v>
      </c>
      <c r="W28" s="39">
        <f t="shared" si="12"/>
        <v>-4.7085111111111111</v>
      </c>
      <c r="X28" s="39">
        <f t="shared" si="7"/>
        <v>0</v>
      </c>
      <c r="Y28" s="40">
        <f t="shared" si="7"/>
        <v>0</v>
      </c>
      <c r="Z28" s="41"/>
    </row>
    <row r="29" spans="1:30" ht="33.75" customHeight="1" x14ac:dyDescent="0.25">
      <c r="A29" s="99" t="s">
        <v>23</v>
      </c>
      <c r="B29" s="42">
        <f t="shared" ref="B29:C29" si="13">((B27*B26)*7)/1000</f>
        <v>0</v>
      </c>
      <c r="C29" s="43">
        <f t="shared" si="13"/>
        <v>0</v>
      </c>
      <c r="D29" s="43">
        <f>((D27*D26)*7)/1000</f>
        <v>0</v>
      </c>
      <c r="E29" s="43">
        <f>((E27*E26)*7)/1000</f>
        <v>0</v>
      </c>
      <c r="F29" s="43">
        <f t="shared" ref="F29:G29" si="14">((F27*F26)*7)/1000</f>
        <v>0</v>
      </c>
      <c r="G29" s="43">
        <f t="shared" si="14"/>
        <v>0</v>
      </c>
      <c r="H29" s="43">
        <f>((H27*H26)*7)/1000</f>
        <v>0</v>
      </c>
      <c r="I29" s="43">
        <f>((I27*I26)*7)/1000</f>
        <v>0</v>
      </c>
      <c r="J29" s="43">
        <f t="shared" ref="J29:M29" si="15">((J27*J26)*7)/1000</f>
        <v>0</v>
      </c>
      <c r="K29" s="43">
        <f t="shared" si="15"/>
        <v>0</v>
      </c>
      <c r="L29" s="43">
        <f t="shared" si="15"/>
        <v>0</v>
      </c>
      <c r="M29" s="90">
        <f t="shared" si="15"/>
        <v>0</v>
      </c>
      <c r="N29" s="88">
        <f>((N27*N26)*7)/1000</f>
        <v>0</v>
      </c>
      <c r="O29" s="43">
        <f>((O27*O26)*7)/1000</f>
        <v>0</v>
      </c>
      <c r="P29" s="43">
        <f>((P27*P26)*7)/1000</f>
        <v>0</v>
      </c>
      <c r="Q29" s="43">
        <f t="shared" ref="Q29:R29" si="16">((Q27*Q26)*7)/1000</f>
        <v>0</v>
      </c>
      <c r="R29" s="43">
        <f t="shared" si="16"/>
        <v>0</v>
      </c>
      <c r="S29" s="43">
        <f t="shared" ref="S29" si="17">((S27*S26)*7)/1000</f>
        <v>0</v>
      </c>
      <c r="T29" s="44">
        <f t="shared" ref="T29:Y29" si="18">((T27*T26)*7)/1000</f>
        <v>0</v>
      </c>
      <c r="U29" s="45">
        <f t="shared" si="18"/>
        <v>0</v>
      </c>
      <c r="V29" s="45">
        <f t="shared" ref="V29:W29" si="19">((V27*V26)*7)/1000</f>
        <v>0</v>
      </c>
      <c r="W29" s="45">
        <f t="shared" si="19"/>
        <v>0</v>
      </c>
      <c r="X29" s="45">
        <f t="shared" si="18"/>
        <v>0</v>
      </c>
      <c r="Y29" s="46">
        <f t="shared" si="18"/>
        <v>0</v>
      </c>
      <c r="Z29" s="47"/>
    </row>
    <row r="30" spans="1:30" ht="33.75" customHeight="1" thickBot="1" x14ac:dyDescent="0.3">
      <c r="A30" s="100" t="s">
        <v>24</v>
      </c>
      <c r="B30" s="48">
        <f t="shared" ref="B30:C30" si="20">+(B25/B27)/7*1000</f>
        <v>45.589591230772662</v>
      </c>
      <c r="C30" s="49">
        <f t="shared" si="20"/>
        <v>42.035872473205799</v>
      </c>
      <c r="D30" s="49">
        <f>+(D25/D27)/7*1000</f>
        <v>52.752427079093735</v>
      </c>
      <c r="E30" s="49">
        <f t="shared" ref="E30:G30" si="21">+(E25/E27)/7*1000</f>
        <v>48.548519089197057</v>
      </c>
      <c r="F30" s="49">
        <f t="shared" si="21"/>
        <v>53.043962628708385</v>
      </c>
      <c r="G30" s="49">
        <f t="shared" si="21"/>
        <v>54.540652254661609</v>
      </c>
      <c r="H30" s="49">
        <f>+(H25/H27)/7*1000</f>
        <v>45.21982319292772</v>
      </c>
      <c r="I30" s="49">
        <f t="shared" ref="I30:J30" si="22">+(I25/I27)/7*1000</f>
        <v>41.186119586993371</v>
      </c>
      <c r="J30" s="49">
        <f t="shared" si="22"/>
        <v>39.364932963476647</v>
      </c>
      <c r="K30" s="49">
        <f t="shared" ref="K30:M30" si="23">+(K25/K27)/7*1000</f>
        <v>14.263970428353989</v>
      </c>
      <c r="L30" s="49">
        <f t="shared" si="23"/>
        <v>14.285714285714286</v>
      </c>
      <c r="M30" s="50">
        <f t="shared" si="23"/>
        <v>14.285714285714285</v>
      </c>
      <c r="N30" s="89">
        <f>+(N25/N27)/7*1000</f>
        <v>71.751168172865235</v>
      </c>
      <c r="O30" s="49">
        <f t="shared" ref="O30:Y30" si="24">+(O25/O27)/7*1000</f>
        <v>34.472240094906546</v>
      </c>
      <c r="P30" s="49">
        <f t="shared" si="24"/>
        <v>37.301634153397217</v>
      </c>
      <c r="Q30" s="49">
        <f t="shared" ref="Q30:R30" si="25">+(Q25/Q27)/7*1000</f>
        <v>45.874614138584725</v>
      </c>
      <c r="R30" s="49">
        <f t="shared" si="25"/>
        <v>44.75339163368654</v>
      </c>
      <c r="S30" s="49">
        <f t="shared" ref="S30" si="26">+(S25/S27)/7*1000</f>
        <v>21.079571893904141</v>
      </c>
      <c r="T30" s="48">
        <f t="shared" si="24"/>
        <v>46.400258343806733</v>
      </c>
      <c r="U30" s="49">
        <f t="shared" si="24"/>
        <v>55.782953561589913</v>
      </c>
      <c r="V30" s="49">
        <f t="shared" ref="V30:W30" si="27">+(V25/V27)/7*1000</f>
        <v>45.488350118115136</v>
      </c>
      <c r="W30" s="49">
        <f t="shared" si="27"/>
        <v>44.435887611749692</v>
      </c>
      <c r="X30" s="49">
        <f t="shared" si="24"/>
        <v>21.280788177339904</v>
      </c>
      <c r="Y30" s="50">
        <f t="shared" si="24"/>
        <v>21.284755512943434</v>
      </c>
      <c r="Z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89" t="s">
        <v>26</v>
      </c>
      <c r="C36" s="590"/>
      <c r="D36" s="590"/>
      <c r="E36" s="590"/>
      <c r="F36" s="590"/>
      <c r="G36" s="590"/>
      <c r="H36" s="587"/>
      <c r="I36" s="102"/>
      <c r="J36" s="55" t="s">
        <v>27</v>
      </c>
      <c r="K36" s="110"/>
      <c r="L36" s="590" t="s">
        <v>26</v>
      </c>
      <c r="M36" s="590"/>
      <c r="N36" s="590"/>
      <c r="O36" s="590"/>
      <c r="P36" s="587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14.9</v>
      </c>
      <c r="C39" s="82">
        <v>21.8</v>
      </c>
      <c r="D39" s="82">
        <v>21.8</v>
      </c>
      <c r="E39" s="82">
        <v>32</v>
      </c>
      <c r="F39" s="82">
        <v>27.3</v>
      </c>
      <c r="G39" s="82">
        <v>16.899999999999999</v>
      </c>
      <c r="H39" s="82">
        <v>7.6</v>
      </c>
      <c r="I39" s="104">
        <f t="shared" ref="I39:I46" si="28">SUM(B39:H39)</f>
        <v>142.29999999999998</v>
      </c>
      <c r="J39" s="2"/>
      <c r="K39" s="94" t="s">
        <v>13</v>
      </c>
      <c r="L39" s="82">
        <v>334.6</v>
      </c>
      <c r="M39" s="82"/>
      <c r="N39" s="82"/>
      <c r="O39" s="82"/>
      <c r="P39" s="82"/>
      <c r="Q39" s="104">
        <f t="shared" ref="Q39:Q46" si="29">SUM(L39:P39)</f>
        <v>334.6</v>
      </c>
      <c r="R39" s="2">
        <v>100</v>
      </c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20.497999999999998</v>
      </c>
      <c r="C40" s="82">
        <v>29.508799999999997</v>
      </c>
      <c r="D40" s="82">
        <v>29.508799999999997</v>
      </c>
      <c r="E40" s="82">
        <v>42.694499999999998</v>
      </c>
      <c r="F40" s="82">
        <v>35.363999999999997</v>
      </c>
      <c r="G40" s="82">
        <v>21.394400000000001</v>
      </c>
      <c r="H40" s="82">
        <v>9.5091999999999999</v>
      </c>
      <c r="I40" s="104">
        <f t="shared" si="28"/>
        <v>188.47769999999997</v>
      </c>
      <c r="J40" s="2"/>
      <c r="K40" s="95" t="s">
        <v>14</v>
      </c>
      <c r="L40" s="82">
        <v>334.6</v>
      </c>
      <c r="M40" s="82"/>
      <c r="N40" s="82"/>
      <c r="O40" s="82"/>
      <c r="P40" s="82"/>
      <c r="Q40" s="104">
        <f t="shared" si="29"/>
        <v>334.6</v>
      </c>
      <c r="R40" s="2">
        <v>100</v>
      </c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20.497999999999998</v>
      </c>
      <c r="C41" s="24">
        <v>30.012800000000002</v>
      </c>
      <c r="D41" s="24">
        <v>30.012800000000002</v>
      </c>
      <c r="E41" s="24">
        <v>42.694499999999998</v>
      </c>
      <c r="F41" s="24">
        <v>35.363999999999997</v>
      </c>
      <c r="G41" s="24">
        <v>21.394400000000001</v>
      </c>
      <c r="H41" s="24">
        <v>9.5091999999999999</v>
      </c>
      <c r="I41" s="104">
        <f t="shared" si="28"/>
        <v>189.48569999999998</v>
      </c>
      <c r="J41" s="2"/>
      <c r="K41" s="94" t="s">
        <v>15</v>
      </c>
      <c r="L41" s="83">
        <v>334.6</v>
      </c>
      <c r="M41" s="24"/>
      <c r="N41" s="24"/>
      <c r="O41" s="24"/>
      <c r="P41" s="24"/>
      <c r="Q41" s="104">
        <f t="shared" si="29"/>
        <v>334.6</v>
      </c>
      <c r="R41" s="2">
        <v>99</v>
      </c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20.497999999999998</v>
      </c>
      <c r="C42" s="82">
        <v>30.012800000000002</v>
      </c>
      <c r="D42" s="82">
        <v>30.012800000000002</v>
      </c>
      <c r="E42" s="82">
        <v>42.694499999999998</v>
      </c>
      <c r="F42" s="82">
        <v>35.363999999999997</v>
      </c>
      <c r="G42" s="82">
        <v>21.394400000000001</v>
      </c>
      <c r="H42" s="82">
        <v>9.5091999999999999</v>
      </c>
      <c r="I42" s="104">
        <f t="shared" si="28"/>
        <v>189.48569999999998</v>
      </c>
      <c r="J42" s="2"/>
      <c r="K42" s="95" t="s">
        <v>16</v>
      </c>
      <c r="L42" s="82">
        <v>334.6</v>
      </c>
      <c r="M42" s="82"/>
      <c r="N42" s="82"/>
      <c r="O42" s="82"/>
      <c r="P42" s="82"/>
      <c r="Q42" s="104">
        <f t="shared" si="29"/>
        <v>334.6</v>
      </c>
      <c r="R42" s="2">
        <v>99</v>
      </c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/>
      <c r="C43" s="82"/>
      <c r="D43" s="82"/>
      <c r="E43" s="82"/>
      <c r="F43" s="82"/>
      <c r="G43" s="82"/>
      <c r="H43" s="82"/>
      <c r="I43" s="104">
        <f t="shared" si="28"/>
        <v>0</v>
      </c>
      <c r="J43" s="2"/>
      <c r="K43" s="94" t="s">
        <v>17</v>
      </c>
      <c r="L43" s="82">
        <v>207.452</v>
      </c>
      <c r="M43" s="82"/>
      <c r="N43" s="82"/>
      <c r="O43" s="82"/>
      <c r="P43" s="82"/>
      <c r="Q43" s="104">
        <f t="shared" si="29"/>
        <v>207.452</v>
      </c>
      <c r="R43" s="2">
        <v>57</v>
      </c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20.497999999999998</v>
      </c>
      <c r="C44" s="82">
        <v>30.012800000000002</v>
      </c>
      <c r="D44" s="82">
        <v>30.012800000000002</v>
      </c>
      <c r="E44" s="82">
        <v>42.694499999999998</v>
      </c>
      <c r="F44" s="82">
        <v>35.363999999999997</v>
      </c>
      <c r="G44" s="82">
        <v>21.394400000000001</v>
      </c>
      <c r="H44" s="82">
        <v>9.5091999999999999</v>
      </c>
      <c r="I44" s="104">
        <f t="shared" si="28"/>
        <v>189.48569999999998</v>
      </c>
      <c r="J44" s="2"/>
      <c r="K44" s="95" t="s">
        <v>18</v>
      </c>
      <c r="L44" s="82">
        <v>207.452</v>
      </c>
      <c r="M44" s="82"/>
      <c r="N44" s="82"/>
      <c r="O44" s="82"/>
      <c r="P44" s="82"/>
      <c r="Q44" s="104">
        <f t="shared" si="29"/>
        <v>207.452</v>
      </c>
      <c r="R44" s="2">
        <v>57</v>
      </c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20.497999999999998</v>
      </c>
      <c r="C45" s="82">
        <v>30.012800000000002</v>
      </c>
      <c r="D45" s="82">
        <v>30.012800000000002</v>
      </c>
      <c r="E45" s="82">
        <v>42.694499999999998</v>
      </c>
      <c r="F45" s="82">
        <v>35.363999999999997</v>
      </c>
      <c r="G45" s="82">
        <v>21.394400000000001</v>
      </c>
      <c r="H45" s="82">
        <v>9.5091999999999999</v>
      </c>
      <c r="I45" s="104">
        <f t="shared" si="28"/>
        <v>189.48569999999998</v>
      </c>
      <c r="J45" s="2"/>
      <c r="K45" s="94" t="s">
        <v>19</v>
      </c>
      <c r="L45" s="82">
        <v>147.1</v>
      </c>
      <c r="M45" s="82"/>
      <c r="N45" s="82"/>
      <c r="O45" s="82"/>
      <c r="P45" s="82"/>
      <c r="Q45" s="104">
        <f t="shared" si="29"/>
        <v>147.1</v>
      </c>
      <c r="R45" s="2">
        <v>57</v>
      </c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30">SUM(B39:B45)</f>
        <v>117.38999999999999</v>
      </c>
      <c r="C46" s="28">
        <f t="shared" si="30"/>
        <v>171.36</v>
      </c>
      <c r="D46" s="28">
        <f t="shared" si="30"/>
        <v>171.36</v>
      </c>
      <c r="E46" s="28">
        <f t="shared" si="30"/>
        <v>245.47250000000003</v>
      </c>
      <c r="F46" s="28">
        <f t="shared" si="30"/>
        <v>204.12</v>
      </c>
      <c r="G46" s="28">
        <f t="shared" ref="G46" si="31">SUM(G39:G45)</f>
        <v>123.87200000000001</v>
      </c>
      <c r="H46" s="28">
        <f t="shared" si="30"/>
        <v>55.146000000000001</v>
      </c>
      <c r="I46" s="104">
        <f t="shared" si="28"/>
        <v>1088.7204999999999</v>
      </c>
      <c r="K46" s="80" t="s">
        <v>11</v>
      </c>
      <c r="L46" s="84">
        <f>SUM(L39:L45)</f>
        <v>1900.404</v>
      </c>
      <c r="M46" s="28">
        <f>SUM(M39:M45)</f>
        <v>0</v>
      </c>
      <c r="N46" s="28">
        <f>SUM(N39:N45)</f>
        <v>0</v>
      </c>
      <c r="O46" s="28">
        <f>SUM(O39:O45)</f>
        <v>0</v>
      </c>
      <c r="P46" s="28">
        <f>SUM(P39:P45)</f>
        <v>0</v>
      </c>
      <c r="Q46" s="104">
        <f t="shared" si="29"/>
        <v>1900.404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43</v>
      </c>
      <c r="C47" s="31">
        <v>42.5</v>
      </c>
      <c r="D47" s="31">
        <v>42.5</v>
      </c>
      <c r="E47" s="31">
        <v>41.5</v>
      </c>
      <c r="F47" s="31">
        <v>40.5</v>
      </c>
      <c r="G47" s="31">
        <v>39.5</v>
      </c>
      <c r="H47" s="31">
        <v>39</v>
      </c>
      <c r="I47" s="105">
        <f>+((I46/I48)/7)*1000</f>
        <v>41.397790790524354</v>
      </c>
      <c r="K47" s="113" t="s">
        <v>20</v>
      </c>
      <c r="L47" s="85"/>
      <c r="M47" s="31"/>
      <c r="N47" s="31"/>
      <c r="O47" s="31"/>
      <c r="P47" s="31"/>
      <c r="Q47" s="105">
        <f>+((Q46/Q48)/7)*1000</f>
        <v>81.332020885046646</v>
      </c>
      <c r="R47" s="65"/>
      <c r="S47" s="65"/>
    </row>
    <row r="48" spans="1:30" ht="33.75" customHeight="1" x14ac:dyDescent="0.25">
      <c r="A48" s="97" t="s">
        <v>21</v>
      </c>
      <c r="B48" s="86">
        <v>390</v>
      </c>
      <c r="C48" s="35">
        <v>576</v>
      </c>
      <c r="D48" s="35">
        <v>576</v>
      </c>
      <c r="E48" s="35">
        <v>845</v>
      </c>
      <c r="F48" s="35">
        <v>720</v>
      </c>
      <c r="G48" s="35">
        <v>448</v>
      </c>
      <c r="H48" s="35">
        <v>202</v>
      </c>
      <c r="I48" s="106">
        <f>SUM(B48:H48)</f>
        <v>3757</v>
      </c>
      <c r="J48" s="66"/>
      <c r="K48" s="97" t="s">
        <v>21</v>
      </c>
      <c r="L48" s="109">
        <v>3338</v>
      </c>
      <c r="M48" s="67"/>
      <c r="N48" s="67"/>
      <c r="O48" s="67"/>
      <c r="P48" s="67"/>
      <c r="Q48" s="115">
        <f>SUM(L48:P48)</f>
        <v>3338</v>
      </c>
      <c r="R48" s="68"/>
      <c r="S48" s="68"/>
    </row>
    <row r="49" spans="1:30" ht="33.75" customHeight="1" x14ac:dyDescent="0.25">
      <c r="A49" s="98" t="s">
        <v>22</v>
      </c>
      <c r="B49" s="87">
        <f>((B48*B47)*7/1000-B39-B40)/4</f>
        <v>20.497999999999998</v>
      </c>
      <c r="C49" s="39">
        <f>((C48*C47)*7/1000-C39-C40)/4</f>
        <v>30.012800000000002</v>
      </c>
      <c r="D49" s="39">
        <f>((D48*D47)*7/1000-D39-D40)/4</f>
        <v>30.012800000000002</v>
      </c>
      <c r="E49" s="39">
        <f t="shared" ref="E49:H49" si="32">((E48*E47)*7/1000-E39-E40)/4</f>
        <v>42.694499999999998</v>
      </c>
      <c r="F49" s="39">
        <f t="shared" si="32"/>
        <v>35.363999999999997</v>
      </c>
      <c r="G49" s="39">
        <f t="shared" si="32"/>
        <v>21.394400000000001</v>
      </c>
      <c r="H49" s="39">
        <f t="shared" si="32"/>
        <v>9.5091999999999999</v>
      </c>
      <c r="I49" s="107">
        <f>((I46*1000)/I48)/7</f>
        <v>41.397790790524354</v>
      </c>
      <c r="K49" s="98" t="s">
        <v>22</v>
      </c>
      <c r="L49" s="87">
        <f>(L48*L47)/1000</f>
        <v>0</v>
      </c>
      <c r="M49" s="39">
        <f>(M48*M47)/1000</f>
        <v>0</v>
      </c>
      <c r="N49" s="39">
        <f>(N48*N47)/1000</f>
        <v>0</v>
      </c>
      <c r="O49" s="39">
        <f>(O48*O47)/1000</f>
        <v>0</v>
      </c>
      <c r="P49" s="39">
        <f>(P48*P47)/1000</f>
        <v>0</v>
      </c>
      <c r="Q49" s="116">
        <f>((Q46*1000)/Q48)/7</f>
        <v>81.332020885046646</v>
      </c>
      <c r="R49" s="68"/>
      <c r="S49" s="68"/>
    </row>
    <row r="50" spans="1:30" ht="33.75" customHeight="1" x14ac:dyDescent="0.25">
      <c r="A50" s="99" t="s">
        <v>23</v>
      </c>
      <c r="B50" s="88">
        <f t="shared" ref="B50:H50" si="33">((B48*B47)*7)/1000</f>
        <v>117.39</v>
      </c>
      <c r="C50" s="43">
        <f t="shared" si="33"/>
        <v>171.36</v>
      </c>
      <c r="D50" s="43">
        <f t="shared" si="33"/>
        <v>171.36</v>
      </c>
      <c r="E50" s="43">
        <f t="shared" si="33"/>
        <v>245.4725</v>
      </c>
      <c r="F50" s="43">
        <f t="shared" si="33"/>
        <v>204.12</v>
      </c>
      <c r="G50" s="43">
        <f t="shared" ref="G50" si="34">((G48*G47)*7)/1000</f>
        <v>123.872</v>
      </c>
      <c r="H50" s="43">
        <f t="shared" si="33"/>
        <v>55.146000000000001</v>
      </c>
      <c r="I50" s="90"/>
      <c r="K50" s="99" t="s">
        <v>23</v>
      </c>
      <c r="L50" s="88">
        <f>((L48*L47)*7)/1000</f>
        <v>0</v>
      </c>
      <c r="M50" s="43">
        <f>((M48*M47)*7)/1000</f>
        <v>0</v>
      </c>
      <c r="N50" s="43">
        <f>((N48*N47)*7)/1000</f>
        <v>0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3">
      <c r="A51" s="100" t="s">
        <v>24</v>
      </c>
      <c r="B51" s="89">
        <f t="shared" ref="B51:H51" si="35">+(B46/B48)/7*1000</f>
        <v>43</v>
      </c>
      <c r="C51" s="49">
        <f t="shared" si="35"/>
        <v>42.5</v>
      </c>
      <c r="D51" s="49">
        <f t="shared" si="35"/>
        <v>42.5</v>
      </c>
      <c r="E51" s="49">
        <f t="shared" si="35"/>
        <v>41.5</v>
      </c>
      <c r="F51" s="49">
        <f t="shared" si="35"/>
        <v>40.5</v>
      </c>
      <c r="G51" s="49">
        <f t="shared" ref="G51" si="36">+(G46/G48)/7*1000</f>
        <v>39.5</v>
      </c>
      <c r="H51" s="49">
        <f t="shared" si="35"/>
        <v>39</v>
      </c>
      <c r="I51" s="108"/>
      <c r="J51" s="52"/>
      <c r="K51" s="100" t="s">
        <v>24</v>
      </c>
      <c r="L51" s="89">
        <f>+(L46/L48)/7*1000</f>
        <v>81.332020885046646</v>
      </c>
      <c r="M51" s="49" t="e">
        <f>+(M46/M48)/7*1000</f>
        <v>#DIV/0!</v>
      </c>
      <c r="N51" s="49" t="e">
        <f>+(N46/N48)/7*1000</f>
        <v>#DIV/0!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91"/>
      <c r="K54" s="591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589" t="s">
        <v>8</v>
      </c>
      <c r="C55" s="590"/>
      <c r="D55" s="590"/>
      <c r="E55" s="590"/>
      <c r="F55" s="587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333.8</v>
      </c>
      <c r="C58" s="82"/>
      <c r="D58" s="82"/>
      <c r="E58" s="82"/>
      <c r="F58" s="82"/>
      <c r="G58" s="104">
        <f t="shared" ref="G58:G65" si="37">SUM(B58:F58)</f>
        <v>333.8</v>
      </c>
      <c r="H58" s="76"/>
      <c r="I58" s="2">
        <v>100</v>
      </c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v>333.8</v>
      </c>
      <c r="C59" s="82"/>
      <c r="D59" s="82"/>
      <c r="E59" s="82"/>
      <c r="F59" s="82"/>
      <c r="G59" s="104">
        <f t="shared" si="37"/>
        <v>333.8</v>
      </c>
      <c r="H59" s="76"/>
      <c r="I59" s="2">
        <v>100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v>330.46199999999999</v>
      </c>
      <c r="C60" s="24"/>
      <c r="D60" s="24"/>
      <c r="E60" s="24"/>
      <c r="F60" s="24"/>
      <c r="G60" s="104">
        <f t="shared" si="37"/>
        <v>330.46199999999999</v>
      </c>
      <c r="H60" s="76"/>
      <c r="I60" s="2">
        <v>100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v>330.46199999999999</v>
      </c>
      <c r="C61" s="82"/>
      <c r="D61" s="82"/>
      <c r="E61" s="82"/>
      <c r="F61" s="82"/>
      <c r="G61" s="104">
        <f t="shared" si="37"/>
        <v>330.46199999999999</v>
      </c>
      <c r="H61" s="76"/>
      <c r="I61" s="2">
        <v>100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v>190.26599999999999</v>
      </c>
      <c r="C62" s="82"/>
      <c r="D62" s="82"/>
      <c r="E62" s="82"/>
      <c r="F62" s="82"/>
      <c r="G62" s="104">
        <f t="shared" si="37"/>
        <v>190.26599999999999</v>
      </c>
      <c r="H62" s="76"/>
      <c r="I62" s="2">
        <v>62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v>190.26599999999999</v>
      </c>
      <c r="C63" s="82"/>
      <c r="D63" s="82"/>
      <c r="E63" s="82"/>
      <c r="F63" s="82"/>
      <c r="G63" s="104">
        <f t="shared" si="37"/>
        <v>190.26599999999999</v>
      </c>
      <c r="H63" s="76"/>
      <c r="I63" s="2">
        <v>62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v>44.1</v>
      </c>
      <c r="C64" s="82">
        <v>41.9</v>
      </c>
      <c r="D64" s="82">
        <v>36</v>
      </c>
      <c r="E64" s="82">
        <v>48.7</v>
      </c>
      <c r="F64" s="82">
        <v>80</v>
      </c>
      <c r="G64" s="104">
        <f t="shared" si="37"/>
        <v>250.7</v>
      </c>
      <c r="H64" s="76"/>
      <c r="I64" s="2">
        <v>62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1753.1559999999999</v>
      </c>
      <c r="C65" s="28">
        <f>SUM(C58:C64)</f>
        <v>41.9</v>
      </c>
      <c r="D65" s="28">
        <f>SUM(D58:D64)</f>
        <v>36</v>
      </c>
      <c r="E65" s="28">
        <f>SUM(E58:E64)</f>
        <v>48.7</v>
      </c>
      <c r="F65" s="28">
        <f>SUM(F58:F64)</f>
        <v>80</v>
      </c>
      <c r="G65" s="104">
        <f t="shared" si="37"/>
        <v>1959.7560000000001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/>
      <c r="C66" s="31"/>
      <c r="D66" s="31"/>
      <c r="E66" s="31"/>
      <c r="F66" s="31"/>
      <c r="G66" s="105">
        <f>+((G65/G67)/7)*1000</f>
        <v>85.121660947747912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483</v>
      </c>
      <c r="C67" s="67">
        <v>459</v>
      </c>
      <c r="D67" s="67">
        <v>394</v>
      </c>
      <c r="E67" s="67">
        <v>534</v>
      </c>
      <c r="F67" s="67">
        <v>1419</v>
      </c>
      <c r="G67" s="115">
        <f>SUM(B67:F67)</f>
        <v>3289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0</v>
      </c>
      <c r="C68" s="39">
        <f>(C67*C66)/1000</f>
        <v>0</v>
      </c>
      <c r="D68" s="39">
        <f>(D67*D66)/1000</f>
        <v>0</v>
      </c>
      <c r="E68" s="39">
        <f>(E67*E66)/1000</f>
        <v>0</v>
      </c>
      <c r="F68" s="39">
        <f>(F67*F66)/1000</f>
        <v>0</v>
      </c>
      <c r="G68" s="119">
        <f>((G65*1000)/G67)/7</f>
        <v>85.121660947747912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0</v>
      </c>
      <c r="C69" s="43">
        <f>((C67*C66)*7)/1000</f>
        <v>0</v>
      </c>
      <c r="D69" s="43">
        <f>((D67*D66)*7)/1000</f>
        <v>0</v>
      </c>
      <c r="E69" s="43">
        <f>((E67*E66)*7)/1000</f>
        <v>0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518.53179532682634</v>
      </c>
      <c r="C70" s="49">
        <f>+(C65/C67)/7*1000</f>
        <v>13.040771864301275</v>
      </c>
      <c r="D70" s="49">
        <f>+(D65/D67)/7*1000</f>
        <v>13.052936910804931</v>
      </c>
      <c r="E70" s="49">
        <f>+(E65/E67)/7*1000</f>
        <v>13.028357410379884</v>
      </c>
      <c r="F70" s="49">
        <f>+(F65/F67)/7*1000</f>
        <v>8.0539615423336368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J54:K54"/>
    <mergeCell ref="B55:F55"/>
    <mergeCell ref="A3:C3"/>
    <mergeCell ref="E9:G9"/>
    <mergeCell ref="B36:H36"/>
    <mergeCell ref="R9:S9"/>
    <mergeCell ref="K11:L11"/>
    <mergeCell ref="T15:Y15"/>
    <mergeCell ref="B15:M15"/>
    <mergeCell ref="L36:P36"/>
    <mergeCell ref="N15:S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84" t="s">
        <v>0</v>
      </c>
      <c r="B3" s="584"/>
      <c r="C3" s="584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2"/>
      <c r="Z3" s="2"/>
      <c r="AA3" s="2"/>
      <c r="AB3" s="2"/>
      <c r="AC3" s="2"/>
      <c r="AD3" s="13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7" t="s">
        <v>1</v>
      </c>
      <c r="B9" s="137"/>
      <c r="C9" s="137"/>
      <c r="D9" s="1"/>
      <c r="E9" s="585" t="s">
        <v>2</v>
      </c>
      <c r="F9" s="585"/>
      <c r="G9" s="58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85"/>
      <c r="S9" s="58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7"/>
      <c r="B10" s="137"/>
      <c r="C10" s="13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7" t="s">
        <v>4</v>
      </c>
      <c r="B11" s="137"/>
      <c r="C11" s="137"/>
      <c r="D11" s="1"/>
      <c r="E11" s="138">
        <v>1</v>
      </c>
      <c r="F11" s="1"/>
      <c r="G11" s="1"/>
      <c r="H11" s="1"/>
      <c r="I11" s="1"/>
      <c r="J11" s="1"/>
      <c r="K11" s="586" t="s">
        <v>57</v>
      </c>
      <c r="L11" s="586"/>
      <c r="M11" s="139"/>
      <c r="N11" s="13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7"/>
      <c r="B12" s="137"/>
      <c r="C12" s="137"/>
      <c r="D12" s="1"/>
      <c r="E12" s="5"/>
      <c r="F12" s="1"/>
      <c r="G12" s="1"/>
      <c r="H12" s="1"/>
      <c r="I12" s="1"/>
      <c r="J12" s="1"/>
      <c r="K12" s="139"/>
      <c r="L12" s="139"/>
      <c r="M12" s="139"/>
      <c r="N12" s="13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7"/>
      <c r="B13" s="137"/>
      <c r="C13" s="137"/>
      <c r="D13" s="137"/>
      <c r="E13" s="137"/>
      <c r="F13" s="137"/>
      <c r="G13" s="137"/>
      <c r="H13" s="137"/>
      <c r="I13" s="137"/>
      <c r="J13" s="137"/>
      <c r="K13" s="137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"/>
      <c r="X13" s="1"/>
      <c r="Y13" s="1"/>
    </row>
    <row r="14" spans="1:30" s="3" customFormat="1" ht="27" thickBot="1" x14ac:dyDescent="0.3">
      <c r="A14" s="13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97" t="s">
        <v>53</v>
      </c>
      <c r="C15" s="598"/>
      <c r="D15" s="598"/>
      <c r="E15" s="598"/>
      <c r="F15" s="598"/>
      <c r="G15" s="598"/>
      <c r="H15" s="598"/>
      <c r="I15" s="598"/>
      <c r="J15" s="598"/>
      <c r="K15" s="598"/>
      <c r="L15" s="598"/>
      <c r="M15" s="599"/>
      <c r="N15" s="592" t="s">
        <v>9</v>
      </c>
      <c r="O15" s="592"/>
      <c r="P15" s="592"/>
      <c r="Q15" s="592"/>
      <c r="R15" s="592"/>
      <c r="S15" s="593"/>
      <c r="T15" s="594" t="s">
        <v>30</v>
      </c>
      <c r="U15" s="595"/>
      <c r="V15" s="595"/>
      <c r="W15" s="595"/>
      <c r="X15" s="595"/>
      <c r="Y15" s="596"/>
      <c r="Z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/>
      <c r="L17" s="21"/>
      <c r="M17" s="22"/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39.950000000000003" customHeight="1" x14ac:dyDescent="0.25">
      <c r="A18" s="94" t="s">
        <v>13</v>
      </c>
      <c r="B18" s="23">
        <v>35.5</v>
      </c>
      <c r="C18" s="24">
        <v>29.2</v>
      </c>
      <c r="D18" s="24">
        <v>29.2</v>
      </c>
      <c r="E18" s="24">
        <v>32.4</v>
      </c>
      <c r="F18" s="24">
        <v>32.4</v>
      </c>
      <c r="G18" s="24">
        <v>32</v>
      </c>
      <c r="H18" s="24">
        <v>32</v>
      </c>
      <c r="I18" s="24">
        <v>25.7</v>
      </c>
      <c r="J18" s="24">
        <v>25.7</v>
      </c>
      <c r="K18" s="24">
        <v>32.799999999999997</v>
      </c>
      <c r="L18" s="24">
        <v>16</v>
      </c>
      <c r="M18" s="25">
        <v>12.6</v>
      </c>
      <c r="N18" s="82">
        <v>13.6</v>
      </c>
      <c r="O18" s="24">
        <v>37.700000000000003</v>
      </c>
      <c r="P18" s="24">
        <v>31.1</v>
      </c>
      <c r="Q18" s="24">
        <v>27.6</v>
      </c>
      <c r="R18" s="24">
        <v>18.399999999999999</v>
      </c>
      <c r="S18" s="24">
        <v>15.1</v>
      </c>
      <c r="T18" s="23">
        <v>16.899999999999999</v>
      </c>
      <c r="U18" s="24">
        <v>24</v>
      </c>
      <c r="V18" s="24">
        <v>38</v>
      </c>
      <c r="W18" s="24">
        <v>25.9</v>
      </c>
      <c r="X18" s="24">
        <v>21.6</v>
      </c>
      <c r="Y18" s="25">
        <v>14.8</v>
      </c>
      <c r="Z18" s="26">
        <f t="shared" ref="Z18:Z25" si="0">SUM(B18:Y18)</f>
        <v>620.20000000000005</v>
      </c>
      <c r="AB18" s="2"/>
      <c r="AC18" s="20"/>
    </row>
    <row r="19" spans="1:30" ht="39.950000000000003" customHeight="1" x14ac:dyDescent="0.25">
      <c r="A19" s="95" t="s">
        <v>14</v>
      </c>
      <c r="B19" s="23">
        <v>47.037500000000001</v>
      </c>
      <c r="C19" s="24">
        <v>37.745000000000005</v>
      </c>
      <c r="D19" s="24">
        <v>37.745000000000005</v>
      </c>
      <c r="E19" s="24">
        <v>41.305124999999997</v>
      </c>
      <c r="F19" s="24">
        <v>41.305124999999997</v>
      </c>
      <c r="G19" s="24">
        <v>39.674374999999998</v>
      </c>
      <c r="H19" s="24">
        <v>39.674374999999998</v>
      </c>
      <c r="I19" s="24">
        <v>31.427499999999998</v>
      </c>
      <c r="J19" s="24">
        <v>31.427499999999998</v>
      </c>
      <c r="K19" s="24">
        <v>39.514624999999995</v>
      </c>
      <c r="L19" s="24">
        <v>19.239999999999998</v>
      </c>
      <c r="M19" s="25">
        <v>14.930999999999999</v>
      </c>
      <c r="N19" s="82">
        <v>17.859875000000002</v>
      </c>
      <c r="O19" s="24">
        <v>48.886750000000006</v>
      </c>
      <c r="P19" s="24">
        <v>39.155625000000001</v>
      </c>
      <c r="Q19" s="24">
        <v>34.333500000000001</v>
      </c>
      <c r="R19" s="24">
        <v>22.741999999999997</v>
      </c>
      <c r="S19" s="24">
        <v>18.520875</v>
      </c>
      <c r="T19" s="23">
        <v>22.628750000000004</v>
      </c>
      <c r="U19" s="24">
        <v>31.268000000000001</v>
      </c>
      <c r="V19" s="24">
        <v>48.141500000000001</v>
      </c>
      <c r="W19" s="24">
        <v>32.348749999999995</v>
      </c>
      <c r="X19" s="24">
        <v>26.572499999999998</v>
      </c>
      <c r="Y19" s="25">
        <v>17.942250000000001</v>
      </c>
      <c r="Z19" s="26">
        <f t="shared" si="0"/>
        <v>781.42750000000001</v>
      </c>
      <c r="AB19" s="2"/>
      <c r="AC19" s="20"/>
    </row>
    <row r="20" spans="1:30" ht="39.75" customHeight="1" x14ac:dyDescent="0.25">
      <c r="A20" s="94" t="s">
        <v>15</v>
      </c>
      <c r="B20" s="79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5"/>
      <c r="N20" s="83"/>
      <c r="O20" s="24"/>
      <c r="P20" s="24"/>
      <c r="Q20" s="24"/>
      <c r="R20" s="24"/>
      <c r="S20" s="24"/>
      <c r="T20" s="79"/>
      <c r="U20" s="24"/>
      <c r="V20" s="24"/>
      <c r="W20" s="24"/>
      <c r="X20" s="24"/>
      <c r="Y20" s="25"/>
      <c r="Z20" s="26">
        <f t="shared" si="0"/>
        <v>0</v>
      </c>
      <c r="AB20" s="2"/>
      <c r="AC20" s="20"/>
    </row>
    <row r="21" spans="1:30" ht="39.950000000000003" customHeight="1" x14ac:dyDescent="0.25">
      <c r="A21" s="95" t="s">
        <v>16</v>
      </c>
      <c r="B21" s="23">
        <v>47.037500000000001</v>
      </c>
      <c r="C21" s="24">
        <v>37.745000000000005</v>
      </c>
      <c r="D21" s="24">
        <v>37.745000000000005</v>
      </c>
      <c r="E21" s="24">
        <v>41.305124999999997</v>
      </c>
      <c r="F21" s="24">
        <v>41.305124999999997</v>
      </c>
      <c r="G21" s="24">
        <v>39.674374999999998</v>
      </c>
      <c r="H21" s="24">
        <v>39.674374999999998</v>
      </c>
      <c r="I21" s="24">
        <v>31.427499999999998</v>
      </c>
      <c r="J21" s="24">
        <v>31.427499999999998</v>
      </c>
      <c r="K21" s="24">
        <v>40.281125000000003</v>
      </c>
      <c r="L21" s="24">
        <v>19.613333333333333</v>
      </c>
      <c r="M21" s="25">
        <v>15.225000000000001</v>
      </c>
      <c r="N21" s="82">
        <v>17.859875000000002</v>
      </c>
      <c r="O21" s="24">
        <v>48.886750000000006</v>
      </c>
      <c r="P21" s="24">
        <v>39.155625000000001</v>
      </c>
      <c r="Q21" s="24">
        <v>34.333500000000001</v>
      </c>
      <c r="R21" s="24">
        <v>22.742000000000001</v>
      </c>
      <c r="S21" s="24">
        <v>18.520875</v>
      </c>
      <c r="T21" s="23">
        <v>22.628750000000007</v>
      </c>
      <c r="U21" s="24">
        <v>31.268000000000001</v>
      </c>
      <c r="V21" s="24">
        <v>48.141500000000001</v>
      </c>
      <c r="W21" s="24">
        <v>32.348749999999995</v>
      </c>
      <c r="X21" s="24">
        <v>26.572500000000002</v>
      </c>
      <c r="Y21" s="25">
        <v>18.289916666666667</v>
      </c>
      <c r="Z21" s="26">
        <f t="shared" si="0"/>
        <v>783.20899999999983</v>
      </c>
      <c r="AB21" s="2"/>
      <c r="AC21" s="20"/>
    </row>
    <row r="22" spans="1:30" ht="39.950000000000003" customHeight="1" x14ac:dyDescent="0.25">
      <c r="A22" s="94" t="s">
        <v>17</v>
      </c>
      <c r="B22" s="23">
        <v>47.037500000000001</v>
      </c>
      <c r="C22" s="24">
        <v>37.745000000000005</v>
      </c>
      <c r="D22" s="24">
        <v>37.745000000000005</v>
      </c>
      <c r="E22" s="24">
        <v>41.305124999999997</v>
      </c>
      <c r="F22" s="24">
        <v>41.305124999999997</v>
      </c>
      <c r="G22" s="24">
        <v>39.674374999999998</v>
      </c>
      <c r="H22" s="24">
        <v>39.674374999999998</v>
      </c>
      <c r="I22" s="24">
        <v>31.427499999999998</v>
      </c>
      <c r="J22" s="24">
        <v>31.427499999999998</v>
      </c>
      <c r="K22" s="24">
        <v>40.281125000000003</v>
      </c>
      <c r="L22" s="24">
        <v>19.613333333333333</v>
      </c>
      <c r="M22" s="25">
        <v>15.225000000000001</v>
      </c>
      <c r="N22" s="82">
        <v>17.859875000000002</v>
      </c>
      <c r="O22" s="24">
        <v>48.886750000000006</v>
      </c>
      <c r="P22" s="24">
        <v>39.155625000000001</v>
      </c>
      <c r="Q22" s="24">
        <v>34.333500000000001</v>
      </c>
      <c r="R22" s="24">
        <v>22.742000000000001</v>
      </c>
      <c r="S22" s="24">
        <v>18.520875</v>
      </c>
      <c r="T22" s="23">
        <v>22.628750000000007</v>
      </c>
      <c r="U22" s="24">
        <v>31.268000000000001</v>
      </c>
      <c r="V22" s="24">
        <v>48.141500000000001</v>
      </c>
      <c r="W22" s="24">
        <v>32.348749999999995</v>
      </c>
      <c r="X22" s="24">
        <v>26.572500000000002</v>
      </c>
      <c r="Y22" s="25">
        <v>18.289916666666667</v>
      </c>
      <c r="Z22" s="26">
        <f t="shared" si="0"/>
        <v>783.20899999999983</v>
      </c>
      <c r="AB22" s="2"/>
      <c r="AC22" s="20"/>
    </row>
    <row r="23" spans="1:30" ht="39.950000000000003" customHeight="1" x14ac:dyDescent="0.25">
      <c r="A23" s="95" t="s">
        <v>18</v>
      </c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5"/>
      <c r="N23" s="82"/>
      <c r="O23" s="24"/>
      <c r="P23" s="24"/>
      <c r="Q23" s="24"/>
      <c r="R23" s="24"/>
      <c r="S23" s="24"/>
      <c r="T23" s="23"/>
      <c r="U23" s="24"/>
      <c r="V23" s="24"/>
      <c r="W23" s="24"/>
      <c r="X23" s="24"/>
      <c r="Y23" s="25"/>
      <c r="Z23" s="26">
        <f t="shared" si="0"/>
        <v>0</v>
      </c>
      <c r="AB23" s="2"/>
      <c r="AC23" s="20"/>
    </row>
    <row r="24" spans="1:30" ht="39.950000000000003" customHeight="1" x14ac:dyDescent="0.25">
      <c r="A24" s="94" t="s">
        <v>19</v>
      </c>
      <c r="B24" s="23">
        <v>47.037500000000001</v>
      </c>
      <c r="C24" s="24">
        <v>37.745000000000005</v>
      </c>
      <c r="D24" s="24">
        <v>37.745000000000005</v>
      </c>
      <c r="E24" s="24">
        <v>41.305124999999997</v>
      </c>
      <c r="F24" s="24">
        <v>41.305124999999997</v>
      </c>
      <c r="G24" s="24">
        <v>39.674374999999998</v>
      </c>
      <c r="H24" s="24">
        <v>39.674374999999998</v>
      </c>
      <c r="I24" s="24">
        <v>31.427499999999998</v>
      </c>
      <c r="J24" s="24">
        <v>31.427499999999998</v>
      </c>
      <c r="K24" s="24">
        <v>40.281125000000003</v>
      </c>
      <c r="L24" s="24">
        <v>19.613333333333333</v>
      </c>
      <c r="M24" s="25">
        <v>15.225000000000001</v>
      </c>
      <c r="N24" s="82">
        <v>17.859875000000002</v>
      </c>
      <c r="O24" s="24">
        <v>48.886750000000006</v>
      </c>
      <c r="P24" s="24">
        <v>39.155625000000001</v>
      </c>
      <c r="Q24" s="24">
        <v>34.333500000000001</v>
      </c>
      <c r="R24" s="24">
        <v>22.742000000000001</v>
      </c>
      <c r="S24" s="24">
        <v>18.520875</v>
      </c>
      <c r="T24" s="23">
        <v>22.628750000000007</v>
      </c>
      <c r="U24" s="24">
        <v>31.268000000000001</v>
      </c>
      <c r="V24" s="24">
        <v>48.141500000000001</v>
      </c>
      <c r="W24" s="24">
        <v>32.348749999999995</v>
      </c>
      <c r="X24" s="24">
        <v>26.572500000000002</v>
      </c>
      <c r="Y24" s="25">
        <v>18.289916666666667</v>
      </c>
      <c r="Z24" s="26">
        <f t="shared" si="0"/>
        <v>783.20899999999983</v>
      </c>
      <c r="AB24" s="2"/>
    </row>
    <row r="25" spans="1:30" ht="41.45" customHeight="1" x14ac:dyDescent="0.25">
      <c r="A25" s="95" t="s">
        <v>11</v>
      </c>
      <c r="B25" s="27">
        <f t="shared" ref="B25:C25" si="1">SUM(B18:B24)</f>
        <v>223.64999999999998</v>
      </c>
      <c r="C25" s="28">
        <f t="shared" si="1"/>
        <v>180.18</v>
      </c>
      <c r="D25" s="28">
        <f>SUM(D18:D24)</f>
        <v>180.18</v>
      </c>
      <c r="E25" s="28">
        <f t="shared" ref="E25:G25" si="2">SUM(E18:E24)</f>
        <v>197.62049999999999</v>
      </c>
      <c r="F25" s="28">
        <f t="shared" si="2"/>
        <v>197.62049999999999</v>
      </c>
      <c r="G25" s="28">
        <f t="shared" si="2"/>
        <v>190.69749999999999</v>
      </c>
      <c r="H25" s="28">
        <f>SUM(H18:H24)</f>
        <v>190.69749999999999</v>
      </c>
      <c r="I25" s="28">
        <f t="shared" ref="I25:M25" si="3">SUM(I18:I24)</f>
        <v>151.41</v>
      </c>
      <c r="J25" s="28">
        <f t="shared" si="3"/>
        <v>151.41</v>
      </c>
      <c r="K25" s="28">
        <f t="shared" si="3"/>
        <v>193.15799999999999</v>
      </c>
      <c r="L25" s="28">
        <f t="shared" si="3"/>
        <v>94.079999999999984</v>
      </c>
      <c r="M25" s="29">
        <f t="shared" si="3"/>
        <v>73.206000000000003</v>
      </c>
      <c r="N25" s="84">
        <f>SUM(N18:N24)</f>
        <v>85.039500000000018</v>
      </c>
      <c r="O25" s="28">
        <f t="shared" ref="O25:S25" si="4">SUM(O18:O24)</f>
        <v>233.24700000000001</v>
      </c>
      <c r="P25" s="28">
        <f t="shared" si="4"/>
        <v>187.72250000000003</v>
      </c>
      <c r="Q25" s="28">
        <f t="shared" si="4"/>
        <v>164.93400000000003</v>
      </c>
      <c r="R25" s="28">
        <f t="shared" si="4"/>
        <v>109.36800000000001</v>
      </c>
      <c r="S25" s="28">
        <f t="shared" si="4"/>
        <v>89.183500000000009</v>
      </c>
      <c r="T25" s="27">
        <f>SUM(T18:T24)</f>
        <v>107.41500000000003</v>
      </c>
      <c r="U25" s="28">
        <f t="shared" ref="U25:Y25" si="5">SUM(U18:U24)</f>
        <v>149.072</v>
      </c>
      <c r="V25" s="28">
        <f t="shared" si="5"/>
        <v>230.56600000000003</v>
      </c>
      <c r="W25" s="28">
        <f t="shared" si="5"/>
        <v>155.29499999999999</v>
      </c>
      <c r="X25" s="28">
        <f t="shared" si="5"/>
        <v>127.89000000000001</v>
      </c>
      <c r="Y25" s="29">
        <f t="shared" si="5"/>
        <v>87.612000000000009</v>
      </c>
      <c r="Z25" s="26">
        <f t="shared" si="0"/>
        <v>3751.2544999999996</v>
      </c>
    </row>
    <row r="26" spans="1:30" s="2" customFormat="1" ht="36.75" customHeight="1" x14ac:dyDescent="0.25">
      <c r="A26" s="96" t="s">
        <v>20</v>
      </c>
      <c r="B26" s="30">
        <v>45</v>
      </c>
      <c r="C26" s="31">
        <v>44</v>
      </c>
      <c r="D26" s="31">
        <v>44</v>
      </c>
      <c r="E26" s="31">
        <v>43.5</v>
      </c>
      <c r="F26" s="31">
        <v>43.5</v>
      </c>
      <c r="G26" s="31">
        <v>42.5</v>
      </c>
      <c r="H26" s="31">
        <v>42.5</v>
      </c>
      <c r="I26" s="31">
        <v>42</v>
      </c>
      <c r="J26" s="31">
        <v>42</v>
      </c>
      <c r="K26" s="31">
        <v>42</v>
      </c>
      <c r="L26" s="31">
        <v>42</v>
      </c>
      <c r="M26" s="32">
        <v>41.5</v>
      </c>
      <c r="N26" s="85">
        <v>44.5</v>
      </c>
      <c r="O26" s="31">
        <v>43.5</v>
      </c>
      <c r="P26" s="31">
        <v>42.5</v>
      </c>
      <c r="Q26" s="31">
        <v>42</v>
      </c>
      <c r="R26" s="31">
        <v>42</v>
      </c>
      <c r="S26" s="31">
        <v>41.5</v>
      </c>
      <c r="T26" s="30">
        <v>45</v>
      </c>
      <c r="U26" s="31">
        <v>44</v>
      </c>
      <c r="V26" s="31">
        <v>43</v>
      </c>
      <c r="W26" s="31">
        <v>42.5</v>
      </c>
      <c r="X26" s="31">
        <v>42</v>
      </c>
      <c r="Y26" s="32">
        <v>42</v>
      </c>
      <c r="Z26" s="33">
        <f>+((Z25/Z27)/7)*1000</f>
        <v>42.957394789579155</v>
      </c>
    </row>
    <row r="27" spans="1:30" s="2" customFormat="1" ht="33" customHeight="1" x14ac:dyDescent="0.25">
      <c r="A27" s="97" t="s">
        <v>21</v>
      </c>
      <c r="B27" s="34">
        <v>710</v>
      </c>
      <c r="C27" s="35">
        <v>585</v>
      </c>
      <c r="D27" s="35">
        <v>585</v>
      </c>
      <c r="E27" s="35">
        <v>649</v>
      </c>
      <c r="F27" s="35">
        <v>649</v>
      </c>
      <c r="G27" s="35">
        <v>641</v>
      </c>
      <c r="H27" s="35">
        <v>641</v>
      </c>
      <c r="I27" s="35">
        <v>515</v>
      </c>
      <c r="J27" s="35">
        <v>515</v>
      </c>
      <c r="K27" s="35">
        <v>657</v>
      </c>
      <c r="L27" s="35">
        <v>320</v>
      </c>
      <c r="M27" s="36">
        <v>252</v>
      </c>
      <c r="N27" s="86">
        <v>273</v>
      </c>
      <c r="O27" s="35">
        <v>766</v>
      </c>
      <c r="P27" s="35">
        <v>631</v>
      </c>
      <c r="Q27" s="35">
        <v>561</v>
      </c>
      <c r="R27" s="35">
        <v>372</v>
      </c>
      <c r="S27" s="35">
        <v>307</v>
      </c>
      <c r="T27" s="34">
        <v>341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12475</v>
      </c>
      <c r="AA27" s="2">
        <f>((Z25*1000)/Z27)/7</f>
        <v>42.957394789579155</v>
      </c>
    </row>
    <row r="28" spans="1:30" s="2" customFormat="1" ht="33" customHeight="1" x14ac:dyDescent="0.25">
      <c r="A28" s="98" t="s">
        <v>22</v>
      </c>
      <c r="B28" s="38">
        <f>((B27*B26)*7/1000-B18-B19)/3</f>
        <v>47.037500000000001</v>
      </c>
      <c r="C28" s="39">
        <f t="shared" ref="C28:Y28" si="6">((C27*C26)*7/1000-C18-C19)/3</f>
        <v>37.745000000000005</v>
      </c>
      <c r="D28" s="39">
        <f t="shared" si="6"/>
        <v>37.745000000000005</v>
      </c>
      <c r="E28" s="39">
        <f t="shared" si="6"/>
        <v>41.305124999999997</v>
      </c>
      <c r="F28" s="39">
        <f t="shared" si="6"/>
        <v>41.305124999999997</v>
      </c>
      <c r="G28" s="39">
        <f t="shared" si="6"/>
        <v>39.674374999999998</v>
      </c>
      <c r="H28" s="39">
        <f t="shared" si="6"/>
        <v>39.674374999999998</v>
      </c>
      <c r="I28" s="39">
        <f t="shared" si="6"/>
        <v>31.427499999999998</v>
      </c>
      <c r="J28" s="39">
        <f t="shared" si="6"/>
        <v>31.427499999999998</v>
      </c>
      <c r="K28" s="39">
        <f t="shared" si="6"/>
        <v>40.281125000000003</v>
      </c>
      <c r="L28" s="39">
        <f t="shared" si="6"/>
        <v>19.613333333333333</v>
      </c>
      <c r="M28" s="40">
        <f t="shared" si="6"/>
        <v>15.225000000000001</v>
      </c>
      <c r="N28" s="87">
        <f t="shared" si="6"/>
        <v>17.859875000000002</v>
      </c>
      <c r="O28" s="39">
        <f t="shared" si="6"/>
        <v>48.886750000000006</v>
      </c>
      <c r="P28" s="39">
        <f t="shared" si="6"/>
        <v>39.155625000000001</v>
      </c>
      <c r="Q28" s="39">
        <f t="shared" si="6"/>
        <v>34.333500000000001</v>
      </c>
      <c r="R28" s="39">
        <f t="shared" si="6"/>
        <v>22.742000000000001</v>
      </c>
      <c r="S28" s="39">
        <f t="shared" si="6"/>
        <v>18.520875</v>
      </c>
      <c r="T28" s="38">
        <f t="shared" si="6"/>
        <v>22.628750000000007</v>
      </c>
      <c r="U28" s="39">
        <f t="shared" si="6"/>
        <v>31.268000000000001</v>
      </c>
      <c r="V28" s="39">
        <f t="shared" si="6"/>
        <v>48.141500000000001</v>
      </c>
      <c r="W28" s="39">
        <f t="shared" si="6"/>
        <v>32.348749999999995</v>
      </c>
      <c r="X28" s="39">
        <f t="shared" si="6"/>
        <v>26.572500000000002</v>
      </c>
      <c r="Y28" s="40">
        <f t="shared" si="6"/>
        <v>18.289916666666667</v>
      </c>
      <c r="Z28" s="41"/>
    </row>
    <row r="29" spans="1:30" ht="33.75" customHeight="1" x14ac:dyDescent="0.25">
      <c r="A29" s="99" t="s">
        <v>23</v>
      </c>
      <c r="B29" s="42">
        <f t="shared" ref="B29:C29" si="7">((B27*B26)*7)/1000</f>
        <v>223.65</v>
      </c>
      <c r="C29" s="43">
        <f t="shared" si="7"/>
        <v>180.18</v>
      </c>
      <c r="D29" s="43">
        <f>((D27*D26)*7)/1000</f>
        <v>180.18</v>
      </c>
      <c r="E29" s="43">
        <f>((E27*E26)*7)/1000</f>
        <v>197.62049999999999</v>
      </c>
      <c r="F29" s="43">
        <f t="shared" ref="F29:G29" si="8">((F27*F26)*7)/1000</f>
        <v>197.62049999999999</v>
      </c>
      <c r="G29" s="43">
        <f t="shared" si="8"/>
        <v>190.69749999999999</v>
      </c>
      <c r="H29" s="43">
        <f>((H27*H26)*7)/1000</f>
        <v>190.69749999999999</v>
      </c>
      <c r="I29" s="43">
        <f>((I27*I26)*7)/1000</f>
        <v>151.41</v>
      </c>
      <c r="J29" s="43">
        <f t="shared" ref="J29:M29" si="9">((J27*J26)*7)/1000</f>
        <v>151.41</v>
      </c>
      <c r="K29" s="43">
        <f t="shared" si="9"/>
        <v>193.15799999999999</v>
      </c>
      <c r="L29" s="43">
        <f t="shared" si="9"/>
        <v>94.08</v>
      </c>
      <c r="M29" s="90">
        <f t="shared" si="9"/>
        <v>73.206000000000003</v>
      </c>
      <c r="N29" s="88">
        <f>((N27*N26)*7)/1000</f>
        <v>85.039500000000004</v>
      </c>
      <c r="O29" s="43">
        <f>((O27*O26)*7)/1000</f>
        <v>233.24700000000001</v>
      </c>
      <c r="P29" s="43">
        <f>((P27*P26)*7)/1000</f>
        <v>187.7225</v>
      </c>
      <c r="Q29" s="43">
        <f t="shared" ref="Q29:Y29" si="10">((Q27*Q26)*7)/1000</f>
        <v>164.934</v>
      </c>
      <c r="R29" s="43">
        <f t="shared" si="10"/>
        <v>109.36799999999999</v>
      </c>
      <c r="S29" s="43">
        <f t="shared" si="10"/>
        <v>89.183499999999995</v>
      </c>
      <c r="T29" s="44">
        <f t="shared" si="10"/>
        <v>107.41500000000001</v>
      </c>
      <c r="U29" s="45">
        <f t="shared" si="10"/>
        <v>149.072</v>
      </c>
      <c r="V29" s="45">
        <f t="shared" si="10"/>
        <v>230.566</v>
      </c>
      <c r="W29" s="45">
        <f t="shared" si="10"/>
        <v>155.29499999999999</v>
      </c>
      <c r="X29" s="45">
        <f t="shared" si="10"/>
        <v>127.89</v>
      </c>
      <c r="Y29" s="46">
        <f t="shared" si="10"/>
        <v>87.611999999999995</v>
      </c>
      <c r="Z29" s="47"/>
    </row>
    <row r="30" spans="1:30" ht="33.75" customHeight="1" thickBot="1" x14ac:dyDescent="0.3">
      <c r="A30" s="100" t="s">
        <v>24</v>
      </c>
      <c r="B30" s="48">
        <f t="shared" ref="B30:C30" si="11">+(B25/B27)/7*1000</f>
        <v>44.999999999999993</v>
      </c>
      <c r="C30" s="49">
        <f t="shared" si="11"/>
        <v>44</v>
      </c>
      <c r="D30" s="49">
        <f>+(D25/D27)/7*1000</f>
        <v>44</v>
      </c>
      <c r="E30" s="49">
        <f t="shared" ref="E30:G30" si="12">+(E25/E27)/7*1000</f>
        <v>43.5</v>
      </c>
      <c r="F30" s="49">
        <f t="shared" si="12"/>
        <v>43.5</v>
      </c>
      <c r="G30" s="49">
        <f t="shared" si="12"/>
        <v>42.499999999999993</v>
      </c>
      <c r="H30" s="49">
        <f>+(H25/H27)/7*1000</f>
        <v>42.499999999999993</v>
      </c>
      <c r="I30" s="49">
        <f t="shared" ref="I30:M30" si="13">+(I25/I27)/7*1000</f>
        <v>41.999999999999993</v>
      </c>
      <c r="J30" s="49">
        <f t="shared" si="13"/>
        <v>41.999999999999993</v>
      </c>
      <c r="K30" s="49">
        <f t="shared" si="13"/>
        <v>41.999999999999993</v>
      </c>
      <c r="L30" s="49">
        <f t="shared" si="13"/>
        <v>41.999999999999986</v>
      </c>
      <c r="M30" s="50">
        <f t="shared" si="13"/>
        <v>41.5</v>
      </c>
      <c r="N30" s="89">
        <f>+(N25/N27)/7*1000</f>
        <v>44.500000000000007</v>
      </c>
      <c r="O30" s="49">
        <f t="shared" ref="O30:Y30" si="14">+(O25/O27)/7*1000</f>
        <v>43.5</v>
      </c>
      <c r="P30" s="49">
        <f t="shared" si="14"/>
        <v>42.5</v>
      </c>
      <c r="Q30" s="49">
        <f t="shared" si="14"/>
        <v>42</v>
      </c>
      <c r="R30" s="49">
        <f t="shared" si="14"/>
        <v>42</v>
      </c>
      <c r="S30" s="49">
        <f t="shared" si="14"/>
        <v>41.5</v>
      </c>
      <c r="T30" s="48">
        <f t="shared" si="14"/>
        <v>45.000000000000021</v>
      </c>
      <c r="U30" s="49">
        <f t="shared" si="14"/>
        <v>44</v>
      </c>
      <c r="V30" s="49">
        <f t="shared" si="14"/>
        <v>43</v>
      </c>
      <c r="W30" s="49">
        <f t="shared" si="14"/>
        <v>42.499999999999993</v>
      </c>
      <c r="X30" s="49">
        <f t="shared" si="14"/>
        <v>42</v>
      </c>
      <c r="Y30" s="50">
        <f t="shared" si="14"/>
        <v>42</v>
      </c>
      <c r="Z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89" t="s">
        <v>26</v>
      </c>
      <c r="C36" s="590"/>
      <c r="D36" s="590"/>
      <c r="E36" s="590"/>
      <c r="F36" s="590"/>
      <c r="G36" s="590"/>
      <c r="H36" s="587"/>
      <c r="I36" s="102"/>
      <c r="J36" s="55" t="s">
        <v>27</v>
      </c>
      <c r="K36" s="110"/>
      <c r="L36" s="590" t="s">
        <v>26</v>
      </c>
      <c r="M36" s="590"/>
      <c r="N36" s="590"/>
      <c r="O36" s="590"/>
      <c r="P36" s="587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20.497999999999998</v>
      </c>
      <c r="C39" s="82">
        <v>30.012800000000002</v>
      </c>
      <c r="D39" s="82">
        <v>30.012800000000002</v>
      </c>
      <c r="E39" s="82">
        <v>42.694499999999998</v>
      </c>
      <c r="F39" s="82">
        <v>35.363999999999997</v>
      </c>
      <c r="G39" s="82">
        <v>21.394400000000001</v>
      </c>
      <c r="H39" s="82">
        <v>9.5091999999999999</v>
      </c>
      <c r="I39" s="104">
        <f t="shared" ref="I39:I46" si="15">SUM(B39:H39)</f>
        <v>189.48569999999998</v>
      </c>
      <c r="J39" s="2"/>
      <c r="K39" s="94" t="s">
        <v>13</v>
      </c>
      <c r="L39" s="82">
        <v>8.6</v>
      </c>
      <c r="M39" s="82">
        <v>11.3</v>
      </c>
      <c r="N39" s="82">
        <v>10.5</v>
      </c>
      <c r="O39" s="82"/>
      <c r="P39" s="82"/>
      <c r="Q39" s="104">
        <f t="shared" ref="Q39:Q46" si="16">SUM(L39:P39)</f>
        <v>30.4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27.211125000000003</v>
      </c>
      <c r="C40" s="82">
        <v>39.287424999999999</v>
      </c>
      <c r="D40" s="82">
        <v>39.287424999999999</v>
      </c>
      <c r="E40" s="82">
        <v>56.609499999999997</v>
      </c>
      <c r="F40" s="82">
        <v>47.228999999999999</v>
      </c>
      <c r="G40" s="82">
        <v>28.916399999999999</v>
      </c>
      <c r="H40" s="82">
        <v>12.8232</v>
      </c>
      <c r="I40" s="104">
        <f t="shared" si="15"/>
        <v>251.36407499999996</v>
      </c>
      <c r="J40" s="2"/>
      <c r="K40" s="95" t="s">
        <v>14</v>
      </c>
      <c r="L40" s="82">
        <v>12.9</v>
      </c>
      <c r="M40" s="82">
        <v>17</v>
      </c>
      <c r="N40" s="82">
        <v>15.7</v>
      </c>
      <c r="O40" s="82"/>
      <c r="P40" s="82"/>
      <c r="Q40" s="104">
        <f t="shared" si="16"/>
        <v>45.599999999999994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27.211125000000003</v>
      </c>
      <c r="C42" s="82">
        <v>39.287424999999999</v>
      </c>
      <c r="D42" s="82">
        <v>39.287424999999999</v>
      </c>
      <c r="E42" s="82">
        <v>56.609499999999997</v>
      </c>
      <c r="F42" s="82">
        <v>47.228999999999999</v>
      </c>
      <c r="G42" s="82">
        <v>28.916399999999999</v>
      </c>
      <c r="H42" s="82">
        <v>12.8232</v>
      </c>
      <c r="I42" s="104">
        <f t="shared" si="15"/>
        <v>251.36407499999996</v>
      </c>
      <c r="J42" s="2"/>
      <c r="K42" s="95" t="s">
        <v>16</v>
      </c>
      <c r="L42" s="82">
        <v>13.973333333333334</v>
      </c>
      <c r="M42" s="82">
        <v>18.426666666666666</v>
      </c>
      <c r="N42" s="82">
        <v>17.026666666666667</v>
      </c>
      <c r="O42" s="82"/>
      <c r="P42" s="82"/>
      <c r="Q42" s="104">
        <f t="shared" si="16"/>
        <v>49.426666666666662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27.211125000000003</v>
      </c>
      <c r="C43" s="82">
        <v>39.287424999999999</v>
      </c>
      <c r="D43" s="82">
        <v>39.287424999999999</v>
      </c>
      <c r="E43" s="82">
        <v>56.609499999999997</v>
      </c>
      <c r="F43" s="82">
        <v>47.228999999999999</v>
      </c>
      <c r="G43" s="82">
        <v>28.916399999999999</v>
      </c>
      <c r="H43" s="82">
        <v>12.8232</v>
      </c>
      <c r="I43" s="104">
        <f t="shared" si="15"/>
        <v>251.36407499999996</v>
      </c>
      <c r="J43" s="2"/>
      <c r="K43" s="94" t="s">
        <v>17</v>
      </c>
      <c r="L43" s="82">
        <v>13.973333333333334</v>
      </c>
      <c r="M43" s="82">
        <v>18.426666666666666</v>
      </c>
      <c r="N43" s="82">
        <v>17.026666666666667</v>
      </c>
      <c r="O43" s="82"/>
      <c r="P43" s="82"/>
      <c r="Q43" s="104">
        <f t="shared" si="16"/>
        <v>49.426666666666662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27.211125000000003</v>
      </c>
      <c r="C45" s="82">
        <v>39.287424999999999</v>
      </c>
      <c r="D45" s="82">
        <v>39.287424999999999</v>
      </c>
      <c r="E45" s="82">
        <v>56.609499999999997</v>
      </c>
      <c r="F45" s="82">
        <v>47.228999999999999</v>
      </c>
      <c r="G45" s="82">
        <v>28.916399999999999</v>
      </c>
      <c r="H45" s="82">
        <v>12.8232</v>
      </c>
      <c r="I45" s="104">
        <f t="shared" si="15"/>
        <v>251.36407499999996</v>
      </c>
      <c r="J45" s="2"/>
      <c r="K45" s="94" t="s">
        <v>19</v>
      </c>
      <c r="L45" s="82">
        <v>13.973333333333334</v>
      </c>
      <c r="M45" s="82">
        <v>18.426666666666666</v>
      </c>
      <c r="N45" s="82">
        <v>17.026666666666667</v>
      </c>
      <c r="O45" s="82"/>
      <c r="P45" s="82"/>
      <c r="Q45" s="104">
        <f t="shared" si="16"/>
        <v>49.426666666666662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129.34250000000003</v>
      </c>
      <c r="C46" s="28">
        <f t="shared" si="17"/>
        <v>187.16249999999997</v>
      </c>
      <c r="D46" s="28">
        <f t="shared" si="17"/>
        <v>187.16249999999997</v>
      </c>
      <c r="E46" s="28">
        <f t="shared" si="17"/>
        <v>269.13249999999999</v>
      </c>
      <c r="F46" s="28">
        <f t="shared" si="17"/>
        <v>224.27999999999997</v>
      </c>
      <c r="G46" s="28">
        <f t="shared" si="17"/>
        <v>137.06</v>
      </c>
      <c r="H46" s="28">
        <f t="shared" si="17"/>
        <v>60.802</v>
      </c>
      <c r="I46" s="104">
        <f t="shared" si="15"/>
        <v>1194.9419999999998</v>
      </c>
      <c r="K46" s="80" t="s">
        <v>11</v>
      </c>
      <c r="L46" s="84">
        <f>SUM(L39:L45)</f>
        <v>63.420000000000009</v>
      </c>
      <c r="M46" s="28">
        <f>SUM(M39:M45)</f>
        <v>83.58</v>
      </c>
      <c r="N46" s="28">
        <f>SUM(N39:N45)</f>
        <v>77.28</v>
      </c>
      <c r="O46" s="28">
        <f>SUM(O39:O45)</f>
        <v>0</v>
      </c>
      <c r="P46" s="28">
        <f>SUM(P39:P45)</f>
        <v>0</v>
      </c>
      <c r="Q46" s="104">
        <f t="shared" si="16"/>
        <v>224.28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47.5</v>
      </c>
      <c r="C47" s="31">
        <v>46.5</v>
      </c>
      <c r="D47" s="31">
        <v>46.5</v>
      </c>
      <c r="E47" s="31">
        <v>45.5</v>
      </c>
      <c r="F47" s="31">
        <v>44.5</v>
      </c>
      <c r="G47" s="31">
        <v>44</v>
      </c>
      <c r="H47" s="31">
        <v>43</v>
      </c>
      <c r="I47" s="105">
        <f>+((I46/I48)/7)*1000</f>
        <v>45.509464142895219</v>
      </c>
      <c r="K47" s="113" t="s">
        <v>20</v>
      </c>
      <c r="L47" s="85">
        <v>60</v>
      </c>
      <c r="M47" s="31">
        <v>60</v>
      </c>
      <c r="N47" s="31">
        <v>60</v>
      </c>
      <c r="O47" s="31">
        <v>57</v>
      </c>
      <c r="P47" s="31"/>
      <c r="Q47" s="105">
        <f>+((Q46/Q48)/7)*1000</f>
        <v>60</v>
      </c>
      <c r="R47" s="65"/>
      <c r="S47" s="65"/>
    </row>
    <row r="48" spans="1:30" ht="33.75" customHeight="1" x14ac:dyDescent="0.25">
      <c r="A48" s="97" t="s">
        <v>21</v>
      </c>
      <c r="B48" s="86">
        <v>389</v>
      </c>
      <c r="C48" s="35">
        <v>575</v>
      </c>
      <c r="D48" s="35">
        <v>575</v>
      </c>
      <c r="E48" s="35">
        <v>845</v>
      </c>
      <c r="F48" s="35">
        <v>720</v>
      </c>
      <c r="G48" s="35">
        <v>445</v>
      </c>
      <c r="H48" s="35">
        <v>202</v>
      </c>
      <c r="I48" s="106">
        <f>SUM(B48:H48)</f>
        <v>3751</v>
      </c>
      <c r="J48" s="66"/>
      <c r="K48" s="97" t="s">
        <v>21</v>
      </c>
      <c r="L48" s="109">
        <v>151</v>
      </c>
      <c r="M48" s="67">
        <v>199</v>
      </c>
      <c r="N48" s="67">
        <v>184</v>
      </c>
      <c r="O48" s="67"/>
      <c r="P48" s="67"/>
      <c r="Q48" s="115">
        <f>SUM(L48:P48)</f>
        <v>534</v>
      </c>
      <c r="R48" s="68"/>
      <c r="S48" s="68"/>
    </row>
    <row r="49" spans="1:30" ht="33.75" customHeight="1" x14ac:dyDescent="0.25">
      <c r="A49" s="98" t="s">
        <v>22</v>
      </c>
      <c r="B49" s="87">
        <f>((B48*B47)*7/1000-B39)/4</f>
        <v>27.211125000000003</v>
      </c>
      <c r="C49" s="39">
        <f t="shared" ref="C49:H49" si="18">((C48*C47)*7/1000-C39)/4</f>
        <v>39.287424999999999</v>
      </c>
      <c r="D49" s="39">
        <f t="shared" si="18"/>
        <v>39.287424999999999</v>
      </c>
      <c r="E49" s="39">
        <f t="shared" si="18"/>
        <v>56.609499999999997</v>
      </c>
      <c r="F49" s="39">
        <f t="shared" si="18"/>
        <v>47.228999999999999</v>
      </c>
      <c r="G49" s="39">
        <f t="shared" si="18"/>
        <v>28.916399999999999</v>
      </c>
      <c r="H49" s="39">
        <f t="shared" si="18"/>
        <v>12.8232</v>
      </c>
      <c r="I49" s="107">
        <f>((I46*1000)/I48)/7</f>
        <v>45.509464142895219</v>
      </c>
      <c r="K49" s="98" t="s">
        <v>22</v>
      </c>
      <c r="L49" s="87">
        <f t="shared" ref="L49" si="19">((L48*L47)*7/1000-L39-L40)/3</f>
        <v>13.973333333333334</v>
      </c>
      <c r="M49" s="39">
        <f t="shared" ref="M49" si="20">((M48*M47)*7/1000-M39-M40)/3</f>
        <v>18.426666666666666</v>
      </c>
      <c r="N49" s="39">
        <f t="shared" ref="N49" si="21">((N48*N47)*7/1000-N39-N40)/3</f>
        <v>17.026666666666667</v>
      </c>
      <c r="O49" s="39">
        <f t="shared" ref="O49" si="22">((O48*O47)*7/1000-O39-O40)/3</f>
        <v>0</v>
      </c>
      <c r="P49" s="39">
        <f t="shared" ref="P49" si="23">((P48*P47)*7/1000-P39-P40)/3</f>
        <v>0</v>
      </c>
      <c r="Q49" s="116">
        <f>((Q46*1000)/Q48)/7</f>
        <v>60</v>
      </c>
      <c r="R49" s="68"/>
      <c r="S49" s="68"/>
    </row>
    <row r="50" spans="1:30" ht="33.75" customHeight="1" x14ac:dyDescent="0.25">
      <c r="A50" s="99" t="s">
        <v>23</v>
      </c>
      <c r="B50" s="88">
        <f t="shared" ref="B50:H50" si="24">((B48*B47)*7)/1000</f>
        <v>129.3425</v>
      </c>
      <c r="C50" s="43">
        <f t="shared" si="24"/>
        <v>187.16249999999999</v>
      </c>
      <c r="D50" s="43">
        <f t="shared" si="24"/>
        <v>187.16249999999999</v>
      </c>
      <c r="E50" s="43">
        <f t="shared" si="24"/>
        <v>269.13249999999999</v>
      </c>
      <c r="F50" s="43">
        <f t="shared" si="24"/>
        <v>224.28</v>
      </c>
      <c r="G50" s="43">
        <f t="shared" si="24"/>
        <v>137.06</v>
      </c>
      <c r="H50" s="43">
        <f t="shared" si="24"/>
        <v>60.802</v>
      </c>
      <c r="I50" s="90"/>
      <c r="K50" s="99" t="s">
        <v>23</v>
      </c>
      <c r="L50" s="88">
        <f>((L48*L47)*7)/1000</f>
        <v>63.42</v>
      </c>
      <c r="M50" s="43">
        <f>((M48*M47)*7)/1000</f>
        <v>83.58</v>
      </c>
      <c r="N50" s="43">
        <f>((N48*N47)*7)/1000</f>
        <v>77.28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3">
      <c r="A51" s="100" t="s">
        <v>24</v>
      </c>
      <c r="B51" s="89">
        <f t="shared" ref="B51:H51" si="25">+(B46/B48)/7*1000</f>
        <v>47.500000000000007</v>
      </c>
      <c r="C51" s="49">
        <f t="shared" si="25"/>
        <v>46.499999999999993</v>
      </c>
      <c r="D51" s="49">
        <f t="shared" si="25"/>
        <v>46.499999999999993</v>
      </c>
      <c r="E51" s="49">
        <f t="shared" si="25"/>
        <v>45.5</v>
      </c>
      <c r="F51" s="49">
        <f t="shared" si="25"/>
        <v>44.499999999999993</v>
      </c>
      <c r="G51" s="49">
        <f t="shared" si="25"/>
        <v>44</v>
      </c>
      <c r="H51" s="49">
        <f t="shared" si="25"/>
        <v>43</v>
      </c>
      <c r="I51" s="108"/>
      <c r="J51" s="52"/>
      <c r="K51" s="100" t="s">
        <v>24</v>
      </c>
      <c r="L51" s="89">
        <f>+(L46/L48)/7*1000</f>
        <v>60.000000000000007</v>
      </c>
      <c r="M51" s="49">
        <f>+(M46/M48)/7*1000</f>
        <v>60</v>
      </c>
      <c r="N51" s="49">
        <f>+(N46/N48)/7*1000</f>
        <v>60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91"/>
      <c r="K54" s="591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589" t="s">
        <v>8</v>
      </c>
      <c r="C55" s="590"/>
      <c r="D55" s="590"/>
      <c r="E55" s="590"/>
      <c r="F55" s="587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31.4</v>
      </c>
      <c r="C58" s="82">
        <v>29.8</v>
      </c>
      <c r="D58" s="82">
        <v>25.6</v>
      </c>
      <c r="E58" s="82">
        <v>34.700000000000003</v>
      </c>
      <c r="F58" s="82"/>
      <c r="G58" s="104">
        <f t="shared" ref="G58:G65" si="26">SUM(B58:F58)</f>
        <v>121.50000000000001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v>47.9</v>
      </c>
      <c r="C59" s="82">
        <v>45.6</v>
      </c>
      <c r="D59" s="82">
        <v>39.1</v>
      </c>
      <c r="E59" s="82">
        <v>53</v>
      </c>
      <c r="F59" s="82"/>
      <c r="G59" s="104">
        <f t="shared" si="26"/>
        <v>185.6</v>
      </c>
      <c r="H59" s="76"/>
      <c r="I59" s="2"/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2"/>
      <c r="C60" s="82"/>
      <c r="D60" s="82"/>
      <c r="E60" s="82"/>
      <c r="F60" s="24"/>
      <c r="G60" s="104">
        <f t="shared" si="26"/>
        <v>0</v>
      </c>
      <c r="H60" s="76"/>
      <c r="I60" s="2"/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v>47.9</v>
      </c>
      <c r="C61" s="82">
        <v>45.6</v>
      </c>
      <c r="D61" s="82">
        <v>39.1</v>
      </c>
      <c r="E61" s="82">
        <v>53</v>
      </c>
      <c r="F61" s="82"/>
      <c r="G61" s="104">
        <f t="shared" si="26"/>
        <v>185.6</v>
      </c>
      <c r="H61" s="76"/>
      <c r="I61" s="2"/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v>47.9</v>
      </c>
      <c r="C62" s="82">
        <v>45.6</v>
      </c>
      <c r="D62" s="82">
        <v>39.1</v>
      </c>
      <c r="E62" s="82">
        <v>53</v>
      </c>
      <c r="F62" s="82"/>
      <c r="G62" s="104">
        <f t="shared" si="26"/>
        <v>185.6</v>
      </c>
      <c r="H62" s="76"/>
      <c r="I62" s="2"/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/>
      <c r="C63" s="82"/>
      <c r="D63" s="82"/>
      <c r="E63" s="82"/>
      <c r="F63" s="82"/>
      <c r="G63" s="104">
        <f t="shared" si="26"/>
        <v>0</v>
      </c>
      <c r="H63" s="76"/>
      <c r="I63" s="2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v>47.9</v>
      </c>
      <c r="C64" s="82">
        <v>45.6</v>
      </c>
      <c r="D64" s="82">
        <v>39.1</v>
      </c>
      <c r="E64" s="82">
        <v>53</v>
      </c>
      <c r="F64" s="82"/>
      <c r="G64" s="104">
        <f t="shared" si="26"/>
        <v>185.6</v>
      </c>
      <c r="H64" s="76"/>
      <c r="I64" s="2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223</v>
      </c>
      <c r="C65" s="28">
        <f>SUM(C58:C64)</f>
        <v>212.2</v>
      </c>
      <c r="D65" s="28">
        <f>SUM(D58:D64)</f>
        <v>182</v>
      </c>
      <c r="E65" s="28">
        <f>SUM(E58:E64)</f>
        <v>246.7</v>
      </c>
      <c r="F65" s="28">
        <f>SUM(F58:F64)</f>
        <v>0</v>
      </c>
      <c r="G65" s="104">
        <f t="shared" si="26"/>
        <v>863.90000000000009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66</v>
      </c>
      <c r="C66" s="31">
        <v>66</v>
      </c>
      <c r="D66" s="31">
        <v>66</v>
      </c>
      <c r="E66" s="31">
        <v>66</v>
      </c>
      <c r="F66" s="31"/>
      <c r="G66" s="105">
        <f>+((G65/G67)/7)*1000</f>
        <v>65.996944232238349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483</v>
      </c>
      <c r="C67" s="67">
        <v>459</v>
      </c>
      <c r="D67" s="67">
        <v>394</v>
      </c>
      <c r="E67" s="67">
        <v>534</v>
      </c>
      <c r="F67" s="67"/>
      <c r="G67" s="115">
        <f>SUM(B67:F67)</f>
        <v>1870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 t="shared" ref="B68:F68" si="27">((B67*B66)*7/1000-B58-B59)/4</f>
        <v>35.961499999999994</v>
      </c>
      <c r="C68" s="39">
        <f t="shared" si="27"/>
        <v>34.164499999999997</v>
      </c>
      <c r="D68" s="39">
        <f t="shared" si="27"/>
        <v>29.332000000000001</v>
      </c>
      <c r="E68" s="39">
        <f t="shared" si="27"/>
        <v>39.751999999999995</v>
      </c>
      <c r="F68" s="39">
        <f t="shared" si="27"/>
        <v>0</v>
      </c>
      <c r="G68" s="119">
        <f>((G65*1000)/G67)/7</f>
        <v>65.996944232238363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223.14599999999999</v>
      </c>
      <c r="C69" s="43">
        <f>((C67*C66)*7)/1000</f>
        <v>212.05799999999999</v>
      </c>
      <c r="D69" s="43">
        <f>((D67*D66)*7)/1000</f>
        <v>182.02799999999999</v>
      </c>
      <c r="E69" s="43">
        <f>((E67*E66)*7)/1000</f>
        <v>246.708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65.956817509612549</v>
      </c>
      <c r="C70" s="49">
        <f>+(C65/C67)/7*1000</f>
        <v>66.044195455960164</v>
      </c>
      <c r="D70" s="49">
        <f>+(D65/D67)/7*1000</f>
        <v>65.989847715736047</v>
      </c>
      <c r="E70" s="49">
        <f>+(E65/E67)/7*1000</f>
        <v>65.997859818084535</v>
      </c>
      <c r="F70" s="49" t="e">
        <f>+(F65/F67)/7*1000</f>
        <v>#DIV/0!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A3:C3"/>
    <mergeCell ref="E9:G9"/>
    <mergeCell ref="R9:S9"/>
    <mergeCell ref="K11:L11"/>
    <mergeCell ref="B15:M15"/>
    <mergeCell ref="N15:S15"/>
    <mergeCell ref="T15:Y15"/>
    <mergeCell ref="B36:H36"/>
    <mergeCell ref="L36:P36"/>
    <mergeCell ref="J54:K54"/>
    <mergeCell ref="B55:F5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84" t="s">
        <v>0</v>
      </c>
      <c r="B3" s="584"/>
      <c r="C3" s="584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2"/>
      <c r="Z3" s="2"/>
      <c r="AA3" s="2"/>
      <c r="AB3" s="2"/>
      <c r="AC3" s="2"/>
      <c r="AD3" s="14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0" t="s">
        <v>1</v>
      </c>
      <c r="B9" s="140"/>
      <c r="C9" s="140"/>
      <c r="D9" s="1"/>
      <c r="E9" s="585" t="s">
        <v>2</v>
      </c>
      <c r="F9" s="585"/>
      <c r="G9" s="58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85"/>
      <c r="S9" s="58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0"/>
      <c r="B10" s="140"/>
      <c r="C10" s="1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0" t="s">
        <v>4</v>
      </c>
      <c r="B11" s="140"/>
      <c r="C11" s="140"/>
      <c r="D11" s="1"/>
      <c r="E11" s="141">
        <v>1</v>
      </c>
      <c r="F11" s="1"/>
      <c r="G11" s="1"/>
      <c r="H11" s="1"/>
      <c r="I11" s="1"/>
      <c r="J11" s="1"/>
      <c r="K11" s="586" t="s">
        <v>58</v>
      </c>
      <c r="L11" s="586"/>
      <c r="M11" s="142"/>
      <c r="N11" s="14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0"/>
      <c r="B12" s="140"/>
      <c r="C12" s="140"/>
      <c r="D12" s="1"/>
      <c r="E12" s="5"/>
      <c r="F12" s="1"/>
      <c r="G12" s="1"/>
      <c r="H12" s="1"/>
      <c r="I12" s="1"/>
      <c r="J12" s="1"/>
      <c r="K12" s="142"/>
      <c r="L12" s="142"/>
      <c r="M12" s="142"/>
      <c r="N12" s="14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"/>
      <c r="X13" s="1"/>
      <c r="Y13" s="1"/>
    </row>
    <row r="14" spans="1:30" s="3" customFormat="1" ht="27" thickBot="1" x14ac:dyDescent="0.3">
      <c r="A14" s="14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97" t="s">
        <v>53</v>
      </c>
      <c r="C15" s="598"/>
      <c r="D15" s="598"/>
      <c r="E15" s="598"/>
      <c r="F15" s="598"/>
      <c r="G15" s="598"/>
      <c r="H15" s="598"/>
      <c r="I15" s="598"/>
      <c r="J15" s="598"/>
      <c r="K15" s="598"/>
      <c r="L15" s="598"/>
      <c r="M15" s="599"/>
      <c r="N15" s="592" t="s">
        <v>9</v>
      </c>
      <c r="O15" s="592"/>
      <c r="P15" s="592"/>
      <c r="Q15" s="592"/>
      <c r="R15" s="592"/>
      <c r="S15" s="593"/>
      <c r="T15" s="594" t="s">
        <v>30</v>
      </c>
      <c r="U15" s="595"/>
      <c r="V15" s="595"/>
      <c r="W15" s="595"/>
      <c r="X15" s="595"/>
      <c r="Y15" s="596"/>
      <c r="Z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>
        <v>10</v>
      </c>
      <c r="L17" s="21">
        <v>11</v>
      </c>
      <c r="M17" s="22">
        <v>12</v>
      </c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39.950000000000003" customHeight="1" x14ac:dyDescent="0.25">
      <c r="A18" s="94" t="s">
        <v>13</v>
      </c>
      <c r="B18" s="23">
        <v>47.037500000000001</v>
      </c>
      <c r="C18" s="24">
        <v>37.745000000000005</v>
      </c>
      <c r="D18" s="24">
        <v>37.745000000000005</v>
      </c>
      <c r="E18" s="24">
        <v>41.305124999999997</v>
      </c>
      <c r="F18" s="24">
        <v>41.305124999999997</v>
      </c>
      <c r="G18" s="24">
        <v>39.674374999999998</v>
      </c>
      <c r="H18" s="24">
        <v>39.674374999999998</v>
      </c>
      <c r="I18" s="24">
        <v>31.427499999999998</v>
      </c>
      <c r="J18" s="24">
        <v>31.427499999999998</v>
      </c>
      <c r="K18" s="24">
        <v>40.281125000000003</v>
      </c>
      <c r="L18" s="24">
        <v>19.613333333333333</v>
      </c>
      <c r="M18" s="25">
        <v>15.225000000000001</v>
      </c>
      <c r="N18" s="82">
        <v>17.859875000000002</v>
      </c>
      <c r="O18" s="24">
        <v>48.886750000000006</v>
      </c>
      <c r="P18" s="24">
        <v>39.155625000000001</v>
      </c>
      <c r="Q18" s="24">
        <v>34.333500000000001</v>
      </c>
      <c r="R18" s="24">
        <v>22.742000000000001</v>
      </c>
      <c r="S18" s="24">
        <v>18.520875</v>
      </c>
      <c r="T18" s="23">
        <v>22.628750000000007</v>
      </c>
      <c r="U18" s="24">
        <v>31.268000000000001</v>
      </c>
      <c r="V18" s="24">
        <v>48.141500000000001</v>
      </c>
      <c r="W18" s="24">
        <v>32.348749999999995</v>
      </c>
      <c r="X18" s="24">
        <v>26.572500000000002</v>
      </c>
      <c r="Y18" s="25">
        <v>18.289916666666667</v>
      </c>
      <c r="Z18" s="26">
        <f t="shared" ref="Z18:Z25" si="0">SUM(B18:Y18)</f>
        <v>783.20899999999983</v>
      </c>
      <c r="AB18" s="2"/>
      <c r="AC18" s="20"/>
    </row>
    <row r="19" spans="1:30" ht="39.950000000000003" customHeight="1" x14ac:dyDescent="0.25">
      <c r="A19" s="95" t="s">
        <v>14</v>
      </c>
      <c r="B19" s="23">
        <v>45.61</v>
      </c>
      <c r="C19" s="24">
        <v>37.064749999999997</v>
      </c>
      <c r="D19" s="24">
        <v>37.064749999999997</v>
      </c>
      <c r="E19" s="24">
        <v>40.70371875</v>
      </c>
      <c r="F19" s="24">
        <v>41.27071875</v>
      </c>
      <c r="G19" s="24">
        <v>39.43840625</v>
      </c>
      <c r="H19" s="24">
        <v>39.43840625</v>
      </c>
      <c r="I19" s="24">
        <v>31.721125000000004</v>
      </c>
      <c r="J19" s="24">
        <v>31.721125000000004</v>
      </c>
      <c r="K19" s="24">
        <v>39.943843749999999</v>
      </c>
      <c r="L19" s="24">
        <v>19.659666666666666</v>
      </c>
      <c r="M19" s="25">
        <v>15.377249999999998</v>
      </c>
      <c r="N19" s="82">
        <v>17.35053125</v>
      </c>
      <c r="O19" s="24">
        <v>47.943312499999998</v>
      </c>
      <c r="P19" s="24">
        <v>38.798093750000007</v>
      </c>
      <c r="Q19" s="24">
        <v>34.122749999999996</v>
      </c>
      <c r="R19" s="24">
        <v>22.632999999999999</v>
      </c>
      <c r="S19" s="24">
        <v>18.471531249999998</v>
      </c>
      <c r="T19" s="23">
        <v>22.225562499999999</v>
      </c>
      <c r="U19" s="24">
        <v>31.145000000000003</v>
      </c>
      <c r="V19" s="24">
        <v>48.287124999999996</v>
      </c>
      <c r="W19" s="24">
        <v>32.106812500000004</v>
      </c>
      <c r="X19" s="24">
        <v>26.471250000000001</v>
      </c>
      <c r="Y19" s="25">
        <v>18.112770833333332</v>
      </c>
      <c r="Z19" s="26">
        <f t="shared" si="0"/>
        <v>776.68150000000014</v>
      </c>
      <c r="AB19" s="2"/>
      <c r="AC19" s="20"/>
    </row>
    <row r="20" spans="1:30" ht="39.75" customHeight="1" x14ac:dyDescent="0.25">
      <c r="A20" s="94" t="s">
        <v>15</v>
      </c>
      <c r="B20" s="79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5"/>
      <c r="N20" s="83"/>
      <c r="O20" s="24"/>
      <c r="P20" s="24"/>
      <c r="Q20" s="24"/>
      <c r="R20" s="24"/>
      <c r="S20" s="24"/>
      <c r="T20" s="79"/>
      <c r="U20" s="24"/>
      <c r="V20" s="24"/>
      <c r="W20" s="24"/>
      <c r="X20" s="24"/>
      <c r="Y20" s="25"/>
      <c r="Z20" s="26">
        <f t="shared" si="0"/>
        <v>0</v>
      </c>
      <c r="AB20" s="2"/>
      <c r="AC20" s="20"/>
    </row>
    <row r="21" spans="1:30" ht="39.950000000000003" customHeight="1" x14ac:dyDescent="0.25">
      <c r="A21" s="95" t="s">
        <v>16</v>
      </c>
      <c r="B21" s="23">
        <v>45.61</v>
      </c>
      <c r="C21" s="24">
        <v>37.064749999999997</v>
      </c>
      <c r="D21" s="24">
        <v>37.064749999999997</v>
      </c>
      <c r="E21" s="24">
        <v>40.70371875</v>
      </c>
      <c r="F21" s="24">
        <v>41.27071875</v>
      </c>
      <c r="G21" s="24">
        <v>39.43840625</v>
      </c>
      <c r="H21" s="24">
        <v>39.43840625</v>
      </c>
      <c r="I21" s="24">
        <v>31.121458333333337</v>
      </c>
      <c r="J21" s="24">
        <v>31.721125000000004</v>
      </c>
      <c r="K21" s="24">
        <v>39.943843749999999</v>
      </c>
      <c r="L21" s="24">
        <v>19.659666666666666</v>
      </c>
      <c r="M21" s="25">
        <v>15.377249999999998</v>
      </c>
      <c r="N21" s="82">
        <v>17.35053125</v>
      </c>
      <c r="O21" s="24">
        <v>47.943312499999998</v>
      </c>
      <c r="P21" s="24">
        <v>38.798093750000007</v>
      </c>
      <c r="Q21" s="24">
        <v>34.122749999999996</v>
      </c>
      <c r="R21" s="24">
        <v>22.632999999999999</v>
      </c>
      <c r="S21" s="24">
        <v>18.471531249999998</v>
      </c>
      <c r="T21" s="23">
        <v>22.225562499999999</v>
      </c>
      <c r="U21" s="24">
        <v>31.145000000000003</v>
      </c>
      <c r="V21" s="24">
        <v>48.287124999999996</v>
      </c>
      <c r="W21" s="24">
        <v>32.106812500000004</v>
      </c>
      <c r="X21" s="24">
        <v>26.471250000000001</v>
      </c>
      <c r="Y21" s="25">
        <v>18.112770833333332</v>
      </c>
      <c r="Z21" s="26">
        <f t="shared" si="0"/>
        <v>776.08183333333352</v>
      </c>
      <c r="AB21" s="2"/>
      <c r="AC21" s="20"/>
    </row>
    <row r="22" spans="1:30" ht="39.950000000000003" customHeight="1" x14ac:dyDescent="0.25">
      <c r="A22" s="94" t="s">
        <v>17</v>
      </c>
      <c r="B22" s="23">
        <v>45.61</v>
      </c>
      <c r="C22" s="24">
        <v>37.064749999999997</v>
      </c>
      <c r="D22" s="24">
        <v>37.064749999999997</v>
      </c>
      <c r="E22" s="24">
        <v>40.70371875</v>
      </c>
      <c r="F22" s="24">
        <v>41.27071875</v>
      </c>
      <c r="G22" s="24">
        <v>39.43840625</v>
      </c>
      <c r="H22" s="24">
        <v>39.43840625</v>
      </c>
      <c r="I22" s="24">
        <v>31.121458333333337</v>
      </c>
      <c r="J22" s="24">
        <v>31.721125000000004</v>
      </c>
      <c r="K22" s="24">
        <v>39.943843749999999</v>
      </c>
      <c r="L22" s="24">
        <v>19.659666666666666</v>
      </c>
      <c r="M22" s="25">
        <v>15.377249999999998</v>
      </c>
      <c r="N22" s="82">
        <v>17.35053125</v>
      </c>
      <c r="O22" s="24">
        <v>47.943312499999998</v>
      </c>
      <c r="P22" s="24">
        <v>38.798093750000007</v>
      </c>
      <c r="Q22" s="24">
        <v>34.122749999999996</v>
      </c>
      <c r="R22" s="24">
        <v>22.632999999999999</v>
      </c>
      <c r="S22" s="24">
        <v>18.471531249999998</v>
      </c>
      <c r="T22" s="23">
        <v>22.225562499999999</v>
      </c>
      <c r="U22" s="24">
        <v>31.145000000000003</v>
      </c>
      <c r="V22" s="24">
        <v>48.287124999999996</v>
      </c>
      <c r="W22" s="24">
        <v>32.106812500000004</v>
      </c>
      <c r="X22" s="24">
        <v>26.471250000000001</v>
      </c>
      <c r="Y22" s="25">
        <v>18.112770833333332</v>
      </c>
      <c r="Z22" s="26">
        <f t="shared" si="0"/>
        <v>776.08183333333352</v>
      </c>
      <c r="AB22" s="2"/>
      <c r="AC22" s="20"/>
    </row>
    <row r="23" spans="1:30" ht="39.950000000000003" customHeight="1" x14ac:dyDescent="0.25">
      <c r="A23" s="95" t="s">
        <v>18</v>
      </c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5"/>
      <c r="N23" s="82"/>
      <c r="O23" s="24"/>
      <c r="P23" s="24"/>
      <c r="Q23" s="24"/>
      <c r="R23" s="24"/>
      <c r="S23" s="24"/>
      <c r="T23" s="23"/>
      <c r="U23" s="24"/>
      <c r="V23" s="24"/>
      <c r="W23" s="24"/>
      <c r="X23" s="24"/>
      <c r="Y23" s="25"/>
      <c r="Z23" s="26">
        <f t="shared" si="0"/>
        <v>0</v>
      </c>
      <c r="AB23" s="2"/>
      <c r="AC23" s="20"/>
    </row>
    <row r="24" spans="1:30" ht="39.950000000000003" customHeight="1" x14ac:dyDescent="0.25">
      <c r="A24" s="94" t="s">
        <v>19</v>
      </c>
      <c r="B24" s="23">
        <v>45.61</v>
      </c>
      <c r="C24" s="24">
        <v>37.064749999999997</v>
      </c>
      <c r="D24" s="24">
        <v>37.064749999999997</v>
      </c>
      <c r="E24" s="24">
        <v>40.70371875</v>
      </c>
      <c r="F24" s="24">
        <v>41.27071875</v>
      </c>
      <c r="G24" s="24">
        <v>39.43840625</v>
      </c>
      <c r="H24" s="24">
        <v>39.43840625</v>
      </c>
      <c r="I24" s="24">
        <v>31.121458333333337</v>
      </c>
      <c r="J24" s="24">
        <v>31.721125000000004</v>
      </c>
      <c r="K24" s="24">
        <v>39.943843749999999</v>
      </c>
      <c r="L24" s="24">
        <v>19.659666666666666</v>
      </c>
      <c r="M24" s="25">
        <v>15.377249999999998</v>
      </c>
      <c r="N24" s="82">
        <v>17.35053125</v>
      </c>
      <c r="O24" s="24">
        <v>47.943312499999998</v>
      </c>
      <c r="P24" s="24">
        <v>38.798093750000007</v>
      </c>
      <c r="Q24" s="24">
        <v>34.122749999999996</v>
      </c>
      <c r="R24" s="24">
        <v>22.632999999999999</v>
      </c>
      <c r="S24" s="24">
        <v>18.471531249999998</v>
      </c>
      <c r="T24" s="23">
        <v>22.225562499999999</v>
      </c>
      <c r="U24" s="24">
        <v>31.145000000000003</v>
      </c>
      <c r="V24" s="24">
        <v>48.287124999999996</v>
      </c>
      <c r="W24" s="24">
        <v>32.106812500000004</v>
      </c>
      <c r="X24" s="24">
        <v>26.471250000000001</v>
      </c>
      <c r="Y24" s="25">
        <v>18.112770833333332</v>
      </c>
      <c r="Z24" s="26">
        <f t="shared" si="0"/>
        <v>776.08183333333352</v>
      </c>
      <c r="AB24" s="2"/>
    </row>
    <row r="25" spans="1:30" ht="41.45" customHeight="1" x14ac:dyDescent="0.25">
      <c r="A25" s="95" t="s">
        <v>11</v>
      </c>
      <c r="B25" s="27">
        <f t="shared" ref="B25:C25" si="1">SUM(B18:B24)</f>
        <v>229.47750000000002</v>
      </c>
      <c r="C25" s="28">
        <f t="shared" si="1"/>
        <v>186.00400000000002</v>
      </c>
      <c r="D25" s="28">
        <f>SUM(D18:D24)</f>
        <v>186.00400000000002</v>
      </c>
      <c r="E25" s="28">
        <f t="shared" ref="E25:G25" si="2">SUM(E18:E24)</f>
        <v>204.12</v>
      </c>
      <c r="F25" s="28">
        <f t="shared" si="2"/>
        <v>206.38799999999998</v>
      </c>
      <c r="G25" s="28">
        <f t="shared" si="2"/>
        <v>197.428</v>
      </c>
      <c r="H25" s="28">
        <f>SUM(H18:H24)</f>
        <v>197.428</v>
      </c>
      <c r="I25" s="28">
        <f t="shared" ref="I25:M25" si="3">SUM(I18:I24)</f>
        <v>156.51300000000001</v>
      </c>
      <c r="J25" s="28">
        <f t="shared" si="3"/>
        <v>158.31200000000001</v>
      </c>
      <c r="K25" s="28">
        <f t="shared" si="3"/>
        <v>200.05649999999997</v>
      </c>
      <c r="L25" s="28">
        <f t="shared" si="3"/>
        <v>98.251999999999995</v>
      </c>
      <c r="M25" s="29">
        <f t="shared" si="3"/>
        <v>76.733999999999995</v>
      </c>
      <c r="N25" s="84">
        <f>SUM(N18:N24)</f>
        <v>87.262000000000015</v>
      </c>
      <c r="O25" s="28">
        <f t="shared" ref="O25:S25" si="4">SUM(O18:O24)</f>
        <v>240.65999999999997</v>
      </c>
      <c r="P25" s="28">
        <f t="shared" si="4"/>
        <v>194.34800000000001</v>
      </c>
      <c r="Q25" s="28">
        <f t="shared" si="4"/>
        <v>170.8245</v>
      </c>
      <c r="R25" s="28">
        <f t="shared" si="4"/>
        <v>113.27399999999999</v>
      </c>
      <c r="S25" s="28">
        <f t="shared" si="4"/>
        <v>92.406999999999996</v>
      </c>
      <c r="T25" s="27">
        <f>SUM(T18:T24)</f>
        <v>111.53099999999999</v>
      </c>
      <c r="U25" s="28">
        <f t="shared" ref="U25:Y25" si="5">SUM(U18:U24)</f>
        <v>155.84800000000001</v>
      </c>
      <c r="V25" s="28">
        <f t="shared" si="5"/>
        <v>241.29</v>
      </c>
      <c r="W25" s="28">
        <f t="shared" si="5"/>
        <v>160.77600000000001</v>
      </c>
      <c r="X25" s="28">
        <f t="shared" si="5"/>
        <v>132.45750000000001</v>
      </c>
      <c r="Y25" s="29">
        <f t="shared" si="5"/>
        <v>90.740999999999985</v>
      </c>
      <c r="Z25" s="26">
        <f t="shared" si="0"/>
        <v>3888.1359999999995</v>
      </c>
    </row>
    <row r="26" spans="1:30" s="2" customFormat="1" ht="36.75" customHeight="1" x14ac:dyDescent="0.25">
      <c r="A26" s="96" t="s">
        <v>20</v>
      </c>
      <c r="B26" s="30">
        <v>46.5</v>
      </c>
      <c r="C26" s="31">
        <v>45.5</v>
      </c>
      <c r="D26" s="31">
        <v>45.5</v>
      </c>
      <c r="E26" s="31">
        <v>45</v>
      </c>
      <c r="F26" s="31">
        <v>45.5</v>
      </c>
      <c r="G26" s="31">
        <v>44</v>
      </c>
      <c r="H26" s="31">
        <v>44</v>
      </c>
      <c r="I26" s="31">
        <v>43.5</v>
      </c>
      <c r="J26" s="31">
        <v>44</v>
      </c>
      <c r="K26" s="31">
        <v>43.5</v>
      </c>
      <c r="L26" s="31">
        <v>44</v>
      </c>
      <c r="M26" s="32">
        <v>43.5</v>
      </c>
      <c r="N26" s="85">
        <v>46</v>
      </c>
      <c r="O26" s="31">
        <v>45</v>
      </c>
      <c r="P26" s="31">
        <v>44</v>
      </c>
      <c r="Q26" s="31">
        <v>43.5</v>
      </c>
      <c r="R26" s="31">
        <v>43.5</v>
      </c>
      <c r="S26" s="31">
        <v>43</v>
      </c>
      <c r="T26" s="30">
        <v>47</v>
      </c>
      <c r="U26" s="31">
        <v>46</v>
      </c>
      <c r="V26" s="31">
        <v>45</v>
      </c>
      <c r="W26" s="31">
        <v>44</v>
      </c>
      <c r="X26" s="31">
        <v>43.5</v>
      </c>
      <c r="Y26" s="32">
        <v>43.5</v>
      </c>
      <c r="Z26" s="33">
        <f>+((Z25/Z27)/7)*1000</f>
        <v>44.589226940675914</v>
      </c>
    </row>
    <row r="27" spans="1:30" s="2" customFormat="1" ht="33" customHeight="1" x14ac:dyDescent="0.25">
      <c r="A27" s="97" t="s">
        <v>21</v>
      </c>
      <c r="B27" s="34">
        <v>705</v>
      </c>
      <c r="C27" s="35">
        <v>584</v>
      </c>
      <c r="D27" s="35">
        <v>584</v>
      </c>
      <c r="E27" s="35">
        <v>648</v>
      </c>
      <c r="F27" s="35">
        <v>648</v>
      </c>
      <c r="G27" s="35">
        <v>641</v>
      </c>
      <c r="H27" s="35">
        <v>641</v>
      </c>
      <c r="I27" s="35">
        <v>514</v>
      </c>
      <c r="J27" s="35">
        <v>514</v>
      </c>
      <c r="K27" s="35">
        <v>657</v>
      </c>
      <c r="L27" s="35">
        <v>319</v>
      </c>
      <c r="M27" s="36">
        <v>252</v>
      </c>
      <c r="N27" s="86">
        <v>271</v>
      </c>
      <c r="O27" s="35">
        <v>764</v>
      </c>
      <c r="P27" s="35">
        <v>631</v>
      </c>
      <c r="Q27" s="35">
        <v>561</v>
      </c>
      <c r="R27" s="35">
        <v>372</v>
      </c>
      <c r="S27" s="35">
        <v>307</v>
      </c>
      <c r="T27" s="34">
        <v>339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12457</v>
      </c>
      <c r="AA27" s="2">
        <f>((Z25*1000)/Z27)/7</f>
        <v>44.589226940675921</v>
      </c>
    </row>
    <row r="28" spans="1:30" s="2" customFormat="1" ht="33" customHeight="1" x14ac:dyDescent="0.25">
      <c r="A28" s="98" t="s">
        <v>22</v>
      </c>
      <c r="B28" s="38">
        <f t="shared" ref="B28:H28" si="6">((B27*B26)*7/1000-B18-B19)/3</f>
        <v>45.609999999999992</v>
      </c>
      <c r="C28" s="39">
        <f t="shared" si="6"/>
        <v>37.064749999999997</v>
      </c>
      <c r="D28" s="39">
        <f t="shared" si="6"/>
        <v>37.064749999999997</v>
      </c>
      <c r="E28" s="39">
        <f t="shared" si="6"/>
        <v>40.70371875</v>
      </c>
      <c r="F28" s="39">
        <f t="shared" si="6"/>
        <v>41.27071875</v>
      </c>
      <c r="G28" s="39">
        <f t="shared" si="6"/>
        <v>39.43840625</v>
      </c>
      <c r="H28" s="39">
        <f t="shared" si="6"/>
        <v>39.43840625</v>
      </c>
      <c r="I28" s="39">
        <f>((I27*I26)*7/1000-I18-I19)/3</f>
        <v>31.121458333333337</v>
      </c>
      <c r="J28" s="39">
        <f t="shared" ref="J28:Y28" si="7">((J27*J26)*7/1000-J18-J19)/3</f>
        <v>31.721125000000004</v>
      </c>
      <c r="K28" s="39">
        <f t="shared" si="7"/>
        <v>39.943843749999999</v>
      </c>
      <c r="L28" s="39">
        <f t="shared" si="7"/>
        <v>19.659666666666666</v>
      </c>
      <c r="M28" s="40">
        <f t="shared" si="7"/>
        <v>15.377249999999998</v>
      </c>
      <c r="N28" s="87">
        <f t="shared" si="7"/>
        <v>17.35053125</v>
      </c>
      <c r="O28" s="39">
        <f t="shared" si="7"/>
        <v>47.943312499999998</v>
      </c>
      <c r="P28" s="39">
        <f t="shared" si="7"/>
        <v>38.798093750000007</v>
      </c>
      <c r="Q28" s="39">
        <f t="shared" si="7"/>
        <v>34.122749999999996</v>
      </c>
      <c r="R28" s="39">
        <f t="shared" si="7"/>
        <v>22.632999999999999</v>
      </c>
      <c r="S28" s="39">
        <f t="shared" si="7"/>
        <v>18.471531249999998</v>
      </c>
      <c r="T28" s="38">
        <f t="shared" si="7"/>
        <v>22.225562499999999</v>
      </c>
      <c r="U28" s="39">
        <f t="shared" si="7"/>
        <v>31.145</v>
      </c>
      <c r="V28" s="39">
        <f t="shared" si="7"/>
        <v>48.287124999999996</v>
      </c>
      <c r="W28" s="39">
        <f t="shared" si="7"/>
        <v>32.106812500000004</v>
      </c>
      <c r="X28" s="39">
        <f t="shared" si="7"/>
        <v>26.471250000000001</v>
      </c>
      <c r="Y28" s="40">
        <f t="shared" si="7"/>
        <v>18.112770833333332</v>
      </c>
      <c r="Z28" s="41"/>
    </row>
    <row r="29" spans="1:30" ht="33.75" customHeight="1" x14ac:dyDescent="0.25">
      <c r="A29" s="99" t="s">
        <v>23</v>
      </c>
      <c r="B29" s="42">
        <f t="shared" ref="B29:C29" si="8">((B27*B26)*7)/1000</f>
        <v>229.47749999999999</v>
      </c>
      <c r="C29" s="43">
        <f t="shared" si="8"/>
        <v>186.00399999999999</v>
      </c>
      <c r="D29" s="43">
        <f>((D27*D26)*7)/1000</f>
        <v>186.00399999999999</v>
      </c>
      <c r="E29" s="43">
        <f>((E27*E26)*7)/1000</f>
        <v>204.12</v>
      </c>
      <c r="F29" s="43">
        <f t="shared" ref="F29:G29" si="9">((F27*F26)*7)/1000</f>
        <v>206.38800000000001</v>
      </c>
      <c r="G29" s="43">
        <f t="shared" si="9"/>
        <v>197.428</v>
      </c>
      <c r="H29" s="43">
        <f>((H27*H26)*7)/1000</f>
        <v>197.428</v>
      </c>
      <c r="I29" s="43">
        <f>((I27*I26)*7)/1000</f>
        <v>156.51300000000001</v>
      </c>
      <c r="J29" s="43">
        <f t="shared" ref="J29:M29" si="10">((J27*J26)*7)/1000</f>
        <v>158.31200000000001</v>
      </c>
      <c r="K29" s="43">
        <f t="shared" si="10"/>
        <v>200.0565</v>
      </c>
      <c r="L29" s="43">
        <f t="shared" si="10"/>
        <v>98.251999999999995</v>
      </c>
      <c r="M29" s="90">
        <f t="shared" si="10"/>
        <v>76.733999999999995</v>
      </c>
      <c r="N29" s="88">
        <f>((N27*N26)*7)/1000</f>
        <v>87.262</v>
      </c>
      <c r="O29" s="43">
        <f>((O27*O26)*7)/1000</f>
        <v>240.66</v>
      </c>
      <c r="P29" s="43">
        <f>((P27*P26)*7)/1000</f>
        <v>194.34800000000001</v>
      </c>
      <c r="Q29" s="43">
        <f t="shared" ref="Q29:Y29" si="11">((Q27*Q26)*7)/1000</f>
        <v>170.8245</v>
      </c>
      <c r="R29" s="43">
        <f t="shared" si="11"/>
        <v>113.274</v>
      </c>
      <c r="S29" s="43">
        <f t="shared" si="11"/>
        <v>92.406999999999996</v>
      </c>
      <c r="T29" s="44">
        <f t="shared" si="11"/>
        <v>111.53100000000001</v>
      </c>
      <c r="U29" s="45">
        <f t="shared" si="11"/>
        <v>155.84800000000001</v>
      </c>
      <c r="V29" s="45">
        <f t="shared" si="11"/>
        <v>241.29</v>
      </c>
      <c r="W29" s="45">
        <f t="shared" si="11"/>
        <v>160.77600000000001</v>
      </c>
      <c r="X29" s="45">
        <f t="shared" si="11"/>
        <v>132.45750000000001</v>
      </c>
      <c r="Y29" s="46">
        <f t="shared" si="11"/>
        <v>90.741</v>
      </c>
      <c r="Z29" s="47"/>
    </row>
    <row r="30" spans="1:30" ht="33.75" customHeight="1" thickBot="1" x14ac:dyDescent="0.3">
      <c r="A30" s="100" t="s">
        <v>24</v>
      </c>
      <c r="B30" s="48">
        <f t="shared" ref="B30:C30" si="12">+(B25/B27)/7*1000</f>
        <v>46.5</v>
      </c>
      <c r="C30" s="49">
        <f t="shared" si="12"/>
        <v>45.5</v>
      </c>
      <c r="D30" s="49">
        <f>+(D25/D27)/7*1000</f>
        <v>45.5</v>
      </c>
      <c r="E30" s="49">
        <f t="shared" ref="E30:G30" si="13">+(E25/E27)/7*1000</f>
        <v>45</v>
      </c>
      <c r="F30" s="49">
        <f t="shared" si="13"/>
        <v>45.499999999999993</v>
      </c>
      <c r="G30" s="49">
        <f t="shared" si="13"/>
        <v>44</v>
      </c>
      <c r="H30" s="49">
        <f>+(H25/H27)/7*1000</f>
        <v>44</v>
      </c>
      <c r="I30" s="49">
        <f t="shared" ref="I30:M30" si="14">+(I25/I27)/7*1000</f>
        <v>43.5</v>
      </c>
      <c r="J30" s="49">
        <f t="shared" si="14"/>
        <v>44</v>
      </c>
      <c r="K30" s="49">
        <f t="shared" si="14"/>
        <v>43.499999999999993</v>
      </c>
      <c r="L30" s="49">
        <f t="shared" si="14"/>
        <v>44</v>
      </c>
      <c r="M30" s="50">
        <f t="shared" si="14"/>
        <v>43.5</v>
      </c>
      <c r="N30" s="89">
        <f>+(N25/N27)/7*1000</f>
        <v>46.000000000000007</v>
      </c>
      <c r="O30" s="49">
        <f t="shared" ref="O30:Y30" si="15">+(O25/O27)/7*1000</f>
        <v>44.999999999999993</v>
      </c>
      <c r="P30" s="49">
        <f t="shared" si="15"/>
        <v>44</v>
      </c>
      <c r="Q30" s="49">
        <f t="shared" si="15"/>
        <v>43.5</v>
      </c>
      <c r="R30" s="49">
        <f t="shared" si="15"/>
        <v>43.499999999999993</v>
      </c>
      <c r="S30" s="49">
        <f t="shared" si="15"/>
        <v>43</v>
      </c>
      <c r="T30" s="48">
        <f t="shared" si="15"/>
        <v>46.999999999999993</v>
      </c>
      <c r="U30" s="49">
        <f t="shared" si="15"/>
        <v>46</v>
      </c>
      <c r="V30" s="49">
        <f t="shared" si="15"/>
        <v>45</v>
      </c>
      <c r="W30" s="49">
        <f t="shared" si="15"/>
        <v>44</v>
      </c>
      <c r="X30" s="49">
        <f t="shared" si="15"/>
        <v>43.500000000000007</v>
      </c>
      <c r="Y30" s="50">
        <f t="shared" si="15"/>
        <v>43.499999999999993</v>
      </c>
      <c r="Z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89" t="s">
        <v>26</v>
      </c>
      <c r="C36" s="590"/>
      <c r="D36" s="590"/>
      <c r="E36" s="590"/>
      <c r="F36" s="590"/>
      <c r="G36" s="590"/>
      <c r="H36" s="587"/>
      <c r="I36" s="102"/>
      <c r="J36" s="55" t="s">
        <v>27</v>
      </c>
      <c r="K36" s="110"/>
      <c r="L36" s="590" t="s">
        <v>26</v>
      </c>
      <c r="M36" s="590"/>
      <c r="N36" s="590"/>
      <c r="O36" s="590"/>
      <c r="P36" s="587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27.211125000000003</v>
      </c>
      <c r="C39" s="82">
        <v>39.287424999999999</v>
      </c>
      <c r="D39" s="82">
        <v>39.287424999999999</v>
      </c>
      <c r="E39" s="82">
        <v>56.609499999999997</v>
      </c>
      <c r="F39" s="82">
        <v>47.228999999999999</v>
      </c>
      <c r="G39" s="82">
        <v>28.916399999999999</v>
      </c>
      <c r="H39" s="82">
        <v>12.8232</v>
      </c>
      <c r="I39" s="104">
        <f t="shared" ref="I39:I46" si="16">SUM(B39:H39)</f>
        <v>251.36407499999996</v>
      </c>
      <c r="J39" s="2"/>
      <c r="K39" s="94" t="s">
        <v>13</v>
      </c>
      <c r="L39" s="82">
        <v>13.973333333333334</v>
      </c>
      <c r="M39" s="82">
        <v>18.426666666666666</v>
      </c>
      <c r="N39" s="82">
        <v>17.026666666666667</v>
      </c>
      <c r="O39" s="82"/>
      <c r="P39" s="82"/>
      <c r="Q39" s="104">
        <f t="shared" ref="Q39:Q46" si="17">SUM(L39:P39)</f>
        <v>49.426666666666662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27.915468749999995</v>
      </c>
      <c r="C40" s="82">
        <v>40.315643750000007</v>
      </c>
      <c r="D40" s="82">
        <v>40.490643750000004</v>
      </c>
      <c r="E40" s="82">
        <v>58.306374999999996</v>
      </c>
      <c r="F40" s="82">
        <v>48.672749999999994</v>
      </c>
      <c r="G40" s="82">
        <v>29.761525000000002</v>
      </c>
      <c r="H40" s="82">
        <v>13.231950000000001</v>
      </c>
      <c r="I40" s="104">
        <f t="shared" si="16"/>
        <v>258.69435625</v>
      </c>
      <c r="J40" s="2"/>
      <c r="K40" s="95" t="s">
        <v>14</v>
      </c>
      <c r="L40" s="82">
        <v>12.6</v>
      </c>
      <c r="M40" s="82">
        <v>16.600000000000001</v>
      </c>
      <c r="N40" s="82">
        <v>15.4</v>
      </c>
      <c r="O40" s="82"/>
      <c r="P40" s="82"/>
      <c r="Q40" s="104">
        <f t="shared" si="17"/>
        <v>44.6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6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7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27.915468749999995</v>
      </c>
      <c r="C42" s="82">
        <v>40.315643750000007</v>
      </c>
      <c r="D42" s="82">
        <v>40.490643750000004</v>
      </c>
      <c r="E42" s="82">
        <v>58.306374999999996</v>
      </c>
      <c r="F42" s="82">
        <v>48.672749999999994</v>
      </c>
      <c r="G42" s="82">
        <v>29.761525000000002</v>
      </c>
      <c r="H42" s="82">
        <v>13.231950000000001</v>
      </c>
      <c r="I42" s="104">
        <f t="shared" si="16"/>
        <v>258.69435625</v>
      </c>
      <c r="J42" s="2"/>
      <c r="K42" s="95" t="s">
        <v>16</v>
      </c>
      <c r="L42" s="82">
        <v>12.8</v>
      </c>
      <c r="M42" s="82">
        <v>16.899999999999999</v>
      </c>
      <c r="N42" s="82">
        <v>15.6</v>
      </c>
      <c r="O42" s="82"/>
      <c r="P42" s="82"/>
      <c r="Q42" s="104">
        <f t="shared" si="17"/>
        <v>45.3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27.915468749999995</v>
      </c>
      <c r="C43" s="82">
        <v>40.315643750000007</v>
      </c>
      <c r="D43" s="82">
        <v>40.490643750000004</v>
      </c>
      <c r="E43" s="82">
        <v>58.306374999999996</v>
      </c>
      <c r="F43" s="82">
        <v>48.672749999999994</v>
      </c>
      <c r="G43" s="82">
        <v>29.761525000000002</v>
      </c>
      <c r="H43" s="82">
        <v>13.231950000000001</v>
      </c>
      <c r="I43" s="104">
        <f t="shared" si="16"/>
        <v>258.69435625</v>
      </c>
      <c r="J43" s="2"/>
      <c r="K43" s="94" t="s">
        <v>17</v>
      </c>
      <c r="L43" s="82">
        <v>12.8</v>
      </c>
      <c r="M43" s="82">
        <v>16.899999999999999</v>
      </c>
      <c r="N43" s="82">
        <v>15.6</v>
      </c>
      <c r="O43" s="82"/>
      <c r="P43" s="82"/>
      <c r="Q43" s="104">
        <f t="shared" si="17"/>
        <v>45.3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6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7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27.915468749999995</v>
      </c>
      <c r="C45" s="82">
        <v>40.315643750000007</v>
      </c>
      <c r="D45" s="82">
        <v>40.490643750000004</v>
      </c>
      <c r="E45" s="82">
        <v>58.306374999999996</v>
      </c>
      <c r="F45" s="82">
        <v>48.672749999999994</v>
      </c>
      <c r="G45" s="82">
        <v>29.761525000000002</v>
      </c>
      <c r="H45" s="82">
        <v>13.231950000000001</v>
      </c>
      <c r="I45" s="104">
        <f t="shared" si="16"/>
        <v>258.69435625</v>
      </c>
      <c r="J45" s="2"/>
      <c r="K45" s="94" t="s">
        <v>19</v>
      </c>
      <c r="L45" s="82">
        <v>12.8</v>
      </c>
      <c r="M45" s="82">
        <v>16.899999999999999</v>
      </c>
      <c r="N45" s="82">
        <v>15.6</v>
      </c>
      <c r="O45" s="82"/>
      <c r="P45" s="82"/>
      <c r="Q45" s="104">
        <f t="shared" si="17"/>
        <v>45.3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8">SUM(B39:B45)</f>
        <v>138.87299999999999</v>
      </c>
      <c r="C46" s="28">
        <f t="shared" si="18"/>
        <v>200.55</v>
      </c>
      <c r="D46" s="28">
        <f t="shared" si="18"/>
        <v>201.25</v>
      </c>
      <c r="E46" s="28">
        <f t="shared" si="18"/>
        <v>289.83499999999998</v>
      </c>
      <c r="F46" s="28">
        <f t="shared" si="18"/>
        <v>241.92000000000002</v>
      </c>
      <c r="G46" s="28">
        <f t="shared" si="18"/>
        <v>147.96250000000001</v>
      </c>
      <c r="H46" s="28">
        <f t="shared" si="18"/>
        <v>65.751000000000005</v>
      </c>
      <c r="I46" s="104">
        <f t="shared" si="16"/>
        <v>1286.1415000000002</v>
      </c>
      <c r="K46" s="80" t="s">
        <v>11</v>
      </c>
      <c r="L46" s="84">
        <f>SUM(L39:L45)</f>
        <v>64.973333333333329</v>
      </c>
      <c r="M46" s="28">
        <f>SUM(M39:M45)</f>
        <v>85.726666666666659</v>
      </c>
      <c r="N46" s="28">
        <f>SUM(N39:N45)</f>
        <v>79.226666666666674</v>
      </c>
      <c r="O46" s="28">
        <f>SUM(O39:O45)</f>
        <v>0</v>
      </c>
      <c r="P46" s="28">
        <f>SUM(P39:P45)</f>
        <v>0</v>
      </c>
      <c r="Q46" s="104">
        <f t="shared" si="17"/>
        <v>229.92666666666668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51</v>
      </c>
      <c r="C47" s="31">
        <v>50</v>
      </c>
      <c r="D47" s="31">
        <v>50</v>
      </c>
      <c r="E47" s="31">
        <v>49</v>
      </c>
      <c r="F47" s="31">
        <v>48</v>
      </c>
      <c r="G47" s="31">
        <v>47.5</v>
      </c>
      <c r="H47" s="31">
        <v>46.5</v>
      </c>
      <c r="I47" s="105">
        <f>+((I46/I48)/7)*1000</f>
        <v>49.00893571619099</v>
      </c>
      <c r="K47" s="113" t="s">
        <v>20</v>
      </c>
      <c r="L47" s="85">
        <v>61.5</v>
      </c>
      <c r="M47" s="31">
        <v>61.5</v>
      </c>
      <c r="N47" s="31">
        <v>61.5</v>
      </c>
      <c r="O47" s="31"/>
      <c r="P47" s="31"/>
      <c r="Q47" s="105">
        <f>+((Q46/Q48)/7)*1000</f>
        <v>61.510611735330841</v>
      </c>
      <c r="R47" s="65"/>
      <c r="S47" s="65"/>
    </row>
    <row r="48" spans="1:30" ht="33.75" customHeight="1" x14ac:dyDescent="0.25">
      <c r="A48" s="97" t="s">
        <v>21</v>
      </c>
      <c r="B48" s="86">
        <v>389</v>
      </c>
      <c r="C48" s="35">
        <v>573</v>
      </c>
      <c r="D48" s="35">
        <v>575</v>
      </c>
      <c r="E48" s="35">
        <v>845</v>
      </c>
      <c r="F48" s="35">
        <v>720</v>
      </c>
      <c r="G48" s="35">
        <v>445</v>
      </c>
      <c r="H48" s="35">
        <v>202</v>
      </c>
      <c r="I48" s="106">
        <f>SUM(B48:H48)</f>
        <v>3749</v>
      </c>
      <c r="J48" s="66"/>
      <c r="K48" s="97" t="s">
        <v>21</v>
      </c>
      <c r="L48" s="109">
        <v>151</v>
      </c>
      <c r="M48" s="67">
        <v>199</v>
      </c>
      <c r="N48" s="67">
        <v>184</v>
      </c>
      <c r="O48" s="67"/>
      <c r="P48" s="67"/>
      <c r="Q48" s="115">
        <f>SUM(L48:P48)</f>
        <v>534</v>
      </c>
      <c r="R48" s="68"/>
      <c r="S48" s="68"/>
    </row>
    <row r="49" spans="1:30" ht="33.75" customHeight="1" x14ac:dyDescent="0.25">
      <c r="A49" s="98" t="s">
        <v>22</v>
      </c>
      <c r="B49" s="87">
        <f t="shared" ref="B49:H49" si="19">((B48*B47)*7/1000-B39)/4</f>
        <v>27.915468749999995</v>
      </c>
      <c r="C49" s="39">
        <f t="shared" si="19"/>
        <v>40.315643750000007</v>
      </c>
      <c r="D49" s="39">
        <f t="shared" si="19"/>
        <v>40.490643750000004</v>
      </c>
      <c r="E49" s="39">
        <f t="shared" si="19"/>
        <v>58.306374999999996</v>
      </c>
      <c r="F49" s="39">
        <f t="shared" si="19"/>
        <v>48.672749999999994</v>
      </c>
      <c r="G49" s="39">
        <f t="shared" si="19"/>
        <v>29.761525000000002</v>
      </c>
      <c r="H49" s="39">
        <f t="shared" si="19"/>
        <v>13.231950000000001</v>
      </c>
      <c r="I49" s="107">
        <f>((I46*1000)/I48)/7</f>
        <v>49.00893571619099</v>
      </c>
      <c r="K49" s="98" t="s">
        <v>22</v>
      </c>
      <c r="L49" s="87">
        <f t="shared" ref="L49:P49" si="20">((L48*L47)*7/1000-L39-L40)/3</f>
        <v>12.810722222222219</v>
      </c>
      <c r="M49" s="39">
        <f t="shared" si="20"/>
        <v>16.880944444444445</v>
      </c>
      <c r="N49" s="39">
        <f t="shared" si="20"/>
        <v>15.595111111111111</v>
      </c>
      <c r="O49" s="39">
        <f t="shared" si="20"/>
        <v>0</v>
      </c>
      <c r="P49" s="39">
        <f t="shared" si="20"/>
        <v>0</v>
      </c>
      <c r="Q49" s="116">
        <f>((Q46*1000)/Q48)/7</f>
        <v>61.510611735330841</v>
      </c>
      <c r="R49" s="68"/>
      <c r="S49" s="68"/>
    </row>
    <row r="50" spans="1:30" ht="33.75" customHeight="1" x14ac:dyDescent="0.25">
      <c r="A50" s="99" t="s">
        <v>23</v>
      </c>
      <c r="B50" s="88">
        <f t="shared" ref="B50:H50" si="21">((B48*B47)*7)/1000</f>
        <v>138.87299999999999</v>
      </c>
      <c r="C50" s="43">
        <f t="shared" si="21"/>
        <v>200.55</v>
      </c>
      <c r="D50" s="43">
        <f t="shared" si="21"/>
        <v>201.25</v>
      </c>
      <c r="E50" s="43">
        <f t="shared" si="21"/>
        <v>289.83499999999998</v>
      </c>
      <c r="F50" s="43">
        <f t="shared" si="21"/>
        <v>241.92</v>
      </c>
      <c r="G50" s="43">
        <f t="shared" si="21"/>
        <v>147.96250000000001</v>
      </c>
      <c r="H50" s="43">
        <f t="shared" si="21"/>
        <v>65.751000000000005</v>
      </c>
      <c r="I50" s="90"/>
      <c r="K50" s="99" t="s">
        <v>23</v>
      </c>
      <c r="L50" s="88">
        <f>((L48*L47)*7)/1000</f>
        <v>65.005499999999998</v>
      </c>
      <c r="M50" s="43">
        <f>((M48*M47)*7)/1000</f>
        <v>85.669499999999999</v>
      </c>
      <c r="N50" s="43">
        <f>((N48*N47)*7)/1000</f>
        <v>79.212000000000003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3">
      <c r="A51" s="100" t="s">
        <v>24</v>
      </c>
      <c r="B51" s="89">
        <f t="shared" ref="B51:H51" si="22">+(B46/B48)/7*1000</f>
        <v>51</v>
      </c>
      <c r="C51" s="49">
        <f t="shared" si="22"/>
        <v>50</v>
      </c>
      <c r="D51" s="49">
        <f t="shared" si="22"/>
        <v>49.999999999999993</v>
      </c>
      <c r="E51" s="49">
        <f t="shared" si="22"/>
        <v>48.999999999999993</v>
      </c>
      <c r="F51" s="49">
        <f t="shared" si="22"/>
        <v>48</v>
      </c>
      <c r="G51" s="49">
        <f t="shared" si="22"/>
        <v>47.5</v>
      </c>
      <c r="H51" s="49">
        <f t="shared" si="22"/>
        <v>46.5</v>
      </c>
      <c r="I51" s="108"/>
      <c r="J51" s="52"/>
      <c r="K51" s="100" t="s">
        <v>24</v>
      </c>
      <c r="L51" s="89">
        <f>+(L46/L48)/7*1000</f>
        <v>61.46956795963419</v>
      </c>
      <c r="M51" s="49">
        <f>+(M46/M48)/7*1000</f>
        <v>61.541038525963145</v>
      </c>
      <c r="N51" s="49">
        <f>+(N46/N48)/7*1000</f>
        <v>61.511387163561082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91"/>
      <c r="K54" s="591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589" t="s">
        <v>8</v>
      </c>
      <c r="C55" s="590"/>
      <c r="D55" s="590"/>
      <c r="E55" s="590"/>
      <c r="F55" s="587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47.9</v>
      </c>
      <c r="C58" s="82">
        <v>45.6</v>
      </c>
      <c r="D58" s="82">
        <v>39.1</v>
      </c>
      <c r="E58" s="82">
        <v>53</v>
      </c>
      <c r="F58" s="82"/>
      <c r="G58" s="104">
        <f t="shared" ref="G58:G65" si="23">SUM(B58:F58)</f>
        <v>185.6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v>45.5</v>
      </c>
      <c r="C59" s="82">
        <v>43.2</v>
      </c>
      <c r="D59" s="82">
        <v>37</v>
      </c>
      <c r="E59" s="82">
        <v>50.2</v>
      </c>
      <c r="F59" s="82"/>
      <c r="G59" s="104">
        <f t="shared" si="23"/>
        <v>175.9</v>
      </c>
      <c r="H59" s="76"/>
      <c r="I59" s="2"/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2"/>
      <c r="C60" s="82"/>
      <c r="D60" s="82"/>
      <c r="E60" s="82"/>
      <c r="F60" s="24"/>
      <c r="G60" s="104">
        <f t="shared" si="23"/>
        <v>0</v>
      </c>
      <c r="H60" s="76"/>
      <c r="I60" s="2"/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v>45.5</v>
      </c>
      <c r="C61" s="82">
        <v>43.2</v>
      </c>
      <c r="D61" s="82">
        <v>37</v>
      </c>
      <c r="E61" s="82">
        <v>50.2</v>
      </c>
      <c r="F61" s="82"/>
      <c r="G61" s="104">
        <f t="shared" si="23"/>
        <v>175.9</v>
      </c>
      <c r="H61" s="76"/>
      <c r="I61" s="2"/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v>45.5</v>
      </c>
      <c r="C62" s="82">
        <v>43.2</v>
      </c>
      <c r="D62" s="82">
        <v>37</v>
      </c>
      <c r="E62" s="82">
        <v>50.2</v>
      </c>
      <c r="F62" s="82"/>
      <c r="G62" s="104">
        <f t="shared" si="23"/>
        <v>175.9</v>
      </c>
      <c r="H62" s="76"/>
      <c r="I62" s="2"/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/>
      <c r="C63" s="82"/>
      <c r="D63" s="82"/>
      <c r="E63" s="82"/>
      <c r="F63" s="82"/>
      <c r="G63" s="104">
        <f t="shared" si="23"/>
        <v>0</v>
      </c>
      <c r="H63" s="76"/>
      <c r="I63" s="2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v>45.5</v>
      </c>
      <c r="C64" s="82">
        <v>43.2</v>
      </c>
      <c r="D64" s="82">
        <v>37</v>
      </c>
      <c r="E64" s="82">
        <v>50.2</v>
      </c>
      <c r="F64" s="82"/>
      <c r="G64" s="104">
        <f t="shared" si="23"/>
        <v>175.9</v>
      </c>
      <c r="H64" s="76"/>
      <c r="I64" s="2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229.9</v>
      </c>
      <c r="C65" s="28">
        <f>SUM(C58:C64)</f>
        <v>218.39999999999998</v>
      </c>
      <c r="D65" s="28">
        <f>SUM(D58:D64)</f>
        <v>187.1</v>
      </c>
      <c r="E65" s="28">
        <f>SUM(E58:E64)</f>
        <v>253.8</v>
      </c>
      <c r="F65" s="28">
        <f>SUM(F58:F64)</f>
        <v>0</v>
      </c>
      <c r="G65" s="104">
        <f t="shared" si="23"/>
        <v>889.2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68</v>
      </c>
      <c r="C66" s="31">
        <v>68</v>
      </c>
      <c r="D66" s="31">
        <v>68</v>
      </c>
      <c r="E66" s="31">
        <v>68</v>
      </c>
      <c r="F66" s="31"/>
      <c r="G66" s="105">
        <f>+((G65/G67)/7)*1000</f>
        <v>68.002447231569306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483</v>
      </c>
      <c r="C67" s="67">
        <v>459</v>
      </c>
      <c r="D67" s="67">
        <v>393</v>
      </c>
      <c r="E67" s="67">
        <v>533</v>
      </c>
      <c r="F67" s="67"/>
      <c r="G67" s="115">
        <f>SUM(B67:F67)</f>
        <v>1868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 t="shared" ref="B68" si="24">((B67*B66)*7/1000-B58)/4</f>
        <v>45.501999999999995</v>
      </c>
      <c r="C68" s="39">
        <f t="shared" ref="C68" si="25">((C67*C66)*7/1000-C58)/4</f>
        <v>43.221000000000004</v>
      </c>
      <c r="D68" s="39">
        <f t="shared" ref="D68" si="26">((D67*D66)*7/1000-D58)/4</f>
        <v>36.992000000000004</v>
      </c>
      <c r="E68" s="39">
        <f t="shared" ref="E68" si="27">((E67*E66)*7/1000-E58)/4</f>
        <v>50.177</v>
      </c>
      <c r="F68" s="39">
        <f t="shared" ref="F68" si="28">((F67*F66)*7/1000-F58)/4</f>
        <v>0</v>
      </c>
      <c r="G68" s="119">
        <f>((G65*1000)/G67)/7</f>
        <v>68.002447231569292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229.90799999999999</v>
      </c>
      <c r="C69" s="43">
        <f>((C67*C66)*7)/1000</f>
        <v>218.48400000000001</v>
      </c>
      <c r="D69" s="43">
        <f>((D67*D66)*7)/1000</f>
        <v>187.06800000000001</v>
      </c>
      <c r="E69" s="43">
        <f>((E67*E66)*7)/1000</f>
        <v>253.708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67.997633836143152</v>
      </c>
      <c r="C70" s="49">
        <f>+(C65/C67)/7*1000</f>
        <v>67.973856209150327</v>
      </c>
      <c r="D70" s="49">
        <f>+(D65/D67)/7*1000</f>
        <v>68.011632133769538</v>
      </c>
      <c r="E70" s="49">
        <f>+(E65/E67)/7*1000</f>
        <v>68.024658268560714</v>
      </c>
      <c r="F70" s="49" t="e">
        <f>+(F65/F67)/7*1000</f>
        <v>#DIV/0!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T15:Y15"/>
    <mergeCell ref="B36:H36"/>
    <mergeCell ref="L36:P36"/>
    <mergeCell ref="J54:K54"/>
    <mergeCell ref="B55:F55"/>
    <mergeCell ref="A3:C3"/>
    <mergeCell ref="E9:G9"/>
    <mergeCell ref="R9:S9"/>
    <mergeCell ref="K11:L11"/>
    <mergeCell ref="B15:M15"/>
    <mergeCell ref="N15:S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35" zoomScale="30" zoomScaleNormal="30" workbookViewId="0">
      <selection activeCell="S24" sqref="S24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84" t="s">
        <v>0</v>
      </c>
      <c r="B3" s="584"/>
      <c r="C3" s="584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2"/>
      <c r="Z3" s="2"/>
      <c r="AA3" s="2"/>
      <c r="AB3" s="2"/>
      <c r="AC3" s="2"/>
      <c r="AD3" s="14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3" t="s">
        <v>1</v>
      </c>
      <c r="B9" s="143"/>
      <c r="C9" s="143"/>
      <c r="D9" s="1"/>
      <c r="E9" s="585" t="s">
        <v>2</v>
      </c>
      <c r="F9" s="585"/>
      <c r="G9" s="58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85"/>
      <c r="S9" s="58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3"/>
      <c r="B10" s="143"/>
      <c r="C10" s="14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3" t="s">
        <v>4</v>
      </c>
      <c r="B11" s="143"/>
      <c r="C11" s="143"/>
      <c r="D11" s="1"/>
      <c r="E11" s="144">
        <v>1</v>
      </c>
      <c r="F11" s="1"/>
      <c r="G11" s="1"/>
      <c r="H11" s="1"/>
      <c r="I11" s="1"/>
      <c r="J11" s="1"/>
      <c r="K11" s="586" t="s">
        <v>59</v>
      </c>
      <c r="L11" s="586"/>
      <c r="M11" s="145"/>
      <c r="N11" s="14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3"/>
      <c r="B12" s="143"/>
      <c r="C12" s="143"/>
      <c r="D12" s="1"/>
      <c r="E12" s="5"/>
      <c r="F12" s="1"/>
      <c r="G12" s="1"/>
      <c r="H12" s="1"/>
      <c r="I12" s="1"/>
      <c r="J12" s="1"/>
      <c r="K12" s="145"/>
      <c r="L12" s="145"/>
      <c r="M12" s="145"/>
      <c r="N12" s="14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3"/>
      <c r="B13" s="143"/>
      <c r="C13" s="143"/>
      <c r="D13" s="143"/>
      <c r="E13" s="143"/>
      <c r="F13" s="143"/>
      <c r="G13" s="143"/>
      <c r="H13" s="143"/>
      <c r="I13" s="143"/>
      <c r="J13" s="143"/>
      <c r="K13" s="143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"/>
      <c r="X13" s="1"/>
      <c r="Y13" s="1"/>
    </row>
    <row r="14" spans="1:30" s="3" customFormat="1" ht="27" thickBot="1" x14ac:dyDescent="0.3">
      <c r="A14" s="14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97" t="s">
        <v>8</v>
      </c>
      <c r="C15" s="598"/>
      <c r="D15" s="599"/>
      <c r="E15" s="597" t="s">
        <v>53</v>
      </c>
      <c r="F15" s="598"/>
      <c r="G15" s="598"/>
      <c r="H15" s="598"/>
      <c r="I15" s="598"/>
      <c r="J15" s="598"/>
      <c r="K15" s="598"/>
      <c r="L15" s="598"/>
      <c r="M15" s="599"/>
      <c r="N15" s="592" t="s">
        <v>9</v>
      </c>
      <c r="O15" s="592"/>
      <c r="P15" s="592"/>
      <c r="Q15" s="592"/>
      <c r="R15" s="592"/>
      <c r="S15" s="593"/>
      <c r="T15" s="594" t="s">
        <v>30</v>
      </c>
      <c r="U15" s="595"/>
      <c r="V15" s="595"/>
      <c r="W15" s="595"/>
      <c r="X15" s="595"/>
      <c r="Y15" s="596"/>
      <c r="Z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46">
        <v>3</v>
      </c>
      <c r="E16" s="78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2">
        <v>3</v>
      </c>
      <c r="E17" s="8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>
        <v>10</v>
      </c>
      <c r="L17" s="21">
        <v>11</v>
      </c>
      <c r="M17" s="22">
        <v>12</v>
      </c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39.950000000000003" customHeight="1" x14ac:dyDescent="0.25">
      <c r="A18" s="94" t="s">
        <v>13</v>
      </c>
      <c r="B18" s="23">
        <v>45.61</v>
      </c>
      <c r="C18" s="24">
        <v>37.064749999999997</v>
      </c>
      <c r="D18" s="25">
        <v>37.064749999999997</v>
      </c>
      <c r="E18" s="82">
        <v>40.70371875</v>
      </c>
      <c r="F18" s="24">
        <v>41.27071875</v>
      </c>
      <c r="G18" s="24">
        <v>39.43840625</v>
      </c>
      <c r="H18" s="24">
        <v>39.43840625</v>
      </c>
      <c r="I18" s="24">
        <v>31.121458333333337</v>
      </c>
      <c r="J18" s="24">
        <v>31.721125000000004</v>
      </c>
      <c r="K18" s="24">
        <v>39.943843749999999</v>
      </c>
      <c r="L18" s="24">
        <v>19.659666666666666</v>
      </c>
      <c r="M18" s="25">
        <v>15.377249999999998</v>
      </c>
      <c r="N18" s="82">
        <v>17.35053125</v>
      </c>
      <c r="O18" s="24">
        <v>47.943312499999998</v>
      </c>
      <c r="P18" s="24">
        <v>38.798093750000007</v>
      </c>
      <c r="Q18" s="24">
        <v>34.122749999999996</v>
      </c>
      <c r="R18" s="24">
        <v>22.632999999999999</v>
      </c>
      <c r="S18" s="24">
        <v>18.471531249999998</v>
      </c>
      <c r="T18" s="23">
        <v>22.225562499999999</v>
      </c>
      <c r="U18" s="24">
        <v>31.145000000000003</v>
      </c>
      <c r="V18" s="24">
        <v>48.287124999999996</v>
      </c>
      <c r="W18" s="24">
        <v>32.106812500000004</v>
      </c>
      <c r="X18" s="24">
        <v>26.471250000000001</v>
      </c>
      <c r="Y18" s="25">
        <v>18.112770833333332</v>
      </c>
      <c r="Z18" s="26">
        <f t="shared" ref="Z18:Z25" si="0">SUM(B18:Y18)</f>
        <v>776.08183333333352</v>
      </c>
      <c r="AB18" s="2"/>
      <c r="AC18" s="20"/>
    </row>
    <row r="19" spans="1:30" ht="39.950000000000003" customHeight="1" x14ac:dyDescent="0.25">
      <c r="A19" s="95" t="s">
        <v>14</v>
      </c>
      <c r="B19" s="23">
        <v>47.117500000000007</v>
      </c>
      <c r="C19" s="24">
        <v>38.767812499999998</v>
      </c>
      <c r="D19" s="25">
        <v>38.685562499999996</v>
      </c>
      <c r="E19" s="82">
        <v>42.473695312499999</v>
      </c>
      <c r="F19" s="24">
        <v>42.413320312500005</v>
      </c>
      <c r="G19" s="24">
        <v>40.540398437500002</v>
      </c>
      <c r="H19" s="24">
        <v>41.180023437499997</v>
      </c>
      <c r="I19" s="24">
        <v>32.697135416666669</v>
      </c>
      <c r="J19" s="24">
        <v>32.996968750000001</v>
      </c>
      <c r="K19" s="24">
        <v>41.7527890625</v>
      </c>
      <c r="L19" s="24">
        <v>20.485458333333334</v>
      </c>
      <c r="M19" s="25">
        <v>16.000687499999998</v>
      </c>
      <c r="N19" s="82">
        <v>17.952117187500001</v>
      </c>
      <c r="O19" s="24">
        <v>50.184671874999999</v>
      </c>
      <c r="P19" s="24">
        <v>40.543851562499995</v>
      </c>
      <c r="Q19" s="24">
        <v>35.648062500000002</v>
      </c>
      <c r="R19" s="24">
        <v>23.636750000000003</v>
      </c>
      <c r="S19" s="24">
        <v>19.2897421875</v>
      </c>
      <c r="T19" s="23">
        <v>23.216234375000003</v>
      </c>
      <c r="U19" s="24">
        <v>32.446249999999999</v>
      </c>
      <c r="V19" s="24">
        <v>50.261468749999999</v>
      </c>
      <c r="W19" s="24">
        <v>33.537546875000004</v>
      </c>
      <c r="X19" s="24">
        <v>27.638437500000002</v>
      </c>
      <c r="Y19" s="25">
        <v>18.939307291666669</v>
      </c>
      <c r="Z19" s="26">
        <f t="shared" si="0"/>
        <v>808.40579166666657</v>
      </c>
      <c r="AB19" s="2"/>
      <c r="AC19" s="20"/>
    </row>
    <row r="20" spans="1:30" ht="39.75" customHeight="1" x14ac:dyDescent="0.25">
      <c r="A20" s="94" t="s">
        <v>15</v>
      </c>
      <c r="B20" s="79"/>
      <c r="C20" s="24"/>
      <c r="D20" s="25"/>
      <c r="E20" s="82"/>
      <c r="F20" s="24"/>
      <c r="G20" s="24"/>
      <c r="H20" s="24"/>
      <c r="I20" s="24"/>
      <c r="J20" s="24"/>
      <c r="K20" s="24"/>
      <c r="L20" s="24"/>
      <c r="M20" s="25"/>
      <c r="N20" s="83"/>
      <c r="O20" s="24"/>
      <c r="P20" s="24"/>
      <c r="Q20" s="24"/>
      <c r="R20" s="24"/>
      <c r="S20" s="24"/>
      <c r="T20" s="79"/>
      <c r="U20" s="24"/>
      <c r="V20" s="24"/>
      <c r="W20" s="24"/>
      <c r="X20" s="24"/>
      <c r="Y20" s="25"/>
      <c r="Z20" s="26">
        <f t="shared" si="0"/>
        <v>0</v>
      </c>
      <c r="AB20" s="2"/>
      <c r="AC20" s="20"/>
    </row>
    <row r="21" spans="1:30" ht="39.950000000000003" customHeight="1" x14ac:dyDescent="0.25">
      <c r="A21" s="95" t="s">
        <v>16</v>
      </c>
      <c r="B21" s="23">
        <v>47.117500000000007</v>
      </c>
      <c r="C21" s="24">
        <v>38.767812499999998</v>
      </c>
      <c r="D21" s="25">
        <v>38.685562499999996</v>
      </c>
      <c r="E21" s="82">
        <v>42.473695312499999</v>
      </c>
      <c r="F21" s="24">
        <v>42.413320312500005</v>
      </c>
      <c r="G21" s="24">
        <v>40.540398437500002</v>
      </c>
      <c r="H21" s="24">
        <v>41.180023437499997</v>
      </c>
      <c r="I21" s="24">
        <v>32.697135416666669</v>
      </c>
      <c r="J21" s="24">
        <v>32.996968750000001</v>
      </c>
      <c r="K21" s="24">
        <v>41.7527890625</v>
      </c>
      <c r="L21" s="24">
        <v>20.113291666666665</v>
      </c>
      <c r="M21" s="25">
        <v>16.000687499999998</v>
      </c>
      <c r="N21" s="82">
        <v>17.952117187500001</v>
      </c>
      <c r="O21" s="24">
        <v>50.184671874999999</v>
      </c>
      <c r="P21" s="24">
        <v>40.543851562499995</v>
      </c>
      <c r="Q21" s="24">
        <v>35.648062500000002</v>
      </c>
      <c r="R21" s="24">
        <v>23.636750000000003</v>
      </c>
      <c r="S21" s="24">
        <v>19.2897421875</v>
      </c>
      <c r="T21" s="23">
        <v>23.216234375000003</v>
      </c>
      <c r="U21" s="24">
        <v>32.446249999999999</v>
      </c>
      <c r="V21" s="24">
        <v>50.261468749999999</v>
      </c>
      <c r="W21" s="24">
        <v>33.537546875000004</v>
      </c>
      <c r="X21" s="24">
        <v>27.638437500000002</v>
      </c>
      <c r="Y21" s="25">
        <v>18.939307291666669</v>
      </c>
      <c r="Z21" s="26">
        <f t="shared" si="0"/>
        <v>808.03362499999992</v>
      </c>
      <c r="AB21" s="2"/>
      <c r="AC21" s="20"/>
    </row>
    <row r="22" spans="1:30" ht="39.950000000000003" customHeight="1" x14ac:dyDescent="0.25">
      <c r="A22" s="94" t="s">
        <v>17</v>
      </c>
      <c r="B22" s="23">
        <v>47.117500000000007</v>
      </c>
      <c r="C22" s="24">
        <v>38.767812499999998</v>
      </c>
      <c r="D22" s="25">
        <v>38.685562499999996</v>
      </c>
      <c r="E22" s="82">
        <v>42.473695312499999</v>
      </c>
      <c r="F22" s="24">
        <v>42.413320312500005</v>
      </c>
      <c r="G22" s="24">
        <v>40.540398437500002</v>
      </c>
      <c r="H22" s="24">
        <v>41.180023437499997</v>
      </c>
      <c r="I22" s="24">
        <v>32.697135416666669</v>
      </c>
      <c r="J22" s="24">
        <v>32.996968750000001</v>
      </c>
      <c r="K22" s="24">
        <v>41.7527890625</v>
      </c>
      <c r="L22" s="24">
        <v>20.113291666666665</v>
      </c>
      <c r="M22" s="25">
        <v>16.000687499999998</v>
      </c>
      <c r="N22" s="82">
        <v>17.952117187500001</v>
      </c>
      <c r="O22" s="24">
        <v>50.184671874999999</v>
      </c>
      <c r="P22" s="24">
        <v>40.543851562499995</v>
      </c>
      <c r="Q22" s="24">
        <v>35.648062500000002</v>
      </c>
      <c r="R22" s="24">
        <v>23.636750000000003</v>
      </c>
      <c r="S22" s="24">
        <v>19.2897421875</v>
      </c>
      <c r="T22" s="23">
        <v>23.216234375000003</v>
      </c>
      <c r="U22" s="24">
        <v>32.446249999999999</v>
      </c>
      <c r="V22" s="24">
        <v>50.261468749999999</v>
      </c>
      <c r="W22" s="24">
        <v>33.537546875000004</v>
      </c>
      <c r="X22" s="24">
        <v>27.638437500000002</v>
      </c>
      <c r="Y22" s="25">
        <v>18.939307291666669</v>
      </c>
      <c r="Z22" s="26">
        <f t="shared" si="0"/>
        <v>808.03362499999992</v>
      </c>
      <c r="AB22" s="2"/>
      <c r="AC22" s="20"/>
    </row>
    <row r="23" spans="1:30" ht="39.950000000000003" customHeight="1" x14ac:dyDescent="0.25">
      <c r="A23" s="95" t="s">
        <v>18</v>
      </c>
      <c r="B23" s="23"/>
      <c r="C23" s="24"/>
      <c r="D23" s="25"/>
      <c r="E23" s="82"/>
      <c r="F23" s="24"/>
      <c r="G23" s="24"/>
      <c r="H23" s="24"/>
      <c r="I23" s="24"/>
      <c r="J23" s="24"/>
      <c r="K23" s="24"/>
      <c r="L23" s="24"/>
      <c r="M23" s="25"/>
      <c r="N23" s="82"/>
      <c r="O23" s="24"/>
      <c r="P23" s="24"/>
      <c r="Q23" s="24"/>
      <c r="R23" s="24"/>
      <c r="S23" s="24"/>
      <c r="T23" s="23"/>
      <c r="U23" s="24"/>
      <c r="V23" s="24"/>
      <c r="W23" s="24"/>
      <c r="X23" s="24"/>
      <c r="Y23" s="25"/>
      <c r="Z23" s="26">
        <f t="shared" si="0"/>
        <v>0</v>
      </c>
      <c r="AB23" s="2"/>
      <c r="AC23" s="20"/>
    </row>
    <row r="24" spans="1:30" ht="39.950000000000003" customHeight="1" x14ac:dyDescent="0.25">
      <c r="A24" s="94" t="s">
        <v>19</v>
      </c>
      <c r="B24" s="23">
        <v>47.117500000000007</v>
      </c>
      <c r="C24" s="24">
        <v>38.767812499999998</v>
      </c>
      <c r="D24" s="25">
        <v>38.685562499999996</v>
      </c>
      <c r="E24" s="82">
        <v>42.473695312499999</v>
      </c>
      <c r="F24" s="24">
        <v>42.413320312500005</v>
      </c>
      <c r="G24" s="24">
        <v>40.540398437500002</v>
      </c>
      <c r="H24" s="24">
        <v>41.180023437499997</v>
      </c>
      <c r="I24" s="24">
        <v>32.697135416666669</v>
      </c>
      <c r="J24" s="24">
        <v>32.996968750000001</v>
      </c>
      <c r="K24" s="24">
        <v>41.7527890625</v>
      </c>
      <c r="L24" s="24">
        <v>20.113291666666665</v>
      </c>
      <c r="M24" s="25">
        <v>16.000687499999998</v>
      </c>
      <c r="N24" s="82">
        <v>17.952117187500001</v>
      </c>
      <c r="O24" s="24">
        <v>50.184671874999999</v>
      </c>
      <c r="P24" s="24">
        <v>40.543851562499995</v>
      </c>
      <c r="Q24" s="24">
        <v>35.648062500000002</v>
      </c>
      <c r="R24" s="24">
        <v>23.636750000000003</v>
      </c>
      <c r="S24" s="24">
        <v>19.2897421875</v>
      </c>
      <c r="T24" s="23">
        <v>23.216234375000003</v>
      </c>
      <c r="U24" s="24">
        <v>32.446249999999999</v>
      </c>
      <c r="V24" s="24">
        <v>50.261468749999999</v>
      </c>
      <c r="W24" s="24">
        <v>33.537546875000004</v>
      </c>
      <c r="X24" s="24">
        <v>27.638437500000002</v>
      </c>
      <c r="Y24" s="25">
        <v>18.939307291666669</v>
      </c>
      <c r="Z24" s="26">
        <f t="shared" si="0"/>
        <v>808.03362499999992</v>
      </c>
      <c r="AB24" s="2"/>
    </row>
    <row r="25" spans="1:30" ht="41.45" customHeight="1" x14ac:dyDescent="0.25">
      <c r="A25" s="95" t="s">
        <v>11</v>
      </c>
      <c r="B25" s="27">
        <f t="shared" ref="B25:C25" si="1">SUM(B18:B24)</f>
        <v>234.08000000000004</v>
      </c>
      <c r="C25" s="28">
        <f t="shared" si="1"/>
        <v>192.13599999999997</v>
      </c>
      <c r="D25" s="29">
        <f>SUM(D18:D24)</f>
        <v>191.80699999999999</v>
      </c>
      <c r="E25" s="84">
        <f t="shared" ref="E25:G25" si="2">SUM(E18:E24)</f>
        <v>210.5985</v>
      </c>
      <c r="F25" s="28">
        <f t="shared" si="2"/>
        <v>210.92400000000004</v>
      </c>
      <c r="G25" s="28">
        <f t="shared" si="2"/>
        <v>201.60000000000002</v>
      </c>
      <c r="H25" s="28">
        <f>SUM(H18:H24)</f>
        <v>204.1585</v>
      </c>
      <c r="I25" s="28">
        <f t="shared" ref="I25:M25" si="3">SUM(I18:I24)</f>
        <v>161.91</v>
      </c>
      <c r="J25" s="28">
        <f t="shared" si="3"/>
        <v>163.70900000000003</v>
      </c>
      <c r="K25" s="28">
        <f t="shared" si="3"/>
        <v>206.95500000000001</v>
      </c>
      <c r="L25" s="28">
        <f t="shared" si="3"/>
        <v>100.485</v>
      </c>
      <c r="M25" s="29">
        <f t="shared" si="3"/>
        <v>79.38</v>
      </c>
      <c r="N25" s="84">
        <f>SUM(N18:N24)</f>
        <v>89.158999999999992</v>
      </c>
      <c r="O25" s="28">
        <f t="shared" ref="O25:S25" si="4">SUM(O18:O24)</f>
        <v>248.68199999999999</v>
      </c>
      <c r="P25" s="28">
        <f t="shared" si="4"/>
        <v>200.9735</v>
      </c>
      <c r="Q25" s="28">
        <f t="shared" si="4"/>
        <v>176.71500000000003</v>
      </c>
      <c r="R25" s="28">
        <f t="shared" si="4"/>
        <v>117.18000000000002</v>
      </c>
      <c r="S25" s="28">
        <f t="shared" si="4"/>
        <v>95.630499999999984</v>
      </c>
      <c r="T25" s="27">
        <f>SUM(T18:T24)</f>
        <v>115.09050000000001</v>
      </c>
      <c r="U25" s="28">
        <f t="shared" ref="U25:Y25" si="5">SUM(U18:U24)</f>
        <v>160.92999999999998</v>
      </c>
      <c r="V25" s="28">
        <f t="shared" si="5"/>
        <v>249.333</v>
      </c>
      <c r="W25" s="28">
        <f t="shared" si="5"/>
        <v>166.25700000000003</v>
      </c>
      <c r="X25" s="28">
        <f t="shared" si="5"/>
        <v>137.02500000000003</v>
      </c>
      <c r="Y25" s="29">
        <f t="shared" si="5"/>
        <v>93.87</v>
      </c>
      <c r="Z25" s="26">
        <f t="shared" si="0"/>
        <v>4008.5885000000003</v>
      </c>
    </row>
    <row r="26" spans="1:30" s="2" customFormat="1" ht="36.75" customHeight="1" x14ac:dyDescent="0.25">
      <c r="A26" s="96" t="s">
        <v>20</v>
      </c>
      <c r="B26" s="30">
        <v>47.5</v>
      </c>
      <c r="C26" s="31">
        <v>47</v>
      </c>
      <c r="D26" s="32">
        <v>47</v>
      </c>
      <c r="E26" s="85">
        <v>46.5</v>
      </c>
      <c r="F26" s="31">
        <v>46.5</v>
      </c>
      <c r="G26" s="31">
        <v>45</v>
      </c>
      <c r="H26" s="31">
        <v>45.5</v>
      </c>
      <c r="I26" s="31">
        <v>45</v>
      </c>
      <c r="J26" s="31">
        <v>45.5</v>
      </c>
      <c r="K26" s="31">
        <v>45</v>
      </c>
      <c r="L26" s="31">
        <v>45</v>
      </c>
      <c r="M26" s="32">
        <v>45</v>
      </c>
      <c r="N26" s="85">
        <v>47</v>
      </c>
      <c r="O26" s="31">
        <v>46.5</v>
      </c>
      <c r="P26" s="31">
        <v>45.5</v>
      </c>
      <c r="Q26" s="31">
        <v>45</v>
      </c>
      <c r="R26" s="31">
        <v>45</v>
      </c>
      <c r="S26" s="31">
        <v>44.5</v>
      </c>
      <c r="T26" s="30">
        <v>48.5</v>
      </c>
      <c r="U26" s="31">
        <v>47.5</v>
      </c>
      <c r="V26" s="31">
        <v>46.5</v>
      </c>
      <c r="W26" s="31">
        <v>45.5</v>
      </c>
      <c r="X26" s="31">
        <v>45</v>
      </c>
      <c r="Y26" s="32">
        <v>45</v>
      </c>
      <c r="Z26" s="33">
        <f>+((Z25/Z27)/7)*1000</f>
        <v>45.985344896812009</v>
      </c>
    </row>
    <row r="27" spans="1:30" s="2" customFormat="1" ht="33" customHeight="1" x14ac:dyDescent="0.25">
      <c r="A27" s="97" t="s">
        <v>21</v>
      </c>
      <c r="B27" s="34">
        <v>704</v>
      </c>
      <c r="C27" s="35">
        <v>584</v>
      </c>
      <c r="D27" s="36">
        <v>583</v>
      </c>
      <c r="E27" s="86">
        <v>647</v>
      </c>
      <c r="F27" s="35">
        <v>648</v>
      </c>
      <c r="G27" s="35">
        <v>640</v>
      </c>
      <c r="H27" s="35">
        <v>641</v>
      </c>
      <c r="I27" s="35">
        <v>514</v>
      </c>
      <c r="J27" s="35">
        <v>514</v>
      </c>
      <c r="K27" s="35">
        <v>657</v>
      </c>
      <c r="L27" s="35">
        <v>319</v>
      </c>
      <c r="M27" s="36">
        <v>252</v>
      </c>
      <c r="N27" s="86">
        <v>271</v>
      </c>
      <c r="O27" s="35">
        <v>764</v>
      </c>
      <c r="P27" s="35">
        <v>631</v>
      </c>
      <c r="Q27" s="35">
        <v>561</v>
      </c>
      <c r="R27" s="35">
        <v>372</v>
      </c>
      <c r="S27" s="35">
        <v>307</v>
      </c>
      <c r="T27" s="34">
        <v>339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12453</v>
      </c>
      <c r="AA27" s="2">
        <f>((Z25*1000)/Z27)/7</f>
        <v>45.985344896812016</v>
      </c>
    </row>
    <row r="28" spans="1:30" s="2" customFormat="1" ht="33" customHeight="1" x14ac:dyDescent="0.25">
      <c r="A28" s="98" t="s">
        <v>22</v>
      </c>
      <c r="B28" s="38">
        <f t="shared" ref="B28:K28" si="6">((B27*B26)*7/1000-B18-B19)/3</f>
        <v>47.117500000000007</v>
      </c>
      <c r="C28" s="39">
        <f t="shared" si="6"/>
        <v>38.767812499999998</v>
      </c>
      <c r="D28" s="40">
        <f t="shared" si="6"/>
        <v>38.685562499999996</v>
      </c>
      <c r="E28" s="87">
        <f t="shared" si="6"/>
        <v>42.473695312499999</v>
      </c>
      <c r="F28" s="39">
        <f t="shared" si="6"/>
        <v>42.413320312500005</v>
      </c>
      <c r="G28" s="39">
        <f t="shared" si="6"/>
        <v>40.540398437500002</v>
      </c>
      <c r="H28" s="39">
        <f t="shared" si="6"/>
        <v>41.180023437499997</v>
      </c>
      <c r="I28" s="39">
        <f t="shared" si="6"/>
        <v>32.697135416666669</v>
      </c>
      <c r="J28" s="39">
        <f t="shared" si="6"/>
        <v>32.996968750000001</v>
      </c>
      <c r="K28" s="39">
        <f t="shared" si="6"/>
        <v>41.7527890625</v>
      </c>
      <c r="L28" s="39">
        <f>((L27*L26)*7/1000-L18-L19)/3</f>
        <v>20.113291666666665</v>
      </c>
      <c r="M28" s="40">
        <f t="shared" ref="M28:Y28" si="7">((M27*M26)*7/1000-M18-M19)/3</f>
        <v>16.000687499999998</v>
      </c>
      <c r="N28" s="87">
        <f t="shared" si="7"/>
        <v>17.952117187500001</v>
      </c>
      <c r="O28" s="39">
        <f t="shared" si="7"/>
        <v>50.184671874999999</v>
      </c>
      <c r="P28" s="39">
        <f t="shared" si="7"/>
        <v>40.543851562499995</v>
      </c>
      <c r="Q28" s="39">
        <f t="shared" si="7"/>
        <v>35.648062500000002</v>
      </c>
      <c r="R28" s="39">
        <f t="shared" si="7"/>
        <v>23.636750000000003</v>
      </c>
      <c r="S28" s="39">
        <f t="shared" si="7"/>
        <v>19.2897421875</v>
      </c>
      <c r="T28" s="38">
        <f t="shared" si="7"/>
        <v>23.216234375000003</v>
      </c>
      <c r="U28" s="39">
        <f t="shared" si="7"/>
        <v>32.446249999999999</v>
      </c>
      <c r="V28" s="39">
        <f t="shared" si="7"/>
        <v>50.261468749999999</v>
      </c>
      <c r="W28" s="39">
        <f t="shared" si="7"/>
        <v>33.537546875000004</v>
      </c>
      <c r="X28" s="39">
        <f t="shared" si="7"/>
        <v>27.638437499999998</v>
      </c>
      <c r="Y28" s="40">
        <f t="shared" si="7"/>
        <v>18.939307291666669</v>
      </c>
      <c r="Z28" s="41"/>
    </row>
    <row r="29" spans="1:30" ht="33.75" customHeight="1" x14ac:dyDescent="0.25">
      <c r="A29" s="99" t="s">
        <v>23</v>
      </c>
      <c r="B29" s="42">
        <f t="shared" ref="B29:C29" si="8">((B27*B26)*7)/1000</f>
        <v>234.08</v>
      </c>
      <c r="C29" s="43">
        <f t="shared" si="8"/>
        <v>192.136</v>
      </c>
      <c r="D29" s="90">
        <f>((D27*D26)*7)/1000</f>
        <v>191.80699999999999</v>
      </c>
      <c r="E29" s="88">
        <f>((E27*E26)*7)/1000</f>
        <v>210.5985</v>
      </c>
      <c r="F29" s="43">
        <f t="shared" ref="F29:G29" si="9">((F27*F26)*7)/1000</f>
        <v>210.92400000000001</v>
      </c>
      <c r="G29" s="43">
        <f t="shared" si="9"/>
        <v>201.6</v>
      </c>
      <c r="H29" s="43">
        <f>((H27*H26)*7)/1000</f>
        <v>204.1585</v>
      </c>
      <c r="I29" s="43">
        <f>((I27*I26)*7)/1000</f>
        <v>161.91</v>
      </c>
      <c r="J29" s="43">
        <f t="shared" ref="J29:M29" si="10">((J27*J26)*7)/1000</f>
        <v>163.709</v>
      </c>
      <c r="K29" s="43">
        <f t="shared" si="10"/>
        <v>206.95500000000001</v>
      </c>
      <c r="L29" s="43">
        <f t="shared" si="10"/>
        <v>100.485</v>
      </c>
      <c r="M29" s="90">
        <f t="shared" si="10"/>
        <v>79.38</v>
      </c>
      <c r="N29" s="88">
        <f>((N27*N26)*7)/1000</f>
        <v>89.159000000000006</v>
      </c>
      <c r="O29" s="43">
        <f>((O27*O26)*7)/1000</f>
        <v>248.68199999999999</v>
      </c>
      <c r="P29" s="43">
        <f>((P27*P26)*7)/1000</f>
        <v>200.9735</v>
      </c>
      <c r="Q29" s="43">
        <f t="shared" ref="Q29:Y29" si="11">((Q27*Q26)*7)/1000</f>
        <v>176.715</v>
      </c>
      <c r="R29" s="43">
        <f t="shared" si="11"/>
        <v>117.18</v>
      </c>
      <c r="S29" s="43">
        <f t="shared" si="11"/>
        <v>95.630499999999998</v>
      </c>
      <c r="T29" s="44">
        <f t="shared" si="11"/>
        <v>115.09050000000001</v>
      </c>
      <c r="U29" s="45">
        <f t="shared" si="11"/>
        <v>160.93</v>
      </c>
      <c r="V29" s="45">
        <f t="shared" si="11"/>
        <v>249.333</v>
      </c>
      <c r="W29" s="45">
        <f t="shared" si="11"/>
        <v>166.25700000000001</v>
      </c>
      <c r="X29" s="45">
        <f t="shared" si="11"/>
        <v>137.02500000000001</v>
      </c>
      <c r="Y29" s="46">
        <f t="shared" si="11"/>
        <v>93.87</v>
      </c>
      <c r="Z29" s="47"/>
    </row>
    <row r="30" spans="1:30" ht="33.75" customHeight="1" thickBot="1" x14ac:dyDescent="0.3">
      <c r="A30" s="100" t="s">
        <v>24</v>
      </c>
      <c r="B30" s="48">
        <f t="shared" ref="B30:C30" si="12">+(B25/B27)/7*1000</f>
        <v>47.500000000000007</v>
      </c>
      <c r="C30" s="49">
        <f t="shared" si="12"/>
        <v>46.999999999999993</v>
      </c>
      <c r="D30" s="50">
        <f>+(D25/D27)/7*1000</f>
        <v>46.999999999999993</v>
      </c>
      <c r="E30" s="89">
        <f t="shared" ref="E30:G30" si="13">+(E25/E27)/7*1000</f>
        <v>46.5</v>
      </c>
      <c r="F30" s="49">
        <f t="shared" si="13"/>
        <v>46.500000000000007</v>
      </c>
      <c r="G30" s="49">
        <f t="shared" si="13"/>
        <v>45.000000000000007</v>
      </c>
      <c r="H30" s="49">
        <f>+(H25/H27)/7*1000</f>
        <v>45.5</v>
      </c>
      <c r="I30" s="49">
        <f t="shared" ref="I30:M30" si="14">+(I25/I27)/7*1000</f>
        <v>45</v>
      </c>
      <c r="J30" s="49">
        <f t="shared" si="14"/>
        <v>45.500000000000007</v>
      </c>
      <c r="K30" s="49">
        <f t="shared" si="14"/>
        <v>45</v>
      </c>
      <c r="L30" s="49">
        <f t="shared" si="14"/>
        <v>45</v>
      </c>
      <c r="M30" s="50">
        <f t="shared" si="14"/>
        <v>45</v>
      </c>
      <c r="N30" s="89">
        <f>+(N25/N27)/7*1000</f>
        <v>46.999999999999993</v>
      </c>
      <c r="O30" s="49">
        <f t="shared" ref="O30:Y30" si="15">+(O25/O27)/7*1000</f>
        <v>46.5</v>
      </c>
      <c r="P30" s="49">
        <f t="shared" si="15"/>
        <v>45.5</v>
      </c>
      <c r="Q30" s="49">
        <f t="shared" si="15"/>
        <v>45.000000000000007</v>
      </c>
      <c r="R30" s="49">
        <f t="shared" si="15"/>
        <v>45.000000000000007</v>
      </c>
      <c r="S30" s="49">
        <f t="shared" si="15"/>
        <v>44.499999999999993</v>
      </c>
      <c r="T30" s="48">
        <f t="shared" si="15"/>
        <v>48.5</v>
      </c>
      <c r="U30" s="49">
        <f t="shared" si="15"/>
        <v>47.499999999999993</v>
      </c>
      <c r="V30" s="49">
        <f t="shared" si="15"/>
        <v>46.5</v>
      </c>
      <c r="W30" s="49">
        <f t="shared" si="15"/>
        <v>45.500000000000007</v>
      </c>
      <c r="X30" s="49">
        <f t="shared" si="15"/>
        <v>45.000000000000007</v>
      </c>
      <c r="Y30" s="50">
        <f t="shared" si="15"/>
        <v>45</v>
      </c>
      <c r="Z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89" t="s">
        <v>26</v>
      </c>
      <c r="C36" s="590"/>
      <c r="D36" s="590"/>
      <c r="E36" s="590"/>
      <c r="F36" s="590"/>
      <c r="G36" s="590"/>
      <c r="H36" s="587"/>
      <c r="I36" s="102"/>
      <c r="J36" s="55" t="s">
        <v>27</v>
      </c>
      <c r="K36" s="110"/>
      <c r="L36" s="590" t="s">
        <v>26</v>
      </c>
      <c r="M36" s="590"/>
      <c r="N36" s="590"/>
      <c r="O36" s="590"/>
      <c r="P36" s="587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27.915468749999995</v>
      </c>
      <c r="C39" s="82">
        <v>40.315643750000007</v>
      </c>
      <c r="D39" s="82">
        <v>40.490643750000004</v>
      </c>
      <c r="E39" s="82">
        <v>58.306374999999996</v>
      </c>
      <c r="F39" s="82">
        <v>48.672749999999994</v>
      </c>
      <c r="G39" s="82">
        <v>29.761525000000002</v>
      </c>
      <c r="H39" s="82">
        <v>13.231950000000001</v>
      </c>
      <c r="I39" s="104">
        <f t="shared" ref="I39:I46" si="16">SUM(B39:H39)</f>
        <v>258.69435625</v>
      </c>
      <c r="J39" s="2"/>
      <c r="K39" s="94" t="s">
        <v>13</v>
      </c>
      <c r="L39" s="82">
        <v>12.8</v>
      </c>
      <c r="M39" s="82">
        <v>16.899999999999999</v>
      </c>
      <c r="N39" s="82">
        <v>15.6</v>
      </c>
      <c r="O39" s="82"/>
      <c r="P39" s="82"/>
      <c r="Q39" s="104">
        <f t="shared" ref="Q39:Q46" si="17">SUM(L39:P39)</f>
        <v>45.3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29.441257812499998</v>
      </c>
      <c r="C40" s="82">
        <v>42.565464062499998</v>
      </c>
      <c r="D40" s="82">
        <v>42.705464062499999</v>
      </c>
      <c r="E40" s="82">
        <v>61.488906249999999</v>
      </c>
      <c r="F40" s="82">
        <v>51.461812500000008</v>
      </c>
      <c r="G40" s="82">
        <v>31.40961875</v>
      </c>
      <c r="H40" s="82">
        <v>14.013512500000001</v>
      </c>
      <c r="I40" s="104">
        <f t="shared" si="16"/>
        <v>273.08603593750001</v>
      </c>
      <c r="J40" s="2"/>
      <c r="K40" s="95" t="s">
        <v>14</v>
      </c>
      <c r="L40" s="82">
        <v>13.3</v>
      </c>
      <c r="M40" s="82">
        <v>17.399999999999999</v>
      </c>
      <c r="N40" s="82">
        <v>16.2</v>
      </c>
      <c r="O40" s="82"/>
      <c r="P40" s="82"/>
      <c r="Q40" s="104">
        <f t="shared" si="17"/>
        <v>46.9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6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7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29.441257812499998</v>
      </c>
      <c r="C42" s="82">
        <v>42.565464062499998</v>
      </c>
      <c r="D42" s="82">
        <v>42.705464062499999</v>
      </c>
      <c r="E42" s="82">
        <v>61.488906249999999</v>
      </c>
      <c r="F42" s="82">
        <v>51.461812500000008</v>
      </c>
      <c r="G42" s="82">
        <v>31.40961875</v>
      </c>
      <c r="H42" s="82">
        <v>14.013512500000001</v>
      </c>
      <c r="I42" s="104">
        <f t="shared" si="16"/>
        <v>273.08603593750001</v>
      </c>
      <c r="J42" s="2"/>
      <c r="K42" s="95" t="s">
        <v>16</v>
      </c>
      <c r="L42" s="82">
        <v>13.3</v>
      </c>
      <c r="M42" s="82">
        <v>17.399999999999999</v>
      </c>
      <c r="N42" s="82">
        <v>16.2</v>
      </c>
      <c r="O42" s="82"/>
      <c r="P42" s="82"/>
      <c r="Q42" s="104">
        <f t="shared" si="17"/>
        <v>46.9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29.441257812499998</v>
      </c>
      <c r="C43" s="82">
        <v>42.565464062499998</v>
      </c>
      <c r="D43" s="82">
        <v>42.705464062499999</v>
      </c>
      <c r="E43" s="82">
        <v>61.488906249999999</v>
      </c>
      <c r="F43" s="82">
        <v>51.461812500000008</v>
      </c>
      <c r="G43" s="82">
        <v>31.40961875</v>
      </c>
      <c r="H43" s="82">
        <v>14.013512500000001</v>
      </c>
      <c r="I43" s="104">
        <f t="shared" si="16"/>
        <v>273.08603593750001</v>
      </c>
      <c r="J43" s="2"/>
      <c r="K43" s="94" t="s">
        <v>17</v>
      </c>
      <c r="L43" s="82">
        <v>13.3</v>
      </c>
      <c r="M43" s="82">
        <v>17.399999999999999</v>
      </c>
      <c r="N43" s="82">
        <v>16.2</v>
      </c>
      <c r="O43" s="82"/>
      <c r="P43" s="82"/>
      <c r="Q43" s="104">
        <f t="shared" si="17"/>
        <v>46.9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6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7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29.441257812499998</v>
      </c>
      <c r="C45" s="82">
        <v>42.565464062499998</v>
      </c>
      <c r="D45" s="82">
        <v>42.705464062499999</v>
      </c>
      <c r="E45" s="82">
        <v>61.488906249999999</v>
      </c>
      <c r="F45" s="82">
        <v>51.461812500000008</v>
      </c>
      <c r="G45" s="82">
        <v>31.40961875</v>
      </c>
      <c r="H45" s="82">
        <v>14.013512500000001</v>
      </c>
      <c r="I45" s="104">
        <f t="shared" si="16"/>
        <v>273.08603593750001</v>
      </c>
      <c r="J45" s="2"/>
      <c r="K45" s="94" t="s">
        <v>19</v>
      </c>
      <c r="L45" s="82">
        <v>13.4</v>
      </c>
      <c r="M45" s="82">
        <v>17.5</v>
      </c>
      <c r="N45" s="82">
        <v>16.3</v>
      </c>
      <c r="O45" s="82"/>
      <c r="P45" s="82"/>
      <c r="Q45" s="104">
        <f t="shared" si="17"/>
        <v>47.2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8">SUM(B39:B45)</f>
        <v>145.68049999999999</v>
      </c>
      <c r="C46" s="28">
        <f t="shared" si="18"/>
        <v>210.57749999999999</v>
      </c>
      <c r="D46" s="28">
        <f t="shared" si="18"/>
        <v>211.3125</v>
      </c>
      <c r="E46" s="28">
        <f t="shared" si="18"/>
        <v>304.262</v>
      </c>
      <c r="F46" s="28">
        <f t="shared" si="18"/>
        <v>254.52000000000004</v>
      </c>
      <c r="G46" s="28">
        <f t="shared" si="18"/>
        <v>155.39999999999998</v>
      </c>
      <c r="H46" s="28">
        <f t="shared" si="18"/>
        <v>69.286000000000016</v>
      </c>
      <c r="I46" s="104">
        <f t="shared" si="16"/>
        <v>1351.0385000000001</v>
      </c>
      <c r="K46" s="80" t="s">
        <v>11</v>
      </c>
      <c r="L46" s="84">
        <f>SUM(L39:L45)</f>
        <v>66.100000000000009</v>
      </c>
      <c r="M46" s="28">
        <f>SUM(M39:M45)</f>
        <v>86.6</v>
      </c>
      <c r="N46" s="28">
        <f>SUM(N39:N45)</f>
        <v>80.5</v>
      </c>
      <c r="O46" s="28">
        <f>SUM(O39:O45)</f>
        <v>0</v>
      </c>
      <c r="P46" s="28">
        <f>SUM(P39:P45)</f>
        <v>0</v>
      </c>
      <c r="Q46" s="104">
        <f t="shared" si="17"/>
        <v>233.2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53.5</v>
      </c>
      <c r="C47" s="31">
        <v>52.5</v>
      </c>
      <c r="D47" s="31">
        <v>52.5</v>
      </c>
      <c r="E47" s="31">
        <v>51.5</v>
      </c>
      <c r="F47" s="31">
        <v>50.5</v>
      </c>
      <c r="G47" s="31">
        <v>50</v>
      </c>
      <c r="H47" s="31">
        <v>49</v>
      </c>
      <c r="I47" s="105">
        <f>+((I46/I48)/7)*1000</f>
        <v>51.50934080597812</v>
      </c>
      <c r="K47" s="113" t="s">
        <v>20</v>
      </c>
      <c r="L47" s="85">
        <v>62.5</v>
      </c>
      <c r="M47" s="31">
        <v>62.5</v>
      </c>
      <c r="N47" s="31">
        <v>62.5</v>
      </c>
      <c r="O47" s="31"/>
      <c r="P47" s="31"/>
      <c r="Q47" s="105">
        <f>+((Q46/Q48)/7)*1000</f>
        <v>62.503350308228356</v>
      </c>
      <c r="R47" s="65"/>
      <c r="S47" s="65"/>
    </row>
    <row r="48" spans="1:30" ht="33.75" customHeight="1" x14ac:dyDescent="0.25">
      <c r="A48" s="97" t="s">
        <v>21</v>
      </c>
      <c r="B48" s="86">
        <v>389</v>
      </c>
      <c r="C48" s="35">
        <v>573</v>
      </c>
      <c r="D48" s="35">
        <v>575</v>
      </c>
      <c r="E48" s="35">
        <v>844</v>
      </c>
      <c r="F48" s="35">
        <v>720</v>
      </c>
      <c r="G48" s="35">
        <v>444</v>
      </c>
      <c r="H48" s="35">
        <v>202</v>
      </c>
      <c r="I48" s="106">
        <f>SUM(B48:H48)</f>
        <v>3747</v>
      </c>
      <c r="J48" s="66"/>
      <c r="K48" s="97" t="s">
        <v>21</v>
      </c>
      <c r="L48" s="109">
        <v>151</v>
      </c>
      <c r="M48" s="67">
        <v>198</v>
      </c>
      <c r="N48" s="67">
        <v>184</v>
      </c>
      <c r="O48" s="67"/>
      <c r="P48" s="67"/>
      <c r="Q48" s="115">
        <f>SUM(L48:P48)</f>
        <v>533</v>
      </c>
      <c r="R48" s="68"/>
      <c r="S48" s="68"/>
    </row>
    <row r="49" spans="1:30" ht="33.75" customHeight="1" x14ac:dyDescent="0.25">
      <c r="A49" s="98" t="s">
        <v>22</v>
      </c>
      <c r="B49" s="87">
        <f t="shared" ref="B49:H49" si="19">((B48*B47)*7/1000-B39)/4</f>
        <v>29.441257812499998</v>
      </c>
      <c r="C49" s="39">
        <f t="shared" si="19"/>
        <v>42.565464062499998</v>
      </c>
      <c r="D49" s="39">
        <f t="shared" si="19"/>
        <v>42.705464062499999</v>
      </c>
      <c r="E49" s="39">
        <f t="shared" si="19"/>
        <v>61.488906249999999</v>
      </c>
      <c r="F49" s="39">
        <f t="shared" si="19"/>
        <v>51.461812500000008</v>
      </c>
      <c r="G49" s="39">
        <f t="shared" si="19"/>
        <v>31.40961875</v>
      </c>
      <c r="H49" s="39">
        <f t="shared" si="19"/>
        <v>14.013512500000001</v>
      </c>
      <c r="I49" s="107">
        <f>((I46*1000)/I48)/7</f>
        <v>51.50934080597812</v>
      </c>
      <c r="K49" s="98" t="s">
        <v>22</v>
      </c>
      <c r="L49" s="87">
        <f t="shared" ref="L49:P49" si="20">((L48*L47)*7/1000-L39)/4</f>
        <v>13.315625000000001</v>
      </c>
      <c r="M49" s="39">
        <f t="shared" si="20"/>
        <v>17.431249999999999</v>
      </c>
      <c r="N49" s="39">
        <f t="shared" si="20"/>
        <v>16.225000000000001</v>
      </c>
      <c r="O49" s="39">
        <f t="shared" si="20"/>
        <v>0</v>
      </c>
      <c r="P49" s="39">
        <f t="shared" si="20"/>
        <v>0</v>
      </c>
      <c r="Q49" s="116">
        <f>((Q46*1000)/Q48)/7</f>
        <v>62.503350308228356</v>
      </c>
      <c r="R49" s="68"/>
      <c r="S49" s="68"/>
    </row>
    <row r="50" spans="1:30" ht="33.75" customHeight="1" x14ac:dyDescent="0.25">
      <c r="A50" s="99" t="s">
        <v>23</v>
      </c>
      <c r="B50" s="88">
        <f t="shared" ref="B50:H50" si="21">((B48*B47)*7)/1000</f>
        <v>145.68049999999999</v>
      </c>
      <c r="C50" s="43">
        <f t="shared" si="21"/>
        <v>210.57749999999999</v>
      </c>
      <c r="D50" s="43">
        <f t="shared" si="21"/>
        <v>211.3125</v>
      </c>
      <c r="E50" s="43">
        <f t="shared" si="21"/>
        <v>304.262</v>
      </c>
      <c r="F50" s="43">
        <f t="shared" si="21"/>
        <v>254.52</v>
      </c>
      <c r="G50" s="43">
        <f t="shared" si="21"/>
        <v>155.4</v>
      </c>
      <c r="H50" s="43">
        <f t="shared" si="21"/>
        <v>69.286000000000001</v>
      </c>
      <c r="I50" s="90"/>
      <c r="K50" s="99" t="s">
        <v>23</v>
      </c>
      <c r="L50" s="88">
        <f>((L48*L47)*7)/1000</f>
        <v>66.0625</v>
      </c>
      <c r="M50" s="43">
        <f>((M48*M47)*7)/1000</f>
        <v>86.625</v>
      </c>
      <c r="N50" s="43">
        <f>((N48*N47)*7)/1000</f>
        <v>80.5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3">
      <c r="A51" s="100" t="s">
        <v>24</v>
      </c>
      <c r="B51" s="89">
        <f t="shared" ref="B51:H51" si="22">+(B46/B48)/7*1000</f>
        <v>53.5</v>
      </c>
      <c r="C51" s="49">
        <f t="shared" si="22"/>
        <v>52.5</v>
      </c>
      <c r="D51" s="49">
        <f t="shared" si="22"/>
        <v>52.5</v>
      </c>
      <c r="E51" s="49">
        <f t="shared" si="22"/>
        <v>51.5</v>
      </c>
      <c r="F51" s="49">
        <f t="shared" si="22"/>
        <v>50.5</v>
      </c>
      <c r="G51" s="49">
        <f t="shared" si="22"/>
        <v>49.999999999999986</v>
      </c>
      <c r="H51" s="49">
        <f t="shared" si="22"/>
        <v>49.000000000000007</v>
      </c>
      <c r="I51" s="108"/>
      <c r="J51" s="52"/>
      <c r="K51" s="100" t="s">
        <v>24</v>
      </c>
      <c r="L51" s="89">
        <f>+(L46/L48)/7*1000</f>
        <v>62.535477767265853</v>
      </c>
      <c r="M51" s="49">
        <f>+(M46/M48)/7*1000</f>
        <v>62.481962481962476</v>
      </c>
      <c r="N51" s="49">
        <f>+(N46/N48)/7*1000</f>
        <v>62.5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91"/>
      <c r="K54" s="591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589" t="s">
        <v>8</v>
      </c>
      <c r="C55" s="590"/>
      <c r="D55" s="590"/>
      <c r="E55" s="590"/>
      <c r="F55" s="587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45.5</v>
      </c>
      <c r="C58" s="82">
        <v>43.2</v>
      </c>
      <c r="D58" s="82">
        <v>37</v>
      </c>
      <c r="E58" s="82">
        <v>50.2</v>
      </c>
      <c r="F58" s="82"/>
      <c r="G58" s="104">
        <f t="shared" ref="G58:G65" si="23">SUM(B58:F58)</f>
        <v>175.9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v>47.8</v>
      </c>
      <c r="C59" s="82">
        <v>45.3</v>
      </c>
      <c r="D59" s="82">
        <v>38.6</v>
      </c>
      <c r="E59" s="82">
        <v>52.2</v>
      </c>
      <c r="F59" s="82"/>
      <c r="G59" s="104">
        <f t="shared" si="23"/>
        <v>183.89999999999998</v>
      </c>
      <c r="H59" s="76"/>
      <c r="I59" s="2"/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2"/>
      <c r="C60" s="82"/>
      <c r="D60" s="82"/>
      <c r="E60" s="82"/>
      <c r="F60" s="24"/>
      <c r="G60" s="104">
        <f t="shared" si="23"/>
        <v>0</v>
      </c>
      <c r="H60" s="76"/>
      <c r="I60" s="2"/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v>47.8</v>
      </c>
      <c r="C61" s="82">
        <v>45.3</v>
      </c>
      <c r="D61" s="82">
        <v>38.6</v>
      </c>
      <c r="E61" s="82">
        <v>52.3</v>
      </c>
      <c r="F61" s="82"/>
      <c r="G61" s="104">
        <f t="shared" si="23"/>
        <v>184</v>
      </c>
      <c r="H61" s="76"/>
      <c r="I61" s="2"/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v>47.8</v>
      </c>
      <c r="C62" s="82">
        <v>45.3</v>
      </c>
      <c r="D62" s="82">
        <v>38.6</v>
      </c>
      <c r="E62" s="82">
        <v>52.3</v>
      </c>
      <c r="F62" s="82"/>
      <c r="G62" s="104">
        <f t="shared" si="23"/>
        <v>184</v>
      </c>
      <c r="H62" s="76"/>
      <c r="I62" s="2"/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/>
      <c r="C63" s="82"/>
      <c r="D63" s="82"/>
      <c r="E63" s="82"/>
      <c r="F63" s="82"/>
      <c r="G63" s="104">
        <f t="shared" si="23"/>
        <v>0</v>
      </c>
      <c r="H63" s="76"/>
      <c r="I63" s="2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v>47.8</v>
      </c>
      <c r="C64" s="82">
        <v>45.3</v>
      </c>
      <c r="D64" s="82">
        <v>38.700000000000003</v>
      </c>
      <c r="E64" s="82">
        <v>52.3</v>
      </c>
      <c r="F64" s="82"/>
      <c r="G64" s="104">
        <f t="shared" si="23"/>
        <v>184.10000000000002</v>
      </c>
      <c r="H64" s="76"/>
      <c r="I64" s="2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236.7</v>
      </c>
      <c r="C65" s="28">
        <f>SUM(C58:C64)</f>
        <v>224.40000000000003</v>
      </c>
      <c r="D65" s="28">
        <f>SUM(D58:D64)</f>
        <v>191.5</v>
      </c>
      <c r="E65" s="28">
        <f>SUM(E58:E64)</f>
        <v>259.3</v>
      </c>
      <c r="F65" s="28">
        <f>SUM(F58:F64)</f>
        <v>0</v>
      </c>
      <c r="G65" s="104">
        <f t="shared" si="23"/>
        <v>911.90000000000009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70</v>
      </c>
      <c r="C66" s="31">
        <v>70</v>
      </c>
      <c r="D66" s="31">
        <v>70</v>
      </c>
      <c r="E66" s="31">
        <v>70</v>
      </c>
      <c r="F66" s="31"/>
      <c r="G66" s="105">
        <f>+((G65/G67)/7)*1000</f>
        <v>70.000767636447392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483</v>
      </c>
      <c r="C67" s="67">
        <v>458</v>
      </c>
      <c r="D67" s="67">
        <v>391</v>
      </c>
      <c r="E67" s="67">
        <v>529</v>
      </c>
      <c r="F67" s="67"/>
      <c r="G67" s="115">
        <f>SUM(B67:F67)</f>
        <v>1861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 t="shared" ref="B68:F68" si="24">((B67*B66)*7/1000-B58)/4</f>
        <v>47.792499999999997</v>
      </c>
      <c r="C68" s="39">
        <f t="shared" si="24"/>
        <v>45.304999999999993</v>
      </c>
      <c r="D68" s="39">
        <f t="shared" si="24"/>
        <v>38.647500000000001</v>
      </c>
      <c r="E68" s="39">
        <f t="shared" si="24"/>
        <v>52.252499999999998</v>
      </c>
      <c r="F68" s="39">
        <f t="shared" si="24"/>
        <v>0</v>
      </c>
      <c r="G68" s="119">
        <f>((G65*1000)/G67)/7</f>
        <v>70.000767636447378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236.67</v>
      </c>
      <c r="C69" s="43">
        <f>((C67*C66)*7)/1000</f>
        <v>224.42</v>
      </c>
      <c r="D69" s="43">
        <f>((D67*D66)*7)/1000</f>
        <v>191.59</v>
      </c>
      <c r="E69" s="43">
        <f>((E67*E66)*7)/1000</f>
        <v>259.20999999999998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70.008873114463171</v>
      </c>
      <c r="C70" s="49">
        <f>+(C65/C67)/7*1000</f>
        <v>69.993761696818481</v>
      </c>
      <c r="D70" s="49">
        <f>+(D65/D67)/7*1000</f>
        <v>69.96711728169528</v>
      </c>
      <c r="E70" s="49">
        <f>+(E65/E67)/7*1000</f>
        <v>70.024304617877391</v>
      </c>
      <c r="F70" s="49" t="e">
        <f>+(F65/F67)/7*1000</f>
        <v>#DIV/0!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T15:Y15"/>
    <mergeCell ref="B36:H36"/>
    <mergeCell ref="L36:P36"/>
    <mergeCell ref="J54:K54"/>
    <mergeCell ref="B55:F55"/>
    <mergeCell ref="B15:D15"/>
    <mergeCell ref="E15:M15"/>
    <mergeCell ref="A3:C3"/>
    <mergeCell ref="E9:G9"/>
    <mergeCell ref="R9:S9"/>
    <mergeCell ref="K11:L11"/>
    <mergeCell ref="N15:S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B33" zoomScale="30" zoomScaleNormal="30" workbookViewId="0">
      <selection activeCell="Q39" sqref="Q39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84" t="s">
        <v>0</v>
      </c>
      <c r="B3" s="584"/>
      <c r="C3" s="584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2"/>
      <c r="Z3" s="2"/>
      <c r="AA3" s="2"/>
      <c r="AB3" s="2"/>
      <c r="AC3" s="2"/>
      <c r="AD3" s="14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7" t="s">
        <v>1</v>
      </c>
      <c r="B9" s="147"/>
      <c r="C9" s="147"/>
      <c r="D9" s="1"/>
      <c r="E9" s="585" t="s">
        <v>2</v>
      </c>
      <c r="F9" s="585"/>
      <c r="G9" s="58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85"/>
      <c r="S9" s="58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7"/>
      <c r="B10" s="147"/>
      <c r="C10" s="14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7" t="s">
        <v>4</v>
      </c>
      <c r="B11" s="147"/>
      <c r="C11" s="147"/>
      <c r="D11" s="1"/>
      <c r="E11" s="148">
        <v>1</v>
      </c>
      <c r="F11" s="1"/>
      <c r="G11" s="1"/>
      <c r="H11" s="1"/>
      <c r="I11" s="1"/>
      <c r="J11" s="1"/>
      <c r="K11" s="586" t="s">
        <v>60</v>
      </c>
      <c r="L11" s="586"/>
      <c r="M11" s="149"/>
      <c r="N11" s="14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7"/>
      <c r="B12" s="147"/>
      <c r="C12" s="147"/>
      <c r="D12" s="1"/>
      <c r="E12" s="5"/>
      <c r="F12" s="1"/>
      <c r="G12" s="1"/>
      <c r="H12" s="1"/>
      <c r="I12" s="1"/>
      <c r="J12" s="1"/>
      <c r="K12" s="149"/>
      <c r="L12" s="149"/>
      <c r="M12" s="149"/>
      <c r="N12" s="14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7"/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"/>
      <c r="X13" s="1"/>
      <c r="Y13" s="1"/>
    </row>
    <row r="14" spans="1:30" s="3" customFormat="1" ht="27" thickBot="1" x14ac:dyDescent="0.3">
      <c r="A14" s="14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97" t="s">
        <v>8</v>
      </c>
      <c r="C15" s="598"/>
      <c r="D15" s="598"/>
      <c r="E15" s="599"/>
      <c r="F15" s="597" t="s">
        <v>53</v>
      </c>
      <c r="G15" s="598"/>
      <c r="H15" s="598"/>
      <c r="I15" s="598"/>
      <c r="J15" s="598"/>
      <c r="K15" s="598"/>
      <c r="L15" s="598"/>
      <c r="M15" s="598"/>
      <c r="N15" s="599"/>
      <c r="O15" s="592" t="s">
        <v>9</v>
      </c>
      <c r="P15" s="592"/>
      <c r="Q15" s="592"/>
      <c r="R15" s="592"/>
      <c r="S15" s="592"/>
      <c r="T15" s="593"/>
      <c r="U15" s="594" t="s">
        <v>30</v>
      </c>
      <c r="V15" s="595"/>
      <c r="W15" s="595"/>
      <c r="X15" s="595"/>
      <c r="Y15" s="595"/>
      <c r="Z15" s="596"/>
      <c r="AA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78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26"/>
      <c r="M16" s="15"/>
      <c r="N16" s="17"/>
      <c r="O16" s="127">
        <v>1</v>
      </c>
      <c r="P16" s="15">
        <v>2</v>
      </c>
      <c r="Q16" s="15">
        <v>3</v>
      </c>
      <c r="R16" s="15">
        <v>4</v>
      </c>
      <c r="S16" s="15">
        <v>5</v>
      </c>
      <c r="T16" s="15">
        <v>6</v>
      </c>
      <c r="U16" s="16">
        <v>1</v>
      </c>
      <c r="V16" s="15">
        <v>2</v>
      </c>
      <c r="W16" s="78">
        <v>3</v>
      </c>
      <c r="X16" s="78">
        <v>4</v>
      </c>
      <c r="Y16" s="78">
        <v>5</v>
      </c>
      <c r="Z16" s="17">
        <v>6</v>
      </c>
      <c r="AA16" s="18" t="s">
        <v>11</v>
      </c>
      <c r="AC16" s="20"/>
      <c r="AD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81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1">
        <v>10</v>
      </c>
      <c r="M17" s="21">
        <v>11</v>
      </c>
      <c r="N17" s="22">
        <v>12</v>
      </c>
      <c r="O17" s="81">
        <v>1</v>
      </c>
      <c r="P17" s="21">
        <v>2</v>
      </c>
      <c r="Q17" s="21">
        <v>3</v>
      </c>
      <c r="R17" s="21">
        <v>4</v>
      </c>
      <c r="S17" s="21">
        <v>5</v>
      </c>
      <c r="T17" s="21">
        <v>6</v>
      </c>
      <c r="U17" s="14">
        <v>1</v>
      </c>
      <c r="V17" s="21">
        <v>2</v>
      </c>
      <c r="W17" s="21">
        <v>3</v>
      </c>
      <c r="X17" s="21">
        <v>4</v>
      </c>
      <c r="Y17" s="21">
        <v>5</v>
      </c>
      <c r="Z17" s="22">
        <v>6</v>
      </c>
      <c r="AA17" s="18"/>
      <c r="AC17" s="2"/>
      <c r="AD17" s="20"/>
    </row>
    <row r="18" spans="1:30" ht="39.950000000000003" customHeight="1" x14ac:dyDescent="0.25">
      <c r="A18" s="94" t="s">
        <v>13</v>
      </c>
      <c r="B18" s="23">
        <v>47.117500000000007</v>
      </c>
      <c r="C18" s="24">
        <v>38.767812499999998</v>
      </c>
      <c r="D18" s="24">
        <v>38.767812499999998</v>
      </c>
      <c r="E18" s="25"/>
      <c r="F18" s="82">
        <v>42.473695312499999</v>
      </c>
      <c r="G18" s="24">
        <v>42.413320312500005</v>
      </c>
      <c r="H18" s="24">
        <v>40.540398437500002</v>
      </c>
      <c r="I18" s="24">
        <v>41.180023437499997</v>
      </c>
      <c r="J18" s="24">
        <v>32.697135416666669</v>
      </c>
      <c r="K18" s="24">
        <v>32.996968750000001</v>
      </c>
      <c r="L18" s="24">
        <v>41.7527890625</v>
      </c>
      <c r="M18" s="24">
        <v>20.113291666666665</v>
      </c>
      <c r="N18" s="25">
        <v>16.000687499999998</v>
      </c>
      <c r="O18" s="82"/>
      <c r="P18" s="24"/>
      <c r="Q18" s="24"/>
      <c r="R18" s="24"/>
      <c r="S18" s="24"/>
      <c r="T18" s="24"/>
      <c r="U18" s="23"/>
      <c r="V18" s="24"/>
      <c r="W18" s="24"/>
      <c r="X18" s="24"/>
      <c r="Y18" s="24"/>
      <c r="Z18" s="25"/>
      <c r="AA18" s="26">
        <f t="shared" ref="AA18:AA25" si="0">SUM(B18:Z18)</f>
        <v>434.82143489583336</v>
      </c>
      <c r="AC18" s="2"/>
      <c r="AD18" s="20"/>
    </row>
    <row r="19" spans="1:30" ht="39.950000000000003" customHeight="1" x14ac:dyDescent="0.25">
      <c r="A19" s="95" t="s">
        <v>14</v>
      </c>
      <c r="B19" s="23">
        <v>49.204625</v>
      </c>
      <c r="C19" s="24">
        <v>40.214546875000003</v>
      </c>
      <c r="D19" s="24">
        <v>40.214546875000003</v>
      </c>
      <c r="E19" s="25"/>
      <c r="F19" s="82">
        <v>44.295701171874995</v>
      </c>
      <c r="G19" s="24">
        <v>44.310794921875001</v>
      </c>
      <c r="H19" s="24">
        <v>41.944900390624994</v>
      </c>
      <c r="I19" s="24">
        <v>42.988119140625003</v>
      </c>
      <c r="J19" s="24">
        <v>33.571091145833336</v>
      </c>
      <c r="K19" s="24">
        <v>33.945007812499995</v>
      </c>
      <c r="L19" s="24">
        <v>43.517802734375003</v>
      </c>
      <c r="M19" s="24">
        <v>20.930302083333334</v>
      </c>
      <c r="N19" s="25">
        <v>16.506328125</v>
      </c>
      <c r="O19" s="82">
        <v>26.342399999999998</v>
      </c>
      <c r="P19" s="24">
        <v>38.499299999999998</v>
      </c>
      <c r="Q19" s="24">
        <v>37.430399999999999</v>
      </c>
      <c r="R19" s="24">
        <v>38.969000000000001</v>
      </c>
      <c r="S19" s="24">
        <v>27.701799999999999</v>
      </c>
      <c r="T19" s="24">
        <v>24.987200000000001</v>
      </c>
      <c r="U19" s="23">
        <v>26.936700000000002</v>
      </c>
      <c r="V19" s="24">
        <v>48.648600000000002</v>
      </c>
      <c r="W19" s="24">
        <v>49.567</v>
      </c>
      <c r="X19" s="24">
        <v>33.715499999999999</v>
      </c>
      <c r="Y19" s="24">
        <v>21.319200000000002</v>
      </c>
      <c r="Z19" s="25">
        <v>12.9549</v>
      </c>
      <c r="AA19" s="26">
        <f t="shared" si="0"/>
        <v>838.71576627604168</v>
      </c>
      <c r="AC19" s="2"/>
      <c r="AD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82"/>
      <c r="G20" s="24"/>
      <c r="H20" s="24"/>
      <c r="I20" s="24"/>
      <c r="J20" s="24"/>
      <c r="K20" s="24"/>
      <c r="L20" s="24"/>
      <c r="M20" s="24"/>
      <c r="N20" s="25"/>
      <c r="O20" s="83"/>
      <c r="P20" s="24"/>
      <c r="Q20" s="24"/>
      <c r="R20" s="24"/>
      <c r="S20" s="24"/>
      <c r="T20" s="24"/>
      <c r="U20" s="79"/>
      <c r="V20" s="24"/>
      <c r="W20" s="24"/>
      <c r="X20" s="24"/>
      <c r="Y20" s="24"/>
      <c r="Z20" s="25"/>
      <c r="AA20" s="26">
        <f t="shared" si="0"/>
        <v>0</v>
      </c>
      <c r="AC20" s="2"/>
      <c r="AD20" s="20"/>
    </row>
    <row r="21" spans="1:30" ht="39.950000000000003" customHeight="1" x14ac:dyDescent="0.25">
      <c r="A21" s="95" t="s">
        <v>16</v>
      </c>
      <c r="B21" s="23">
        <v>49.204625</v>
      </c>
      <c r="C21" s="24">
        <v>40.214546875000003</v>
      </c>
      <c r="D21" s="24">
        <v>40.214546875000003</v>
      </c>
      <c r="E21" s="25"/>
      <c r="F21" s="82">
        <v>44.295701171874995</v>
      </c>
      <c r="G21" s="24">
        <v>44.310794921875001</v>
      </c>
      <c r="H21" s="24">
        <v>41.944900390624994</v>
      </c>
      <c r="I21" s="24">
        <v>42.988119140625003</v>
      </c>
      <c r="J21" s="24">
        <v>33.571091145833336</v>
      </c>
      <c r="K21" s="24">
        <v>33.945007812499995</v>
      </c>
      <c r="L21" s="24">
        <v>43.517802734375003</v>
      </c>
      <c r="M21" s="24">
        <v>20.930302083333334</v>
      </c>
      <c r="N21" s="25">
        <v>16.506328125</v>
      </c>
      <c r="O21" s="82">
        <v>26.342399999999998</v>
      </c>
      <c r="P21" s="24">
        <v>38.499299999999998</v>
      </c>
      <c r="Q21" s="24">
        <v>37.430399999999999</v>
      </c>
      <c r="R21" s="24">
        <v>38.969000000000001</v>
      </c>
      <c r="S21" s="24">
        <v>27.701799999999999</v>
      </c>
      <c r="T21" s="24">
        <v>24.987200000000001</v>
      </c>
      <c r="U21" s="23">
        <v>26.936700000000002</v>
      </c>
      <c r="V21" s="24">
        <v>48.648600000000002</v>
      </c>
      <c r="W21" s="24">
        <v>49.567</v>
      </c>
      <c r="X21" s="24">
        <v>33.715499999999999</v>
      </c>
      <c r="Y21" s="24">
        <v>21.319200000000002</v>
      </c>
      <c r="Z21" s="25">
        <v>12.9549</v>
      </c>
      <c r="AA21" s="26">
        <f t="shared" si="0"/>
        <v>838.71576627604168</v>
      </c>
      <c r="AC21" s="2"/>
      <c r="AD21" s="20"/>
    </row>
    <row r="22" spans="1:30" ht="39.950000000000003" customHeight="1" x14ac:dyDescent="0.25">
      <c r="A22" s="94" t="s">
        <v>17</v>
      </c>
      <c r="B22" s="23"/>
      <c r="C22" s="24"/>
      <c r="D22" s="24"/>
      <c r="E22" s="25"/>
      <c r="F22" s="82"/>
      <c r="G22" s="24"/>
      <c r="H22" s="24"/>
      <c r="I22" s="24"/>
      <c r="J22" s="24"/>
      <c r="K22" s="24"/>
      <c r="L22" s="24"/>
      <c r="M22" s="24"/>
      <c r="N22" s="25"/>
      <c r="O22" s="82">
        <v>26.342399999999998</v>
      </c>
      <c r="P22" s="24">
        <v>38.499299999999998</v>
      </c>
      <c r="Q22" s="24">
        <v>37.430399999999999</v>
      </c>
      <c r="R22" s="24">
        <v>38.969000000000001</v>
      </c>
      <c r="S22" s="24">
        <v>27.701799999999999</v>
      </c>
      <c r="T22" s="24">
        <v>24.987200000000001</v>
      </c>
      <c r="U22" s="23">
        <v>26.936700000000002</v>
      </c>
      <c r="V22" s="24">
        <v>48.648600000000002</v>
      </c>
      <c r="W22" s="24">
        <v>49.567</v>
      </c>
      <c r="X22" s="24">
        <v>33.715499999999999</v>
      </c>
      <c r="Y22" s="24">
        <v>21.319200000000002</v>
      </c>
      <c r="Z22" s="25">
        <v>12.9549</v>
      </c>
      <c r="AA22" s="26">
        <f t="shared" si="0"/>
        <v>387.07200000000006</v>
      </c>
      <c r="AC22" s="2"/>
      <c r="AD22" s="20"/>
    </row>
    <row r="23" spans="1:30" ht="39.950000000000003" customHeight="1" x14ac:dyDescent="0.25">
      <c r="A23" s="95" t="s">
        <v>18</v>
      </c>
      <c r="B23" s="23">
        <v>49.204625</v>
      </c>
      <c r="C23" s="24">
        <v>40.214546875000003</v>
      </c>
      <c r="D23" s="24">
        <v>40.214546875000003</v>
      </c>
      <c r="E23" s="25"/>
      <c r="F23" s="82">
        <v>20.3</v>
      </c>
      <c r="G23" s="24">
        <v>43.1</v>
      </c>
      <c r="H23" s="24">
        <v>54.1</v>
      </c>
      <c r="I23" s="24">
        <v>50.1</v>
      </c>
      <c r="J23" s="24">
        <v>48.9</v>
      </c>
      <c r="K23" s="24">
        <v>54.8</v>
      </c>
      <c r="L23" s="24">
        <v>50.7</v>
      </c>
      <c r="M23" s="24"/>
      <c r="N23" s="25"/>
      <c r="O23" s="82">
        <v>26.342399999999998</v>
      </c>
      <c r="P23" s="24">
        <v>38.499299999999998</v>
      </c>
      <c r="Q23" s="24">
        <v>37.430399999999999</v>
      </c>
      <c r="R23" s="24">
        <v>38.969000000000001</v>
      </c>
      <c r="S23" s="24">
        <v>27.701799999999999</v>
      </c>
      <c r="T23" s="24">
        <v>24.987200000000001</v>
      </c>
      <c r="U23" s="23">
        <v>26.936700000000002</v>
      </c>
      <c r="V23" s="24">
        <v>48.648600000000002</v>
      </c>
      <c r="W23" s="24">
        <v>49.567</v>
      </c>
      <c r="X23" s="24">
        <v>33.715499999999999</v>
      </c>
      <c r="Y23" s="24">
        <v>21.319200000000002</v>
      </c>
      <c r="Z23" s="25">
        <v>12.9549</v>
      </c>
      <c r="AA23" s="26">
        <f t="shared" si="0"/>
        <v>838.70571875000007</v>
      </c>
      <c r="AC23" s="2"/>
      <c r="AD23" s="20"/>
    </row>
    <row r="24" spans="1:30" ht="39.950000000000003" customHeight="1" x14ac:dyDescent="0.25">
      <c r="A24" s="94" t="s">
        <v>19</v>
      </c>
      <c r="B24" s="23">
        <v>20.6</v>
      </c>
      <c r="C24" s="24">
        <v>37.299999999999997</v>
      </c>
      <c r="D24" s="24">
        <v>46.5</v>
      </c>
      <c r="E24" s="25">
        <v>25.2</v>
      </c>
      <c r="F24" s="82">
        <v>20.3</v>
      </c>
      <c r="G24" s="24">
        <v>43.1</v>
      </c>
      <c r="H24" s="24">
        <v>54.1</v>
      </c>
      <c r="I24" s="24">
        <v>50.1</v>
      </c>
      <c r="J24" s="24">
        <v>48.9</v>
      </c>
      <c r="K24" s="24">
        <v>54.8</v>
      </c>
      <c r="L24" s="24">
        <v>50.7</v>
      </c>
      <c r="M24" s="24"/>
      <c r="N24" s="25"/>
      <c r="O24" s="82">
        <v>26.342399999999998</v>
      </c>
      <c r="P24" s="24">
        <v>38.499299999999998</v>
      </c>
      <c r="Q24" s="24">
        <v>37.430399999999999</v>
      </c>
      <c r="R24" s="24">
        <v>38.969000000000001</v>
      </c>
      <c r="S24" s="24">
        <v>27.701799999999999</v>
      </c>
      <c r="T24" s="24">
        <v>24.987200000000001</v>
      </c>
      <c r="U24" s="23">
        <v>26.936700000000002</v>
      </c>
      <c r="V24" s="24">
        <v>48.648600000000002</v>
      </c>
      <c r="W24" s="24">
        <v>49.567</v>
      </c>
      <c r="X24" s="24">
        <v>33.715499999999999</v>
      </c>
      <c r="Y24" s="24">
        <v>21.319200000000002</v>
      </c>
      <c r="Z24" s="25">
        <v>12.9549</v>
      </c>
      <c r="AA24" s="26">
        <f t="shared" si="0"/>
        <v>838.67200000000003</v>
      </c>
      <c r="AC24" s="2"/>
    </row>
    <row r="25" spans="1:30" ht="41.45" customHeight="1" x14ac:dyDescent="0.25">
      <c r="A25" s="95" t="s">
        <v>11</v>
      </c>
      <c r="B25" s="27">
        <f t="shared" ref="B25:C25" si="1">SUM(B18:B24)</f>
        <v>215.33137499999998</v>
      </c>
      <c r="C25" s="28">
        <f t="shared" si="1"/>
        <v>196.71145312499999</v>
      </c>
      <c r="D25" s="28">
        <f t="shared" ref="D25" si="2">SUM(D18:D24)</f>
        <v>205.91145312500001</v>
      </c>
      <c r="E25" s="29">
        <f>SUM(E18:E24)</f>
        <v>25.2</v>
      </c>
      <c r="F25" s="84">
        <f t="shared" ref="F25:H25" si="3">SUM(F18:F24)</f>
        <v>171.66509765625</v>
      </c>
      <c r="G25" s="28">
        <f t="shared" si="3"/>
        <v>217.23491015625001</v>
      </c>
      <c r="H25" s="28">
        <f t="shared" si="3"/>
        <v>232.63019921874999</v>
      </c>
      <c r="I25" s="28">
        <f>SUM(I18:I24)</f>
        <v>227.35626171875001</v>
      </c>
      <c r="J25" s="28">
        <f t="shared" ref="J25:N25" si="4">SUM(J18:J24)</f>
        <v>197.63931770833335</v>
      </c>
      <c r="K25" s="28">
        <f t="shared" si="4"/>
        <v>210.48698437500002</v>
      </c>
      <c r="L25" s="28">
        <f t="shared" si="4"/>
        <v>230.18839453125003</v>
      </c>
      <c r="M25" s="28">
        <f t="shared" si="4"/>
        <v>61.97389583333333</v>
      </c>
      <c r="N25" s="29">
        <f t="shared" si="4"/>
        <v>49.01334374999999</v>
      </c>
      <c r="O25" s="84">
        <f>SUM(O18:O24)</f>
        <v>131.71199999999999</v>
      </c>
      <c r="P25" s="28">
        <f t="shared" ref="P25:T25" si="5">SUM(P18:P24)</f>
        <v>192.4965</v>
      </c>
      <c r="Q25" s="28">
        <f t="shared" si="5"/>
        <v>187.15199999999999</v>
      </c>
      <c r="R25" s="28">
        <f t="shared" si="5"/>
        <v>194.845</v>
      </c>
      <c r="S25" s="28">
        <f t="shared" si="5"/>
        <v>138.50899999999999</v>
      </c>
      <c r="T25" s="28">
        <f t="shared" si="5"/>
        <v>124.93600000000001</v>
      </c>
      <c r="U25" s="27">
        <f>SUM(U18:U24)</f>
        <v>134.68350000000001</v>
      </c>
      <c r="V25" s="28">
        <f t="shared" ref="V25:Z25" si="6">SUM(V18:V24)</f>
        <v>243.24299999999999</v>
      </c>
      <c r="W25" s="28">
        <f t="shared" si="6"/>
        <v>247.83500000000001</v>
      </c>
      <c r="X25" s="28">
        <f t="shared" si="6"/>
        <v>168.57749999999999</v>
      </c>
      <c r="Y25" s="28">
        <f t="shared" si="6"/>
        <v>106.596</v>
      </c>
      <c r="Z25" s="29">
        <f t="shared" si="6"/>
        <v>64.774500000000003</v>
      </c>
      <c r="AA25" s="26">
        <f t="shared" si="0"/>
        <v>4176.7026861979166</v>
      </c>
    </row>
    <row r="26" spans="1:30" s="2" customFormat="1" ht="36.75" customHeight="1" x14ac:dyDescent="0.25">
      <c r="A26" s="96" t="s">
        <v>20</v>
      </c>
      <c r="B26" s="30">
        <v>49.5</v>
      </c>
      <c r="C26" s="31">
        <v>49</v>
      </c>
      <c r="D26" s="31">
        <v>49</v>
      </c>
      <c r="E26" s="32">
        <v>49</v>
      </c>
      <c r="F26" s="85"/>
      <c r="G26" s="31"/>
      <c r="H26" s="31"/>
      <c r="I26" s="31"/>
      <c r="J26" s="31"/>
      <c r="K26" s="31"/>
      <c r="L26" s="31"/>
      <c r="M26" s="31"/>
      <c r="N26" s="32"/>
      <c r="O26" s="85">
        <v>49</v>
      </c>
      <c r="P26" s="31">
        <v>48.5</v>
      </c>
      <c r="Q26" s="31">
        <v>48</v>
      </c>
      <c r="R26" s="31">
        <v>47.5</v>
      </c>
      <c r="S26" s="31">
        <v>47</v>
      </c>
      <c r="T26" s="31">
        <v>46</v>
      </c>
      <c r="U26" s="30">
        <v>50.5</v>
      </c>
      <c r="V26" s="31">
        <v>49.5</v>
      </c>
      <c r="W26" s="31">
        <v>48.5</v>
      </c>
      <c r="X26" s="31">
        <v>47.5</v>
      </c>
      <c r="Y26" s="31">
        <v>47</v>
      </c>
      <c r="Z26" s="32">
        <v>46.5</v>
      </c>
      <c r="AA26" s="33">
        <f>+((AA25/AA27)/7)*1000</f>
        <v>48.010284222239143</v>
      </c>
    </row>
    <row r="27" spans="1:30" s="2" customFormat="1" ht="33" customHeight="1" x14ac:dyDescent="0.25">
      <c r="A27" s="97" t="s">
        <v>21</v>
      </c>
      <c r="B27" s="34">
        <v>296</v>
      </c>
      <c r="C27" s="35">
        <v>535</v>
      </c>
      <c r="D27" s="35">
        <v>667</v>
      </c>
      <c r="E27" s="36">
        <v>361</v>
      </c>
      <c r="F27" s="86">
        <v>302</v>
      </c>
      <c r="G27" s="35">
        <v>645</v>
      </c>
      <c r="H27" s="35">
        <v>811</v>
      </c>
      <c r="I27" s="35">
        <v>751</v>
      </c>
      <c r="J27" s="35">
        <v>733</v>
      </c>
      <c r="K27" s="35">
        <v>821</v>
      </c>
      <c r="L27" s="35">
        <v>760</v>
      </c>
      <c r="M27" s="35"/>
      <c r="N27" s="36"/>
      <c r="O27" s="86">
        <v>384</v>
      </c>
      <c r="P27" s="35">
        <v>567</v>
      </c>
      <c r="Q27" s="35">
        <v>557</v>
      </c>
      <c r="R27" s="35">
        <v>586</v>
      </c>
      <c r="S27" s="35">
        <v>421</v>
      </c>
      <c r="T27" s="35">
        <v>388</v>
      </c>
      <c r="U27" s="34">
        <v>381</v>
      </c>
      <c r="V27" s="35">
        <v>702</v>
      </c>
      <c r="W27" s="35">
        <v>730</v>
      </c>
      <c r="X27" s="35">
        <v>507</v>
      </c>
      <c r="Y27" s="35">
        <v>324</v>
      </c>
      <c r="Z27" s="36">
        <v>199</v>
      </c>
      <c r="AA27" s="37">
        <f>SUM(B27:Z27)</f>
        <v>12428</v>
      </c>
      <c r="AB27" s="2">
        <f>((AA25*1000)/AA27)/7</f>
        <v>48.010284222239143</v>
      </c>
    </row>
    <row r="28" spans="1:30" s="2" customFormat="1" ht="33" customHeight="1" x14ac:dyDescent="0.25">
      <c r="A28" s="98" t="s">
        <v>22</v>
      </c>
      <c r="B28" s="38">
        <f>((B27*B26)*7/1000-B18)/4</f>
        <v>13.861624999999997</v>
      </c>
      <c r="C28" s="39">
        <f t="shared" ref="C28:N28" si="7">((C27*C26)*7/1000-C18)/4</f>
        <v>36.184296875000001</v>
      </c>
      <c r="D28" s="39">
        <f t="shared" ref="D28" si="8">((D27*D26)*7/1000-D18)/4</f>
        <v>47.503296875000004</v>
      </c>
      <c r="E28" s="40">
        <f t="shared" si="7"/>
        <v>30.955749999999998</v>
      </c>
      <c r="F28" s="87">
        <f t="shared" si="7"/>
        <v>-10.618423828125</v>
      </c>
      <c r="G28" s="39">
        <f t="shared" si="7"/>
        <v>-10.603330078125001</v>
      </c>
      <c r="H28" s="39">
        <f t="shared" si="7"/>
        <v>-10.135099609375001</v>
      </c>
      <c r="I28" s="39">
        <f t="shared" si="7"/>
        <v>-10.295005859374999</v>
      </c>
      <c r="J28" s="39">
        <f t="shared" si="7"/>
        <v>-8.1742838541666671</v>
      </c>
      <c r="K28" s="39">
        <f t="shared" si="7"/>
        <v>-8.2492421875000002</v>
      </c>
      <c r="L28" s="39">
        <f t="shared" si="7"/>
        <v>-10.438197265625</v>
      </c>
      <c r="M28" s="39">
        <f t="shared" si="7"/>
        <v>-5.0283229166666663</v>
      </c>
      <c r="N28" s="40">
        <f t="shared" si="7"/>
        <v>-4.0001718749999995</v>
      </c>
      <c r="O28" s="87">
        <f t="shared" ref="O28:T28" si="9">((O27*O26)*7/1000)/5</f>
        <v>26.342399999999998</v>
      </c>
      <c r="P28" s="39">
        <f t="shared" si="9"/>
        <v>38.499299999999998</v>
      </c>
      <c r="Q28" s="39">
        <f t="shared" si="9"/>
        <v>37.430399999999999</v>
      </c>
      <c r="R28" s="39">
        <f t="shared" si="9"/>
        <v>38.969000000000001</v>
      </c>
      <c r="S28" s="39">
        <f t="shared" si="9"/>
        <v>27.701799999999999</v>
      </c>
      <c r="T28" s="39">
        <f t="shared" si="9"/>
        <v>24.987200000000001</v>
      </c>
      <c r="U28" s="38">
        <f>((U27*U26)*7/1000)/5</f>
        <v>26.936700000000002</v>
      </c>
      <c r="V28" s="39">
        <f t="shared" ref="V28:Z28" si="10">((V27*V26)*7/1000)/5</f>
        <v>48.648600000000002</v>
      </c>
      <c r="W28" s="39">
        <f t="shared" si="10"/>
        <v>49.567</v>
      </c>
      <c r="X28" s="39">
        <f t="shared" si="10"/>
        <v>33.715499999999999</v>
      </c>
      <c r="Y28" s="39">
        <f t="shared" si="10"/>
        <v>21.319200000000002</v>
      </c>
      <c r="Z28" s="40">
        <f t="shared" si="10"/>
        <v>12.9549</v>
      </c>
      <c r="AA28" s="41"/>
    </row>
    <row r="29" spans="1:30" ht="33.75" customHeight="1" x14ac:dyDescent="0.25">
      <c r="A29" s="99" t="s">
        <v>23</v>
      </c>
      <c r="B29" s="42">
        <f t="shared" ref="B29:C29" si="11">((B27*B26)*7)/1000</f>
        <v>102.56399999999999</v>
      </c>
      <c r="C29" s="43">
        <f t="shared" si="11"/>
        <v>183.505</v>
      </c>
      <c r="D29" s="43">
        <f t="shared" ref="D29" si="12">((D27*D26)*7)/1000</f>
        <v>228.78100000000001</v>
      </c>
      <c r="E29" s="90">
        <f>((E27*E26)*7)/1000</f>
        <v>123.82299999999999</v>
      </c>
      <c r="F29" s="88">
        <f>((F27*F26)*7)/1000</f>
        <v>0</v>
      </c>
      <c r="G29" s="43">
        <f t="shared" ref="G29:H29" si="13">((G27*G26)*7)/1000</f>
        <v>0</v>
      </c>
      <c r="H29" s="43">
        <f t="shared" si="13"/>
        <v>0</v>
      </c>
      <c r="I29" s="43">
        <f>((I27*I26)*7)/1000</f>
        <v>0</v>
      </c>
      <c r="J29" s="43">
        <f>((J27*J26)*7)/1000</f>
        <v>0</v>
      </c>
      <c r="K29" s="43">
        <f t="shared" ref="K29:N29" si="14">((K27*K26)*7)/1000</f>
        <v>0</v>
      </c>
      <c r="L29" s="43">
        <f t="shared" si="14"/>
        <v>0</v>
      </c>
      <c r="M29" s="43">
        <f t="shared" si="14"/>
        <v>0</v>
      </c>
      <c r="N29" s="90">
        <f t="shared" si="14"/>
        <v>0</v>
      </c>
      <c r="O29" s="88">
        <f>((O27*O26)*7)/1000</f>
        <v>131.71199999999999</v>
      </c>
      <c r="P29" s="43">
        <f>((P27*P26)*7)/1000</f>
        <v>192.4965</v>
      </c>
      <c r="Q29" s="43">
        <f>((Q27*Q26)*7)/1000</f>
        <v>187.15199999999999</v>
      </c>
      <c r="R29" s="43">
        <f t="shared" ref="R29:Z29" si="15">((R27*R26)*7)/1000</f>
        <v>194.845</v>
      </c>
      <c r="S29" s="43">
        <f t="shared" si="15"/>
        <v>138.50899999999999</v>
      </c>
      <c r="T29" s="43">
        <f t="shared" si="15"/>
        <v>124.93600000000001</v>
      </c>
      <c r="U29" s="44">
        <f t="shared" si="15"/>
        <v>134.68350000000001</v>
      </c>
      <c r="V29" s="45">
        <f t="shared" si="15"/>
        <v>243.24299999999999</v>
      </c>
      <c r="W29" s="45">
        <f t="shared" si="15"/>
        <v>247.83500000000001</v>
      </c>
      <c r="X29" s="45">
        <f t="shared" si="15"/>
        <v>168.57749999999999</v>
      </c>
      <c r="Y29" s="45">
        <f t="shared" si="15"/>
        <v>106.596</v>
      </c>
      <c r="Z29" s="46">
        <f t="shared" si="15"/>
        <v>64.774500000000003</v>
      </c>
      <c r="AA29" s="47"/>
    </row>
    <row r="30" spans="1:30" ht="33.75" customHeight="1" thickBot="1" x14ac:dyDescent="0.3">
      <c r="A30" s="100" t="s">
        <v>24</v>
      </c>
      <c r="B30" s="48">
        <f t="shared" ref="B30:C30" si="16">+(B25/B27)/7*1000</f>
        <v>103.92440878378378</v>
      </c>
      <c r="C30" s="49">
        <f t="shared" si="16"/>
        <v>52.526422730307068</v>
      </c>
      <c r="D30" s="49">
        <f t="shared" ref="D30" si="17">+(D25/D27)/7*1000</f>
        <v>44.101831896551722</v>
      </c>
      <c r="E30" s="50">
        <f>+(E25/E27)/7*1000</f>
        <v>9.9722991689750682</v>
      </c>
      <c r="F30" s="89">
        <f t="shared" ref="F30:H30" si="18">+(F25/F27)/7*1000</f>
        <v>81.203925097563868</v>
      </c>
      <c r="G30" s="49">
        <f t="shared" si="18"/>
        <v>48.114044331395355</v>
      </c>
      <c r="H30" s="49">
        <f t="shared" si="18"/>
        <v>40.977664121675183</v>
      </c>
      <c r="I30" s="49">
        <f>+(I25/I27)/7*1000</f>
        <v>43.248290226127068</v>
      </c>
      <c r="J30" s="49">
        <f t="shared" ref="J30:N30" si="19">+(J25/J27)/7*1000</f>
        <v>38.518674275644777</v>
      </c>
      <c r="K30" s="49">
        <f t="shared" si="19"/>
        <v>36.62554104315295</v>
      </c>
      <c r="L30" s="49">
        <f t="shared" si="19"/>
        <v>43.268495212640985</v>
      </c>
      <c r="M30" s="49" t="e">
        <f t="shared" si="19"/>
        <v>#DIV/0!</v>
      </c>
      <c r="N30" s="50" t="e">
        <f t="shared" si="19"/>
        <v>#DIV/0!</v>
      </c>
      <c r="O30" s="89">
        <f>+(O25/O27)/7*1000</f>
        <v>48.999999999999993</v>
      </c>
      <c r="P30" s="49">
        <f t="shared" ref="P30:Z30" si="20">+(P25/P27)/7*1000</f>
        <v>48.499999999999993</v>
      </c>
      <c r="Q30" s="49">
        <f t="shared" si="20"/>
        <v>47.999999999999993</v>
      </c>
      <c r="R30" s="49">
        <f t="shared" si="20"/>
        <v>47.5</v>
      </c>
      <c r="S30" s="49">
        <f t="shared" si="20"/>
        <v>46.999999999999993</v>
      </c>
      <c r="T30" s="49">
        <f t="shared" si="20"/>
        <v>46</v>
      </c>
      <c r="U30" s="48">
        <f t="shared" si="20"/>
        <v>50.5</v>
      </c>
      <c r="V30" s="49">
        <f t="shared" si="20"/>
        <v>49.499999999999993</v>
      </c>
      <c r="W30" s="49">
        <f t="shared" si="20"/>
        <v>48.5</v>
      </c>
      <c r="X30" s="49">
        <f t="shared" si="20"/>
        <v>47.499999999999993</v>
      </c>
      <c r="Y30" s="49">
        <f t="shared" si="20"/>
        <v>47</v>
      </c>
      <c r="Z30" s="50">
        <f t="shared" si="20"/>
        <v>46.5</v>
      </c>
      <c r="AA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89" t="s">
        <v>26</v>
      </c>
      <c r="C36" s="590"/>
      <c r="D36" s="590"/>
      <c r="E36" s="590"/>
      <c r="F36" s="590"/>
      <c r="G36" s="590"/>
      <c r="H36" s="587"/>
      <c r="I36" s="102"/>
      <c r="J36" s="55" t="s">
        <v>27</v>
      </c>
      <c r="K36" s="110"/>
      <c r="L36" s="590" t="s">
        <v>26</v>
      </c>
      <c r="M36" s="590"/>
      <c r="N36" s="590"/>
      <c r="O36" s="590"/>
      <c r="P36" s="587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29.441257812499998</v>
      </c>
      <c r="C39" s="82">
        <v>42.565464062499998</v>
      </c>
      <c r="D39" s="82">
        <v>42.705464062499999</v>
      </c>
      <c r="E39" s="82">
        <v>61.488906249999999</v>
      </c>
      <c r="F39" s="82">
        <v>51.461812500000008</v>
      </c>
      <c r="G39" s="82">
        <v>31.40961875</v>
      </c>
      <c r="H39" s="82">
        <v>14.013512500000001</v>
      </c>
      <c r="I39" s="104">
        <f t="shared" ref="I39:I46" si="21">SUM(B39:H39)</f>
        <v>273.08603593750001</v>
      </c>
      <c r="J39" s="2"/>
      <c r="K39" s="94" t="s">
        <v>13</v>
      </c>
      <c r="L39" s="82">
        <v>13.4</v>
      </c>
      <c r="M39" s="82">
        <v>17.5</v>
      </c>
      <c r="N39" s="82">
        <v>16.3</v>
      </c>
      <c r="O39" s="82"/>
      <c r="P39" s="82"/>
      <c r="Q39" s="104">
        <f t="shared" ref="Q39:Q46" si="22">SUM(L39:P39)</f>
        <v>47.2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30.761685546875</v>
      </c>
      <c r="C40" s="82">
        <v>44.509883984374994</v>
      </c>
      <c r="D40" s="82">
        <v>44.667383984375</v>
      </c>
      <c r="E40" s="82">
        <v>64.385773437499992</v>
      </c>
      <c r="F40" s="82">
        <v>53.914546874999999</v>
      </c>
      <c r="G40" s="82">
        <v>32.940095312499999</v>
      </c>
      <c r="H40" s="82">
        <v>14.701871874999998</v>
      </c>
      <c r="I40" s="104">
        <f t="shared" si="21"/>
        <v>285.88124101562494</v>
      </c>
      <c r="J40" s="2"/>
      <c r="K40" s="95" t="s">
        <v>14</v>
      </c>
      <c r="L40" s="82">
        <v>13.4</v>
      </c>
      <c r="M40" s="82">
        <v>17.600000000000001</v>
      </c>
      <c r="N40" s="82">
        <v>16.3</v>
      </c>
      <c r="O40" s="82"/>
      <c r="P40" s="82"/>
      <c r="Q40" s="104">
        <f t="shared" si="22"/>
        <v>47.3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21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22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30.761685546875</v>
      </c>
      <c r="C42" s="82">
        <v>44.509883984374994</v>
      </c>
      <c r="D42" s="82">
        <v>44.667383984375</v>
      </c>
      <c r="E42" s="82">
        <v>64.385773437499992</v>
      </c>
      <c r="F42" s="82">
        <v>53.914546874999999</v>
      </c>
      <c r="G42" s="82">
        <v>32.940095312499999</v>
      </c>
      <c r="H42" s="82">
        <v>14.701871874999998</v>
      </c>
      <c r="I42" s="104">
        <f t="shared" si="21"/>
        <v>285.88124101562494</v>
      </c>
      <c r="J42" s="2"/>
      <c r="K42" s="95" t="s">
        <v>16</v>
      </c>
      <c r="L42" s="82">
        <v>13.4</v>
      </c>
      <c r="M42" s="82">
        <v>17.600000000000001</v>
      </c>
      <c r="N42" s="82">
        <v>16.399999999999999</v>
      </c>
      <c r="O42" s="82"/>
      <c r="P42" s="82"/>
      <c r="Q42" s="104">
        <f t="shared" si="22"/>
        <v>47.4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30.761685546875</v>
      </c>
      <c r="C43" s="82">
        <v>44.509883984374994</v>
      </c>
      <c r="D43" s="82">
        <v>44.667383984375</v>
      </c>
      <c r="E43" s="82">
        <v>64.385773437499992</v>
      </c>
      <c r="F43" s="82">
        <v>53.914546874999999</v>
      </c>
      <c r="G43" s="82">
        <v>32.940095312499999</v>
      </c>
      <c r="H43" s="82">
        <v>14.701871874999998</v>
      </c>
      <c r="I43" s="104">
        <f t="shared" si="21"/>
        <v>285.88124101562494</v>
      </c>
      <c r="J43" s="2"/>
      <c r="K43" s="94" t="s">
        <v>17</v>
      </c>
      <c r="L43" s="82">
        <v>13.4</v>
      </c>
      <c r="M43" s="82">
        <v>17.600000000000001</v>
      </c>
      <c r="N43" s="82">
        <v>16.399999999999999</v>
      </c>
      <c r="O43" s="82"/>
      <c r="P43" s="82"/>
      <c r="Q43" s="104">
        <f t="shared" si="22"/>
        <v>47.4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21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22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28.5</v>
      </c>
      <c r="C45" s="82">
        <v>54</v>
      </c>
      <c r="D45" s="82">
        <v>66.599999999999994</v>
      </c>
      <c r="E45" s="82">
        <v>46.3</v>
      </c>
      <c r="F45" s="82">
        <v>54.8</v>
      </c>
      <c r="G45" s="82">
        <v>35.700000000000003</v>
      </c>
      <c r="H45" s="82"/>
      <c r="I45" s="104">
        <f t="shared" si="21"/>
        <v>285.89999999999998</v>
      </c>
      <c r="J45" s="2"/>
      <c r="K45" s="94" t="s">
        <v>19</v>
      </c>
      <c r="L45" s="82">
        <v>12.6</v>
      </c>
      <c r="M45" s="82">
        <v>18.100000000000001</v>
      </c>
      <c r="N45" s="82">
        <v>12.7</v>
      </c>
      <c r="O45" s="82">
        <v>4.2</v>
      </c>
      <c r="P45" s="82"/>
      <c r="Q45" s="104">
        <f t="shared" si="22"/>
        <v>47.600000000000009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23">SUM(B39:B45)</f>
        <v>150.22631445312498</v>
      </c>
      <c r="C46" s="28">
        <f t="shared" si="23"/>
        <v>230.09511601562497</v>
      </c>
      <c r="D46" s="28">
        <f t="shared" si="23"/>
        <v>243.30761601562497</v>
      </c>
      <c r="E46" s="28">
        <f t="shared" si="23"/>
        <v>300.94622656249999</v>
      </c>
      <c r="F46" s="28">
        <f t="shared" si="23"/>
        <v>268.00545312500003</v>
      </c>
      <c r="G46" s="28">
        <f t="shared" si="23"/>
        <v>165.92990468750003</v>
      </c>
      <c r="H46" s="28">
        <f t="shared" si="23"/>
        <v>58.119128124999989</v>
      </c>
      <c r="I46" s="104">
        <f t="shared" si="21"/>
        <v>1416.6297589843753</v>
      </c>
      <c r="K46" s="80" t="s">
        <v>11</v>
      </c>
      <c r="L46" s="84">
        <f>SUM(L39:L45)</f>
        <v>66.2</v>
      </c>
      <c r="M46" s="28">
        <f>SUM(M39:M45)</f>
        <v>88.4</v>
      </c>
      <c r="N46" s="28">
        <f>SUM(N39:N45)</f>
        <v>78.100000000000009</v>
      </c>
      <c r="O46" s="28">
        <f>SUM(O39:O45)</f>
        <v>4.2</v>
      </c>
      <c r="P46" s="28">
        <f>SUM(P39:P45)</f>
        <v>0</v>
      </c>
      <c r="Q46" s="104">
        <f t="shared" si="22"/>
        <v>236.90000000000003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56</v>
      </c>
      <c r="C47" s="31">
        <v>55</v>
      </c>
      <c r="D47" s="31">
        <v>55</v>
      </c>
      <c r="E47" s="31">
        <v>54</v>
      </c>
      <c r="F47" s="31">
        <v>53</v>
      </c>
      <c r="G47" s="31">
        <v>52.5</v>
      </c>
      <c r="H47" s="31">
        <v>51.5</v>
      </c>
      <c r="I47" s="105">
        <f>+((I46/I48)/7)*1000</f>
        <v>54.038899827746526</v>
      </c>
      <c r="K47" s="113" t="s">
        <v>20</v>
      </c>
      <c r="L47" s="85">
        <v>63.5</v>
      </c>
      <c r="M47" s="31">
        <v>63.5</v>
      </c>
      <c r="N47" s="31">
        <v>63.5</v>
      </c>
      <c r="O47" s="31">
        <v>63.5</v>
      </c>
      <c r="P47" s="31"/>
      <c r="Q47" s="105">
        <f>+((Q46/Q48)/7)*1000</f>
        <v>63.614393125671327</v>
      </c>
      <c r="R47" s="65"/>
      <c r="S47" s="65"/>
    </row>
    <row r="48" spans="1:30" ht="33.75" customHeight="1" x14ac:dyDescent="0.25">
      <c r="A48" s="97" t="s">
        <v>21</v>
      </c>
      <c r="B48" s="86">
        <v>372</v>
      </c>
      <c r="C48" s="35">
        <v>707</v>
      </c>
      <c r="D48" s="35">
        <v>873</v>
      </c>
      <c r="E48" s="35">
        <v>607</v>
      </c>
      <c r="F48" s="35">
        <v>718</v>
      </c>
      <c r="G48" s="35">
        <v>468</v>
      </c>
      <c r="H48" s="35"/>
      <c r="I48" s="106">
        <f>SUM(B48:H48)</f>
        <v>3745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>
        <v>47</v>
      </c>
      <c r="P48" s="67"/>
      <c r="Q48" s="115">
        <f>SUM(L48:P48)</f>
        <v>532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24">((B48*B47)*7/1000-B39)/4</f>
        <v>29.095685546875004</v>
      </c>
      <c r="C49" s="39">
        <f t="shared" si="24"/>
        <v>57.407383984375002</v>
      </c>
      <c r="D49" s="39">
        <f t="shared" si="24"/>
        <v>73.349883984374998</v>
      </c>
      <c r="E49" s="39">
        <f t="shared" si="24"/>
        <v>41.989273437500003</v>
      </c>
      <c r="F49" s="39">
        <f t="shared" si="24"/>
        <v>53.729046874999995</v>
      </c>
      <c r="G49" s="39">
        <f t="shared" si="24"/>
        <v>35.145095312500004</v>
      </c>
      <c r="H49" s="39">
        <f t="shared" si="24"/>
        <v>-3.5033781250000002</v>
      </c>
      <c r="I49" s="107">
        <f>((I46*1000)/I48)/7</f>
        <v>54.038899827746533</v>
      </c>
      <c r="K49" s="98" t="s">
        <v>22</v>
      </c>
      <c r="L49" s="87">
        <f t="shared" ref="L49:P49" si="25">((L48*L47)*7/1000-L39)/4</f>
        <v>12.318625000000001</v>
      </c>
      <c r="M49" s="39">
        <f t="shared" si="25"/>
        <v>18.07225</v>
      </c>
      <c r="N49" s="39">
        <f t="shared" si="25"/>
        <v>11.704750000000001</v>
      </c>
      <c r="O49" s="39">
        <f t="shared" si="25"/>
        <v>5.2228750000000002</v>
      </c>
      <c r="P49" s="39">
        <f t="shared" si="25"/>
        <v>0</v>
      </c>
      <c r="Q49" s="116">
        <f>((Q46*1000)/Q48)/7</f>
        <v>63.614393125671327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6">((B48*B47)*7)/1000</f>
        <v>145.82400000000001</v>
      </c>
      <c r="C50" s="43">
        <f t="shared" si="26"/>
        <v>272.19499999999999</v>
      </c>
      <c r="D50" s="43">
        <f t="shared" si="26"/>
        <v>336.10500000000002</v>
      </c>
      <c r="E50" s="43">
        <f t="shared" si="26"/>
        <v>229.446</v>
      </c>
      <c r="F50" s="43">
        <f t="shared" si="26"/>
        <v>266.37799999999999</v>
      </c>
      <c r="G50" s="43">
        <f t="shared" si="26"/>
        <v>171.99</v>
      </c>
      <c r="H50" s="43">
        <f t="shared" si="26"/>
        <v>0</v>
      </c>
      <c r="I50" s="90"/>
      <c r="K50" s="99" t="s">
        <v>23</v>
      </c>
      <c r="L50" s="88">
        <f>((L48*L47)*7)/1000</f>
        <v>62.674500000000002</v>
      </c>
      <c r="M50" s="43">
        <f>((M48*M47)*7)/1000</f>
        <v>89.789000000000001</v>
      </c>
      <c r="N50" s="43">
        <f>((N48*N47)*7)/1000</f>
        <v>63.119</v>
      </c>
      <c r="O50" s="43">
        <f>((O48*O47)*7)/1000</f>
        <v>20.891500000000001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7">+(B46/B48)/7*1000</f>
        <v>57.690596948204679</v>
      </c>
      <c r="C51" s="49">
        <f t="shared" si="27"/>
        <v>46.49325439798443</v>
      </c>
      <c r="D51" s="49">
        <f t="shared" si="27"/>
        <v>39.814697433419241</v>
      </c>
      <c r="E51" s="49">
        <f t="shared" si="27"/>
        <v>70.827542142268754</v>
      </c>
      <c r="F51" s="49">
        <f t="shared" si="27"/>
        <v>53.323806829486678</v>
      </c>
      <c r="G51" s="49">
        <f t="shared" si="27"/>
        <v>50.650154056013442</v>
      </c>
      <c r="H51" s="49" t="e">
        <f t="shared" si="27"/>
        <v>#DIV/0!</v>
      </c>
      <c r="I51" s="108"/>
      <c r="J51" s="52"/>
      <c r="K51" s="100" t="s">
        <v>24</v>
      </c>
      <c r="L51" s="89">
        <f>+(L46/L48)/7*1000</f>
        <v>67.071935157041551</v>
      </c>
      <c r="M51" s="49">
        <f>+(M46/M48)/7*1000</f>
        <v>62.517680339462522</v>
      </c>
      <c r="N51" s="49">
        <f>+(N46/N48)/7*1000</f>
        <v>78.571428571428584</v>
      </c>
      <c r="O51" s="49">
        <f>+(O46/O48)/7*1000</f>
        <v>12.765957446808512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91"/>
      <c r="K54" s="591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89" t="s">
        <v>8</v>
      </c>
      <c r="C55" s="590"/>
      <c r="D55" s="590"/>
      <c r="E55" s="590"/>
      <c r="F55" s="590"/>
      <c r="G55" s="587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47.8</v>
      </c>
      <c r="C58" s="82">
        <v>45.3</v>
      </c>
      <c r="D58" s="82">
        <v>38.700000000000003</v>
      </c>
      <c r="E58" s="82">
        <v>52.3</v>
      </c>
      <c r="F58" s="82"/>
      <c r="G58" s="82"/>
      <c r="H58" s="104">
        <f t="shared" ref="H58:H65" si="28">SUM(B58:G58)</f>
        <v>184.10000000000002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48.5</v>
      </c>
      <c r="C59" s="82">
        <v>46</v>
      </c>
      <c r="D59" s="82">
        <v>39</v>
      </c>
      <c r="E59" s="82">
        <v>52.9</v>
      </c>
      <c r="F59" s="82"/>
      <c r="G59" s="82"/>
      <c r="H59" s="104">
        <f t="shared" si="28"/>
        <v>186.4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8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48.5</v>
      </c>
      <c r="C61" s="82">
        <v>46</v>
      </c>
      <c r="D61" s="82">
        <v>39</v>
      </c>
      <c r="E61" s="82">
        <v>52.9</v>
      </c>
      <c r="F61" s="82"/>
      <c r="G61" s="82"/>
      <c r="H61" s="104">
        <f t="shared" si="28"/>
        <v>186.4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48.5</v>
      </c>
      <c r="C62" s="82">
        <v>46</v>
      </c>
      <c r="D62" s="82">
        <v>39</v>
      </c>
      <c r="E62" s="82">
        <v>52.9</v>
      </c>
      <c r="F62" s="82"/>
      <c r="G62" s="82"/>
      <c r="H62" s="104">
        <f t="shared" si="28"/>
        <v>186.4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8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15.3</v>
      </c>
      <c r="C64" s="82">
        <v>43.4</v>
      </c>
      <c r="D64" s="82">
        <v>33.299999999999997</v>
      </c>
      <c r="E64" s="82">
        <v>38</v>
      </c>
      <c r="F64" s="82">
        <v>32.6</v>
      </c>
      <c r="G64" s="82">
        <v>23.8</v>
      </c>
      <c r="H64" s="104">
        <f t="shared" si="28"/>
        <v>186.4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9">SUM(B58:B64)</f>
        <v>208.60000000000002</v>
      </c>
      <c r="C65" s="28">
        <f t="shared" si="29"/>
        <v>226.70000000000002</v>
      </c>
      <c r="D65" s="28">
        <f t="shared" si="29"/>
        <v>189</v>
      </c>
      <c r="E65" s="28">
        <f t="shared" si="29"/>
        <v>249</v>
      </c>
      <c r="F65" s="28">
        <f t="shared" si="29"/>
        <v>32.6</v>
      </c>
      <c r="G65" s="28">
        <f t="shared" si="29"/>
        <v>23.8</v>
      </c>
      <c r="H65" s="104">
        <f t="shared" si="28"/>
        <v>929.7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71.5</v>
      </c>
      <c r="C66" s="31">
        <v>71.5</v>
      </c>
      <c r="D66" s="31">
        <v>71.5</v>
      </c>
      <c r="E66" s="31">
        <v>71.5</v>
      </c>
      <c r="F66" s="31">
        <v>71.5</v>
      </c>
      <c r="G66" s="31">
        <v>71.5</v>
      </c>
      <c r="H66" s="105">
        <f>+((H65/H67)/7)*1000</f>
        <v>71.675275614833097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152</v>
      </c>
      <c r="C67" s="67">
        <v>431</v>
      </c>
      <c r="D67" s="67">
        <v>331</v>
      </c>
      <c r="E67" s="67">
        <v>378</v>
      </c>
      <c r="F67" s="67">
        <v>324</v>
      </c>
      <c r="G67" s="67">
        <v>237</v>
      </c>
      <c r="H67" s="115">
        <f>SUM(B67:G67)</f>
        <v>1853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30">((B67*B66)*7/1000-B58)/4</f>
        <v>7.0689999999999991</v>
      </c>
      <c r="C68" s="39">
        <f t="shared" si="30"/>
        <v>42.603875000000002</v>
      </c>
      <c r="D68" s="39">
        <f t="shared" si="30"/>
        <v>31.741375000000001</v>
      </c>
      <c r="E68" s="39">
        <f t="shared" si="30"/>
        <v>34.222250000000003</v>
      </c>
      <c r="F68" s="39">
        <f t="shared" ref="F68" si="31">((F67*F66)*7/1000-F58)/4</f>
        <v>40.540500000000002</v>
      </c>
      <c r="G68" s="39">
        <f t="shared" si="30"/>
        <v>29.654624999999999</v>
      </c>
      <c r="H68" s="119">
        <f>((H65*1000)/H67)/7</f>
        <v>71.675275614833097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32">((B67*B66)*7)/1000</f>
        <v>76.075999999999993</v>
      </c>
      <c r="C69" s="43">
        <f t="shared" si="32"/>
        <v>215.71549999999999</v>
      </c>
      <c r="D69" s="43">
        <f t="shared" si="32"/>
        <v>165.66550000000001</v>
      </c>
      <c r="E69" s="43">
        <f t="shared" si="32"/>
        <v>189.18899999999999</v>
      </c>
      <c r="F69" s="43">
        <f t="shared" si="32"/>
        <v>162.16200000000001</v>
      </c>
      <c r="G69" s="43">
        <f t="shared" si="32"/>
        <v>118.6185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33">+(B65/B67)/7*1000</f>
        <v>196.0526315789474</v>
      </c>
      <c r="C70" s="49">
        <f t="shared" si="33"/>
        <v>75.140868412330136</v>
      </c>
      <c r="D70" s="49">
        <f t="shared" si="33"/>
        <v>81.570996978851966</v>
      </c>
      <c r="E70" s="49">
        <f t="shared" si="33"/>
        <v>94.10430839002268</v>
      </c>
      <c r="F70" s="49">
        <f t="shared" si="33"/>
        <v>14.373897707231043</v>
      </c>
      <c r="G70" s="49">
        <f t="shared" si="33"/>
        <v>14.345991561181435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55:G55"/>
    <mergeCell ref="B15:E15"/>
    <mergeCell ref="U15:Z15"/>
    <mergeCell ref="B36:H36"/>
    <mergeCell ref="L36:P36"/>
    <mergeCell ref="J54:K54"/>
    <mergeCell ref="A3:C3"/>
    <mergeCell ref="E9:G9"/>
    <mergeCell ref="R9:S9"/>
    <mergeCell ref="K11:L11"/>
    <mergeCell ref="F15:N15"/>
    <mergeCell ref="O15:T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47</vt:i4>
      </vt:variant>
      <vt:variant>
        <vt:lpstr>Rangos con nombre</vt:lpstr>
      </vt:variant>
      <vt:variant>
        <vt:i4>2</vt:i4>
      </vt:variant>
    </vt:vector>
  </HeadingPairs>
  <TitlesOfParts>
    <vt:vector size="49" baseType="lpstr">
      <vt:lpstr>SEM 1</vt:lpstr>
      <vt:lpstr>SEM 2</vt:lpstr>
      <vt:lpstr>SEM 3</vt:lpstr>
      <vt:lpstr>SEM 4</vt:lpstr>
      <vt:lpstr>SEM 5</vt:lpstr>
      <vt:lpstr>SEM 6</vt:lpstr>
      <vt:lpstr>SEM 7</vt:lpstr>
      <vt:lpstr>SEM 8</vt:lpstr>
      <vt:lpstr>SEM 9</vt:lpstr>
      <vt:lpstr>SEM 10</vt:lpstr>
      <vt:lpstr>SEM 11</vt:lpstr>
      <vt:lpstr>SEM 12</vt:lpstr>
      <vt:lpstr>SEM 13</vt:lpstr>
      <vt:lpstr>SEM 14</vt:lpstr>
      <vt:lpstr>SEM 15</vt:lpstr>
      <vt:lpstr>SEM 16</vt:lpstr>
      <vt:lpstr>SEM 17</vt:lpstr>
      <vt:lpstr>SEM 18</vt:lpstr>
      <vt:lpstr>SEM 19</vt:lpstr>
      <vt:lpstr>SEM 20</vt:lpstr>
      <vt:lpstr>SEM 21</vt:lpstr>
      <vt:lpstr>SEM 22</vt:lpstr>
      <vt:lpstr>SEM 23</vt:lpstr>
      <vt:lpstr>SEM 24</vt:lpstr>
      <vt:lpstr>SEM 24.</vt:lpstr>
      <vt:lpstr>SEM 25</vt:lpstr>
      <vt:lpstr>SEM 26</vt:lpstr>
      <vt:lpstr>SEM 27</vt:lpstr>
      <vt:lpstr>SEM 28</vt:lpstr>
      <vt:lpstr>SEM 29</vt:lpstr>
      <vt:lpstr>SEM 30</vt:lpstr>
      <vt:lpstr>SEM 31</vt:lpstr>
      <vt:lpstr>SEM 32</vt:lpstr>
      <vt:lpstr>SEM 33</vt:lpstr>
      <vt:lpstr>SEM 34</vt:lpstr>
      <vt:lpstr>SEM 35</vt:lpstr>
      <vt:lpstr>SEM 36</vt:lpstr>
      <vt:lpstr>SEM 37</vt:lpstr>
      <vt:lpstr>SEM 38</vt:lpstr>
      <vt:lpstr>SEM 39</vt:lpstr>
      <vt:lpstr>SEM 40</vt:lpstr>
      <vt:lpstr>SEM 41</vt:lpstr>
      <vt:lpstr>SEM 42</vt:lpstr>
      <vt:lpstr>IMPRIMIR</vt:lpstr>
      <vt:lpstr>Hoja1</vt:lpstr>
      <vt:lpstr>Calcio</vt:lpstr>
      <vt:lpstr>CARBONATO DE CALCIO</vt:lpstr>
      <vt:lpstr>'CARBONATO DE CALCIO'!Área_de_impresión</vt:lpstr>
      <vt:lpstr>IMPRIMIR!Área_de_impresión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avicol</cp:lastModifiedBy>
  <cp:lastPrinted>2021-12-17T17:26:33Z</cp:lastPrinted>
  <dcterms:created xsi:type="dcterms:W3CDTF">2021-03-04T08:17:33Z</dcterms:created>
  <dcterms:modified xsi:type="dcterms:W3CDTF">2021-12-23T21:01:27Z</dcterms:modified>
</cp:coreProperties>
</file>