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1\pesajes\liquidador sem-46\"/>
    </mc:Choice>
  </mc:AlternateContent>
  <bookViews>
    <workbookView xWindow="0" yWindow="0" windowWidth="20490" windowHeight="7545" tabRatio="808" firstSheet="40" activeTab="48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SEM 41" sheetId="53" r:id="rId42"/>
    <sheet name="SEM 42" sheetId="54" r:id="rId43"/>
    <sheet name="SEM 43" sheetId="55" r:id="rId44"/>
    <sheet name="SEM 44" sheetId="56" r:id="rId45"/>
    <sheet name="SEM 45" sheetId="57" r:id="rId46"/>
    <sheet name="SEM 46" sheetId="58" r:id="rId47"/>
    <sheet name="SEM 47" sheetId="59" r:id="rId48"/>
    <sheet name="IMPRIMIR" sheetId="2" r:id="rId49"/>
    <sheet name="Calcio_imprimir" sheetId="50" r:id="rId50"/>
    <sheet name="Calcio" sheetId="35" r:id="rId51"/>
    <sheet name="CARBONATO DE CALCIO" sheetId="36" r:id="rId52"/>
  </sheets>
  <definedNames>
    <definedName name="_xlnm.Print_Area" localSheetId="51">'CARBONATO DE CALCIO'!$A$1:$D$10</definedName>
    <definedName name="_xlnm.Print_Area" localSheetId="48">IMPRIMIR!$A$1:$V$44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1" i="2" l="1"/>
  <c r="H40" i="2" l="1"/>
  <c r="H39" i="2" l="1"/>
  <c r="H38" i="2" l="1"/>
  <c r="H37" i="2" l="1"/>
  <c r="S87" i="59" l="1"/>
  <c r="R87" i="59"/>
  <c r="Q87" i="59"/>
  <c r="P87" i="59"/>
  <c r="O87" i="59"/>
  <c r="N87" i="59"/>
  <c r="M87" i="59"/>
  <c r="L87" i="59"/>
  <c r="K87" i="59"/>
  <c r="J87" i="59"/>
  <c r="I87" i="59"/>
  <c r="H87" i="59"/>
  <c r="G87" i="59"/>
  <c r="F87" i="59"/>
  <c r="E87" i="59"/>
  <c r="D87" i="59"/>
  <c r="C87" i="59"/>
  <c r="B87" i="59"/>
  <c r="S86" i="59"/>
  <c r="R86" i="59"/>
  <c r="Q86" i="59"/>
  <c r="P86" i="59"/>
  <c r="O86" i="59"/>
  <c r="N86" i="59"/>
  <c r="M86" i="59"/>
  <c r="L86" i="59"/>
  <c r="K86" i="59"/>
  <c r="J86" i="59"/>
  <c r="I86" i="59"/>
  <c r="H86" i="59"/>
  <c r="G86" i="59"/>
  <c r="F86" i="59"/>
  <c r="E86" i="59"/>
  <c r="D86" i="59"/>
  <c r="C86" i="59"/>
  <c r="B86" i="59"/>
  <c r="T85" i="59"/>
  <c r="S83" i="59"/>
  <c r="S88" i="59" s="1"/>
  <c r="R83" i="59"/>
  <c r="R88" i="59" s="1"/>
  <c r="Q83" i="59"/>
  <c r="Q88" i="59" s="1"/>
  <c r="P83" i="59"/>
  <c r="P88" i="59" s="1"/>
  <c r="O83" i="59"/>
  <c r="O88" i="59" s="1"/>
  <c r="N83" i="59"/>
  <c r="N88" i="59" s="1"/>
  <c r="M83" i="59"/>
  <c r="M88" i="59" s="1"/>
  <c r="L83" i="59"/>
  <c r="L88" i="59" s="1"/>
  <c r="K83" i="59"/>
  <c r="K88" i="59" s="1"/>
  <c r="J83" i="59"/>
  <c r="J88" i="59" s="1"/>
  <c r="I83" i="59"/>
  <c r="I88" i="59" s="1"/>
  <c r="H83" i="59"/>
  <c r="H88" i="59" s="1"/>
  <c r="G83" i="59"/>
  <c r="G88" i="59" s="1"/>
  <c r="F83" i="59"/>
  <c r="F88" i="59" s="1"/>
  <c r="E83" i="59"/>
  <c r="E88" i="59" s="1"/>
  <c r="D83" i="59"/>
  <c r="D88" i="59" s="1"/>
  <c r="C83" i="59"/>
  <c r="C88" i="59" s="1"/>
  <c r="B83" i="59"/>
  <c r="B88" i="59" s="1"/>
  <c r="T82" i="59"/>
  <c r="T81" i="59"/>
  <c r="T80" i="59"/>
  <c r="T79" i="59"/>
  <c r="T78" i="59"/>
  <c r="T77" i="59"/>
  <c r="T76" i="59"/>
  <c r="F70" i="59"/>
  <c r="E70" i="59"/>
  <c r="B70" i="59"/>
  <c r="G69" i="59"/>
  <c r="F69" i="59"/>
  <c r="E69" i="59"/>
  <c r="D69" i="59"/>
  <c r="C69" i="59"/>
  <c r="B69" i="59"/>
  <c r="G68" i="59"/>
  <c r="F68" i="59"/>
  <c r="E68" i="59"/>
  <c r="D68" i="59"/>
  <c r="C68" i="59"/>
  <c r="B68" i="59"/>
  <c r="H67" i="59"/>
  <c r="G65" i="59"/>
  <c r="G70" i="59" s="1"/>
  <c r="F65" i="59"/>
  <c r="E65" i="59"/>
  <c r="D65" i="59"/>
  <c r="D70" i="59" s="1"/>
  <c r="C65" i="59"/>
  <c r="H65" i="59" s="1"/>
  <c r="B65" i="59"/>
  <c r="H64" i="59"/>
  <c r="H63" i="59"/>
  <c r="H62" i="59"/>
  <c r="H61" i="59"/>
  <c r="H60" i="59"/>
  <c r="H59" i="59"/>
  <c r="H58" i="59"/>
  <c r="G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H51" i="59" s="1"/>
  <c r="G46" i="59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K32" i="59"/>
  <c r="J32" i="59"/>
  <c r="E32" i="59"/>
  <c r="D32" i="59"/>
  <c r="M29" i="59"/>
  <c r="L29" i="59"/>
  <c r="K29" i="59"/>
  <c r="J29" i="59"/>
  <c r="I29" i="59"/>
  <c r="G29" i="59"/>
  <c r="F29" i="59"/>
  <c r="E29" i="59"/>
  <c r="D29" i="59"/>
  <c r="C29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G28" i="59"/>
  <c r="F28" i="59"/>
  <c r="E28" i="59"/>
  <c r="D28" i="59"/>
  <c r="C28" i="59"/>
  <c r="U27" i="59"/>
  <c r="T27" i="59"/>
  <c r="S27" i="59"/>
  <c r="R27" i="59"/>
  <c r="Q27" i="59"/>
  <c r="P27" i="59"/>
  <c r="O27" i="59"/>
  <c r="N27" i="59"/>
  <c r="M27" i="59"/>
  <c r="L27" i="59"/>
  <c r="L30" i="59" s="1"/>
  <c r="L31" i="59" s="1"/>
  <c r="K27" i="59"/>
  <c r="J27" i="59"/>
  <c r="J30" i="59" s="1"/>
  <c r="I27" i="59"/>
  <c r="I30" i="59" s="1"/>
  <c r="G27" i="59"/>
  <c r="G30" i="59" s="1"/>
  <c r="F27" i="59"/>
  <c r="E27" i="59"/>
  <c r="E30" i="59" s="1"/>
  <c r="D27" i="59"/>
  <c r="C27" i="59"/>
  <c r="C30" i="59" s="1"/>
  <c r="C31" i="59" s="1"/>
  <c r="V26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P29" i="59" s="1"/>
  <c r="O24" i="59"/>
  <c r="O29" i="59" s="1"/>
  <c r="N24" i="59"/>
  <c r="N29" i="59" s="1"/>
  <c r="M24" i="59"/>
  <c r="L24" i="59"/>
  <c r="K24" i="59"/>
  <c r="J24" i="59"/>
  <c r="I24" i="59"/>
  <c r="H24" i="59"/>
  <c r="G24" i="59"/>
  <c r="F24" i="59"/>
  <c r="E24" i="59"/>
  <c r="D24" i="59"/>
  <c r="C24" i="59"/>
  <c r="B24" i="59"/>
  <c r="V23" i="59"/>
  <c r="V22" i="59"/>
  <c r="V21" i="59"/>
  <c r="V20" i="59"/>
  <c r="V19" i="59"/>
  <c r="V18" i="59"/>
  <c r="V17" i="59"/>
  <c r="K30" i="59" l="1"/>
  <c r="K31" i="59" s="1"/>
  <c r="E31" i="59"/>
  <c r="G31" i="59"/>
  <c r="V24" i="59"/>
  <c r="V25" i="59" s="1"/>
  <c r="J31" i="59"/>
  <c r="H68" i="59"/>
  <c r="H66" i="59"/>
  <c r="T83" i="59"/>
  <c r="I31" i="59"/>
  <c r="C70" i="59"/>
  <c r="D30" i="59"/>
  <c r="D31" i="59" s="1"/>
  <c r="M30" i="59"/>
  <c r="M31" i="59" s="1"/>
  <c r="F30" i="59"/>
  <c r="F31" i="59" s="1"/>
  <c r="R46" i="59"/>
  <c r="I46" i="59"/>
  <c r="S87" i="58"/>
  <c r="R87" i="58"/>
  <c r="Q87" i="58"/>
  <c r="P87" i="58"/>
  <c r="O87" i="58"/>
  <c r="N87" i="58"/>
  <c r="M87" i="58"/>
  <c r="L87" i="58"/>
  <c r="K87" i="58"/>
  <c r="J87" i="58"/>
  <c r="I87" i="58"/>
  <c r="H87" i="58"/>
  <c r="G87" i="58"/>
  <c r="F87" i="58"/>
  <c r="E87" i="58"/>
  <c r="D87" i="58"/>
  <c r="C87" i="58"/>
  <c r="B87" i="58"/>
  <c r="S86" i="58"/>
  <c r="R86" i="58"/>
  <c r="Q86" i="58"/>
  <c r="P86" i="58"/>
  <c r="O86" i="58"/>
  <c r="N86" i="58"/>
  <c r="M86" i="58"/>
  <c r="L86" i="58"/>
  <c r="K86" i="58"/>
  <c r="J86" i="58"/>
  <c r="I86" i="58"/>
  <c r="H86" i="58"/>
  <c r="G86" i="58"/>
  <c r="F86" i="58"/>
  <c r="E86" i="58"/>
  <c r="D86" i="58"/>
  <c r="C86" i="58"/>
  <c r="B86" i="58"/>
  <c r="T85" i="58"/>
  <c r="S83" i="58"/>
  <c r="S88" i="58" s="1"/>
  <c r="R83" i="58"/>
  <c r="R88" i="58" s="1"/>
  <c r="Q83" i="58"/>
  <c r="Q88" i="58" s="1"/>
  <c r="P83" i="58"/>
  <c r="P88" i="58" s="1"/>
  <c r="O83" i="58"/>
  <c r="O88" i="58" s="1"/>
  <c r="N83" i="58"/>
  <c r="N88" i="58" s="1"/>
  <c r="M83" i="58"/>
  <c r="M88" i="58" s="1"/>
  <c r="L83" i="58"/>
  <c r="L88" i="58" s="1"/>
  <c r="K83" i="58"/>
  <c r="K88" i="58" s="1"/>
  <c r="J83" i="58"/>
  <c r="J88" i="58" s="1"/>
  <c r="I83" i="58"/>
  <c r="I88" i="58" s="1"/>
  <c r="H83" i="58"/>
  <c r="H88" i="58" s="1"/>
  <c r="G83" i="58"/>
  <c r="G88" i="58" s="1"/>
  <c r="F83" i="58"/>
  <c r="F88" i="58" s="1"/>
  <c r="E83" i="58"/>
  <c r="E88" i="58" s="1"/>
  <c r="D83" i="58"/>
  <c r="D88" i="58" s="1"/>
  <c r="C83" i="58"/>
  <c r="C88" i="58" s="1"/>
  <c r="B83" i="58"/>
  <c r="B88" i="58" s="1"/>
  <c r="T82" i="58"/>
  <c r="T81" i="58"/>
  <c r="T80" i="58"/>
  <c r="T79" i="58"/>
  <c r="T78" i="58"/>
  <c r="T77" i="58"/>
  <c r="T76" i="58"/>
  <c r="E70" i="58"/>
  <c r="C70" i="58"/>
  <c r="B70" i="58"/>
  <c r="G69" i="58"/>
  <c r="F69" i="58"/>
  <c r="E69" i="58"/>
  <c r="D69" i="58"/>
  <c r="C69" i="58"/>
  <c r="B69" i="58"/>
  <c r="G68" i="58"/>
  <c r="F68" i="58"/>
  <c r="E68" i="58"/>
  <c r="D68" i="58"/>
  <c r="C68" i="58"/>
  <c r="B68" i="58"/>
  <c r="H67" i="58"/>
  <c r="G65" i="58"/>
  <c r="G70" i="58" s="1"/>
  <c r="F65" i="58"/>
  <c r="H65" i="58" s="1"/>
  <c r="E65" i="58"/>
  <c r="D65" i="58"/>
  <c r="D70" i="58" s="1"/>
  <c r="C65" i="58"/>
  <c r="B65" i="58"/>
  <c r="H64" i="58"/>
  <c r="H63" i="58"/>
  <c r="H62" i="58"/>
  <c r="H61" i="58"/>
  <c r="H60" i="58"/>
  <c r="H59" i="58"/>
  <c r="H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K32" i="58"/>
  <c r="J32" i="58" s="1"/>
  <c r="E32" i="58"/>
  <c r="D32" i="58" s="1"/>
  <c r="L30" i="58"/>
  <c r="M29" i="58"/>
  <c r="L29" i="58"/>
  <c r="K29" i="58"/>
  <c r="J29" i="58"/>
  <c r="I29" i="58"/>
  <c r="G29" i="58"/>
  <c r="F29" i="58"/>
  <c r="E29" i="58"/>
  <c r="D29" i="58"/>
  <c r="C29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G28" i="58"/>
  <c r="F28" i="58"/>
  <c r="E28" i="58"/>
  <c r="D28" i="58"/>
  <c r="C28" i="58"/>
  <c r="U27" i="58"/>
  <c r="T27" i="58"/>
  <c r="S27" i="58"/>
  <c r="R27" i="58"/>
  <c r="Q27" i="58"/>
  <c r="P27" i="58"/>
  <c r="O27" i="58"/>
  <c r="N27" i="58"/>
  <c r="M27" i="58"/>
  <c r="L27" i="58"/>
  <c r="K27" i="58"/>
  <c r="K30" i="58" s="1"/>
  <c r="J27" i="58"/>
  <c r="J30" i="58" s="1"/>
  <c r="I27" i="58"/>
  <c r="G27" i="58"/>
  <c r="F27" i="58"/>
  <c r="F30" i="58" s="1"/>
  <c r="E27" i="58"/>
  <c r="E30" i="58" s="1"/>
  <c r="D27" i="58"/>
  <c r="C27" i="58"/>
  <c r="C30" i="58" s="1"/>
  <c r="V26" i="58"/>
  <c r="U24" i="58"/>
  <c r="U29" i="58" s="1"/>
  <c r="T24" i="58"/>
  <c r="T29" i="58" s="1"/>
  <c r="S24" i="58"/>
  <c r="S29" i="58" s="1"/>
  <c r="R24" i="58"/>
  <c r="R29" i="58" s="1"/>
  <c r="Q24" i="58"/>
  <c r="Q29" i="58" s="1"/>
  <c r="P24" i="58"/>
  <c r="P29" i="58" s="1"/>
  <c r="O24" i="58"/>
  <c r="O29" i="58" s="1"/>
  <c r="N24" i="58"/>
  <c r="N29" i="58" s="1"/>
  <c r="M24" i="58"/>
  <c r="L24" i="58"/>
  <c r="K24" i="58"/>
  <c r="J24" i="58"/>
  <c r="I24" i="58"/>
  <c r="H24" i="58"/>
  <c r="G24" i="58"/>
  <c r="F24" i="58"/>
  <c r="E24" i="58"/>
  <c r="D24" i="58"/>
  <c r="C24" i="58"/>
  <c r="B24" i="58"/>
  <c r="V23" i="58"/>
  <c r="V22" i="58"/>
  <c r="V21" i="58"/>
  <c r="V20" i="58"/>
  <c r="V19" i="58"/>
  <c r="V18" i="58"/>
  <c r="V17" i="58"/>
  <c r="W27" i="59" l="1"/>
  <c r="T84" i="59"/>
  <c r="T86" i="59"/>
  <c r="I47" i="59"/>
  <c r="I49" i="59"/>
  <c r="R47" i="59"/>
  <c r="R49" i="59"/>
  <c r="F31" i="58"/>
  <c r="J31" i="58"/>
  <c r="C31" i="58"/>
  <c r="V24" i="58"/>
  <c r="W27" i="58" s="1"/>
  <c r="E31" i="58"/>
  <c r="L31" i="58"/>
  <c r="H68" i="58"/>
  <c r="H66" i="58"/>
  <c r="D30" i="58"/>
  <c r="D31" i="58" s="1"/>
  <c r="M30" i="58"/>
  <c r="M31" i="58" s="1"/>
  <c r="K31" i="58"/>
  <c r="F70" i="58"/>
  <c r="G30" i="58"/>
  <c r="G31" i="58" s="1"/>
  <c r="R46" i="58"/>
  <c r="I30" i="58"/>
  <c r="I31" i="58" s="1"/>
  <c r="I46" i="58"/>
  <c r="T83" i="58"/>
  <c r="S87" i="57"/>
  <c r="R87" i="57"/>
  <c r="Q87" i="57"/>
  <c r="P87" i="57"/>
  <c r="O87" i="57"/>
  <c r="N87" i="57"/>
  <c r="M87" i="57"/>
  <c r="L87" i="57"/>
  <c r="K87" i="57"/>
  <c r="J87" i="57"/>
  <c r="I87" i="57"/>
  <c r="H87" i="57"/>
  <c r="G87" i="57"/>
  <c r="F87" i="57"/>
  <c r="E87" i="57"/>
  <c r="D87" i="57"/>
  <c r="C87" i="57"/>
  <c r="B87" i="57"/>
  <c r="S86" i="57"/>
  <c r="R86" i="57"/>
  <c r="Q86" i="57"/>
  <c r="P86" i="57"/>
  <c r="O86" i="57"/>
  <c r="N86" i="57"/>
  <c r="M86" i="57"/>
  <c r="L86" i="57"/>
  <c r="K86" i="57"/>
  <c r="J86" i="57"/>
  <c r="I86" i="57"/>
  <c r="H86" i="57"/>
  <c r="G86" i="57"/>
  <c r="F86" i="57"/>
  <c r="E86" i="57"/>
  <c r="D86" i="57"/>
  <c r="C86" i="57"/>
  <c r="B86" i="57"/>
  <c r="T85" i="57"/>
  <c r="S83" i="57"/>
  <c r="S88" i="57" s="1"/>
  <c r="R83" i="57"/>
  <c r="R88" i="57" s="1"/>
  <c r="Q83" i="57"/>
  <c r="Q88" i="57" s="1"/>
  <c r="P83" i="57"/>
  <c r="P88" i="57" s="1"/>
  <c r="O83" i="57"/>
  <c r="O88" i="57" s="1"/>
  <c r="N83" i="57"/>
  <c r="N88" i="57" s="1"/>
  <c r="M83" i="57"/>
  <c r="M88" i="57" s="1"/>
  <c r="L83" i="57"/>
  <c r="L88" i="57" s="1"/>
  <c r="K83" i="57"/>
  <c r="K88" i="57" s="1"/>
  <c r="J83" i="57"/>
  <c r="J88" i="57" s="1"/>
  <c r="I83" i="57"/>
  <c r="I88" i="57" s="1"/>
  <c r="H83" i="57"/>
  <c r="H88" i="57" s="1"/>
  <c r="G83" i="57"/>
  <c r="G88" i="57" s="1"/>
  <c r="F83" i="57"/>
  <c r="F88" i="57" s="1"/>
  <c r="E83" i="57"/>
  <c r="E88" i="57" s="1"/>
  <c r="D83" i="57"/>
  <c r="D88" i="57" s="1"/>
  <c r="C83" i="57"/>
  <c r="C88" i="57" s="1"/>
  <c r="B83" i="57"/>
  <c r="B88" i="57" s="1"/>
  <c r="T82" i="57"/>
  <c r="T81" i="57"/>
  <c r="T80" i="57"/>
  <c r="T79" i="57"/>
  <c r="T78" i="57"/>
  <c r="T77" i="57"/>
  <c r="T76" i="57"/>
  <c r="F70" i="57"/>
  <c r="E70" i="57"/>
  <c r="B70" i="57"/>
  <c r="G69" i="57"/>
  <c r="F69" i="57"/>
  <c r="E69" i="57"/>
  <c r="D69" i="57"/>
  <c r="C69" i="57"/>
  <c r="B69" i="57"/>
  <c r="G68" i="57"/>
  <c r="F68" i="57"/>
  <c r="E68" i="57"/>
  <c r="D68" i="57"/>
  <c r="C68" i="57"/>
  <c r="B68" i="57"/>
  <c r="H67" i="57"/>
  <c r="G65" i="57"/>
  <c r="G70" i="57" s="1"/>
  <c r="F65" i="57"/>
  <c r="E65" i="57"/>
  <c r="D65" i="57"/>
  <c r="D70" i="57" s="1"/>
  <c r="C65" i="57"/>
  <c r="H65" i="57" s="1"/>
  <c r="B65" i="57"/>
  <c r="H64" i="57"/>
  <c r="H63" i="57"/>
  <c r="H62" i="57"/>
  <c r="H61" i="57"/>
  <c r="H60" i="57"/>
  <c r="H59" i="57"/>
  <c r="H58" i="57"/>
  <c r="H51" i="57"/>
  <c r="G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L51" i="57" s="1"/>
  <c r="H46" i="57"/>
  <c r="G46" i="57"/>
  <c r="F46" i="57"/>
  <c r="F51" i="57" s="1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K32" i="57"/>
  <c r="J32" i="57"/>
  <c r="E32" i="57"/>
  <c r="D32" i="57" s="1"/>
  <c r="M29" i="57"/>
  <c r="L29" i="57"/>
  <c r="K29" i="57"/>
  <c r="J29" i="57"/>
  <c r="I29" i="57"/>
  <c r="G29" i="57"/>
  <c r="F29" i="57"/>
  <c r="E29" i="57"/>
  <c r="D29" i="57"/>
  <c r="C29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G28" i="57"/>
  <c r="F28" i="57"/>
  <c r="E28" i="57"/>
  <c r="D28" i="57"/>
  <c r="C28" i="57"/>
  <c r="U27" i="57"/>
  <c r="T27" i="57"/>
  <c r="S27" i="57"/>
  <c r="R27" i="57"/>
  <c r="Q27" i="57"/>
  <c r="P27" i="57"/>
  <c r="O27" i="57"/>
  <c r="N27" i="57"/>
  <c r="M27" i="57"/>
  <c r="L27" i="57"/>
  <c r="L30" i="57" s="1"/>
  <c r="K27" i="57"/>
  <c r="J27" i="57"/>
  <c r="I27" i="57"/>
  <c r="I30" i="57" s="1"/>
  <c r="G27" i="57"/>
  <c r="G30" i="57" s="1"/>
  <c r="F27" i="57"/>
  <c r="F30" i="57" s="1"/>
  <c r="E27" i="57"/>
  <c r="E30" i="57" s="1"/>
  <c r="D27" i="57"/>
  <c r="C27" i="57"/>
  <c r="V26" i="57"/>
  <c r="U24" i="57"/>
  <c r="U29" i="57" s="1"/>
  <c r="T24" i="57"/>
  <c r="T29" i="57" s="1"/>
  <c r="S24" i="57"/>
  <c r="S29" i="57" s="1"/>
  <c r="R24" i="57"/>
  <c r="R29" i="57" s="1"/>
  <c r="Q24" i="57"/>
  <c r="Q29" i="57" s="1"/>
  <c r="P24" i="57"/>
  <c r="P29" i="57" s="1"/>
  <c r="O24" i="57"/>
  <c r="O29" i="57" s="1"/>
  <c r="N24" i="57"/>
  <c r="N29" i="57" s="1"/>
  <c r="M24" i="57"/>
  <c r="L24" i="57"/>
  <c r="K24" i="57"/>
  <c r="J24" i="57"/>
  <c r="I24" i="57"/>
  <c r="H24" i="57"/>
  <c r="G24" i="57"/>
  <c r="F24" i="57"/>
  <c r="E24" i="57"/>
  <c r="D24" i="57"/>
  <c r="C24" i="57"/>
  <c r="B24" i="57"/>
  <c r="V23" i="57"/>
  <c r="V22" i="57"/>
  <c r="V21" i="57"/>
  <c r="V20" i="57"/>
  <c r="V19" i="57"/>
  <c r="V18" i="57"/>
  <c r="V17" i="57"/>
  <c r="V25" i="58" l="1"/>
  <c r="I47" i="58"/>
  <c r="I49" i="58"/>
  <c r="T84" i="58"/>
  <c r="T86" i="58"/>
  <c r="R49" i="58"/>
  <c r="R47" i="58"/>
  <c r="L31" i="57"/>
  <c r="J30" i="57"/>
  <c r="J31" i="57" s="1"/>
  <c r="K30" i="57"/>
  <c r="K31" i="57" s="1"/>
  <c r="C30" i="57"/>
  <c r="C31" i="57" s="1"/>
  <c r="F31" i="57"/>
  <c r="E31" i="57"/>
  <c r="V24" i="57"/>
  <c r="W27" i="57" s="1"/>
  <c r="G31" i="57"/>
  <c r="H68" i="57"/>
  <c r="H66" i="57"/>
  <c r="T83" i="57"/>
  <c r="I31" i="57"/>
  <c r="C70" i="57"/>
  <c r="D30" i="57"/>
  <c r="D31" i="57" s="1"/>
  <c r="M30" i="57"/>
  <c r="M31" i="57" s="1"/>
  <c r="R46" i="57"/>
  <c r="I46" i="57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B87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D86" i="56"/>
  <c r="C86" i="56"/>
  <c r="B86" i="56"/>
  <c r="T85" i="56"/>
  <c r="S83" i="56"/>
  <c r="S88" i="56" s="1"/>
  <c r="R83" i="56"/>
  <c r="R88" i="56" s="1"/>
  <c r="Q83" i="56"/>
  <c r="Q88" i="56" s="1"/>
  <c r="P83" i="56"/>
  <c r="P88" i="56" s="1"/>
  <c r="O83" i="56"/>
  <c r="O88" i="56" s="1"/>
  <c r="N83" i="56"/>
  <c r="N88" i="56" s="1"/>
  <c r="M83" i="56"/>
  <c r="M88" i="56" s="1"/>
  <c r="L83" i="56"/>
  <c r="L88" i="56" s="1"/>
  <c r="K83" i="56"/>
  <c r="K88" i="56" s="1"/>
  <c r="J83" i="56"/>
  <c r="J88" i="56" s="1"/>
  <c r="I83" i="56"/>
  <c r="I88" i="56" s="1"/>
  <c r="H83" i="56"/>
  <c r="H88" i="56" s="1"/>
  <c r="G83" i="56"/>
  <c r="G88" i="56" s="1"/>
  <c r="F83" i="56"/>
  <c r="F88" i="56" s="1"/>
  <c r="E83" i="56"/>
  <c r="E88" i="56" s="1"/>
  <c r="D83" i="56"/>
  <c r="D88" i="56" s="1"/>
  <c r="C83" i="56"/>
  <c r="C88" i="56" s="1"/>
  <c r="B83" i="56"/>
  <c r="B88" i="56" s="1"/>
  <c r="T82" i="56"/>
  <c r="T81" i="56"/>
  <c r="T80" i="56"/>
  <c r="T79" i="56"/>
  <c r="T78" i="56"/>
  <c r="T77" i="56"/>
  <c r="T76" i="56"/>
  <c r="D70" i="56"/>
  <c r="G69" i="56"/>
  <c r="F69" i="56"/>
  <c r="E69" i="56"/>
  <c r="D69" i="56"/>
  <c r="C69" i="56"/>
  <c r="B69" i="56"/>
  <c r="G68" i="56"/>
  <c r="F68" i="56"/>
  <c r="E68" i="56"/>
  <c r="D68" i="56"/>
  <c r="C68" i="56"/>
  <c r="B68" i="56"/>
  <c r="H67" i="56"/>
  <c r="G65" i="56"/>
  <c r="G70" i="56" s="1"/>
  <c r="F65" i="56"/>
  <c r="F70" i="56" s="1"/>
  <c r="E65" i="56"/>
  <c r="E70" i="56" s="1"/>
  <c r="D65" i="56"/>
  <c r="C65" i="56"/>
  <c r="C70" i="56" s="1"/>
  <c r="B65" i="56"/>
  <c r="B70" i="56" s="1"/>
  <c r="H64" i="56"/>
  <c r="H63" i="56"/>
  <c r="H62" i="56"/>
  <c r="H61" i="56"/>
  <c r="H60" i="56"/>
  <c r="H59" i="56"/>
  <c r="H58" i="56"/>
  <c r="Q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H51" i="56" s="1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K32" i="56"/>
  <c r="J32" i="56" s="1"/>
  <c r="E32" i="56"/>
  <c r="D32" i="56" s="1"/>
  <c r="T29" i="56"/>
  <c r="M29" i="56"/>
  <c r="L29" i="56"/>
  <c r="K29" i="56"/>
  <c r="J29" i="56"/>
  <c r="I29" i="56"/>
  <c r="G29" i="56"/>
  <c r="F29" i="56"/>
  <c r="E29" i="56"/>
  <c r="D29" i="56"/>
  <c r="C29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G28" i="56"/>
  <c r="F28" i="56"/>
  <c r="E28" i="56"/>
  <c r="D28" i="56"/>
  <c r="C28" i="56"/>
  <c r="U27" i="56"/>
  <c r="T27" i="56"/>
  <c r="S27" i="56"/>
  <c r="R27" i="56"/>
  <c r="Q27" i="56"/>
  <c r="P27" i="56"/>
  <c r="O27" i="56"/>
  <c r="N27" i="56"/>
  <c r="M27" i="56"/>
  <c r="M30" i="56" s="1"/>
  <c r="L27" i="56"/>
  <c r="K27" i="56"/>
  <c r="K30" i="56" s="1"/>
  <c r="J27" i="56"/>
  <c r="J30" i="56" s="1"/>
  <c r="I27" i="56"/>
  <c r="I30" i="56" s="1"/>
  <c r="G27" i="56"/>
  <c r="F27" i="56"/>
  <c r="F30" i="56" s="1"/>
  <c r="E27" i="56"/>
  <c r="D27" i="56"/>
  <c r="D30" i="56" s="1"/>
  <c r="C27" i="56"/>
  <c r="V26" i="56"/>
  <c r="U24" i="56"/>
  <c r="U29" i="56" s="1"/>
  <c r="T24" i="56"/>
  <c r="S24" i="56"/>
  <c r="S29" i="56" s="1"/>
  <c r="R24" i="56"/>
  <c r="R29" i="56" s="1"/>
  <c r="Q24" i="56"/>
  <c r="Q29" i="56" s="1"/>
  <c r="P24" i="56"/>
  <c r="P29" i="56" s="1"/>
  <c r="O24" i="56"/>
  <c r="O29" i="56" s="1"/>
  <c r="N24" i="56"/>
  <c r="N29" i="56" s="1"/>
  <c r="M24" i="56"/>
  <c r="L24" i="56"/>
  <c r="K24" i="56"/>
  <c r="J24" i="56"/>
  <c r="I24" i="56"/>
  <c r="H24" i="56"/>
  <c r="G24" i="56"/>
  <c r="F24" i="56"/>
  <c r="E24" i="56"/>
  <c r="D24" i="56"/>
  <c r="C24" i="56"/>
  <c r="B24" i="56"/>
  <c r="V23" i="56"/>
  <c r="V22" i="56"/>
  <c r="V21" i="56"/>
  <c r="V20" i="56"/>
  <c r="V19" i="56"/>
  <c r="V18" i="56"/>
  <c r="V17" i="56"/>
  <c r="V25" i="57" l="1"/>
  <c r="T86" i="57"/>
  <c r="T84" i="57"/>
  <c r="R47" i="57"/>
  <c r="R49" i="57"/>
  <c r="I47" i="57"/>
  <c r="I49" i="57"/>
  <c r="I46" i="56"/>
  <c r="I47" i="56" s="1"/>
  <c r="V24" i="56"/>
  <c r="V25" i="56" s="1"/>
  <c r="K31" i="56"/>
  <c r="D31" i="56"/>
  <c r="M31" i="56"/>
  <c r="F31" i="56"/>
  <c r="I31" i="56"/>
  <c r="C31" i="56"/>
  <c r="L31" i="56"/>
  <c r="W27" i="56"/>
  <c r="C30" i="56"/>
  <c r="L30" i="56"/>
  <c r="J31" i="56"/>
  <c r="I49" i="56"/>
  <c r="E30" i="56"/>
  <c r="E31" i="56" s="1"/>
  <c r="G30" i="56"/>
  <c r="G31" i="56" s="1"/>
  <c r="R46" i="56"/>
  <c r="T83" i="56"/>
  <c r="H65" i="56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D87" i="55"/>
  <c r="C87" i="55"/>
  <c r="B87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D86" i="55"/>
  <c r="C86" i="55"/>
  <c r="B86" i="55"/>
  <c r="T85" i="55"/>
  <c r="S83" i="55"/>
  <c r="S88" i="55" s="1"/>
  <c r="R83" i="55"/>
  <c r="R88" i="55" s="1"/>
  <c r="Q83" i="55"/>
  <c r="Q88" i="55" s="1"/>
  <c r="P83" i="55"/>
  <c r="P88" i="55" s="1"/>
  <c r="O83" i="55"/>
  <c r="O88" i="55" s="1"/>
  <c r="N83" i="55"/>
  <c r="N88" i="55" s="1"/>
  <c r="M83" i="55"/>
  <c r="M88" i="55" s="1"/>
  <c r="L83" i="55"/>
  <c r="L88" i="55" s="1"/>
  <c r="K83" i="55"/>
  <c r="K88" i="55" s="1"/>
  <c r="J83" i="55"/>
  <c r="J88" i="55" s="1"/>
  <c r="I83" i="55"/>
  <c r="I88" i="55" s="1"/>
  <c r="H83" i="55"/>
  <c r="H88" i="55" s="1"/>
  <c r="G83" i="55"/>
  <c r="G88" i="55" s="1"/>
  <c r="F83" i="55"/>
  <c r="F88" i="55" s="1"/>
  <c r="E83" i="55"/>
  <c r="E88" i="55" s="1"/>
  <c r="D83" i="55"/>
  <c r="D88" i="55" s="1"/>
  <c r="C83" i="55"/>
  <c r="C88" i="55" s="1"/>
  <c r="B83" i="55"/>
  <c r="B88" i="55" s="1"/>
  <c r="T82" i="55"/>
  <c r="T81" i="55"/>
  <c r="T80" i="55"/>
  <c r="T79" i="55"/>
  <c r="T78" i="55"/>
  <c r="T77" i="55"/>
  <c r="T76" i="55"/>
  <c r="E70" i="55"/>
  <c r="C70" i="55"/>
  <c r="B70" i="55"/>
  <c r="G69" i="55"/>
  <c r="F69" i="55"/>
  <c r="E69" i="55"/>
  <c r="D69" i="55"/>
  <c r="C69" i="55"/>
  <c r="B69" i="55"/>
  <c r="G68" i="55"/>
  <c r="F68" i="55"/>
  <c r="E68" i="55"/>
  <c r="D68" i="55"/>
  <c r="C68" i="55"/>
  <c r="B68" i="55"/>
  <c r="H67" i="55"/>
  <c r="G65" i="55"/>
  <c r="G70" i="55" s="1"/>
  <c r="F65" i="55"/>
  <c r="H65" i="55" s="1"/>
  <c r="E65" i="55"/>
  <c r="D65" i="55"/>
  <c r="D70" i="55" s="1"/>
  <c r="C65" i="55"/>
  <c r="B65" i="55"/>
  <c r="H64" i="55"/>
  <c r="H63" i="55"/>
  <c r="H62" i="55"/>
  <c r="H61" i="55"/>
  <c r="H60" i="55"/>
  <c r="H59" i="55"/>
  <c r="H58" i="55"/>
  <c r="G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F46" i="55"/>
  <c r="F51" i="55" s="1"/>
  <c r="E46" i="55"/>
  <c r="E51" i="55" s="1"/>
  <c r="D46" i="55"/>
  <c r="D51" i="55" s="1"/>
  <c r="C46" i="55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K32" i="55"/>
  <c r="J32" i="55" s="1"/>
  <c r="E32" i="55"/>
  <c r="D32" i="55" s="1"/>
  <c r="M29" i="55"/>
  <c r="L29" i="55"/>
  <c r="K29" i="55"/>
  <c r="J29" i="55"/>
  <c r="I29" i="55"/>
  <c r="G29" i="55"/>
  <c r="F29" i="55"/>
  <c r="E29" i="55"/>
  <c r="D29" i="55"/>
  <c r="C29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G28" i="55"/>
  <c r="F28" i="55"/>
  <c r="E28" i="55"/>
  <c r="D28" i="55"/>
  <c r="C28" i="55"/>
  <c r="U27" i="55"/>
  <c r="T27" i="55"/>
  <c r="S27" i="55"/>
  <c r="R27" i="55"/>
  <c r="Q27" i="55"/>
  <c r="P27" i="55"/>
  <c r="O27" i="55"/>
  <c r="N27" i="55"/>
  <c r="M27" i="55"/>
  <c r="L27" i="55"/>
  <c r="L30" i="55" s="1"/>
  <c r="K27" i="55"/>
  <c r="K30" i="55" s="1"/>
  <c r="J27" i="55"/>
  <c r="J30" i="55" s="1"/>
  <c r="I27" i="55"/>
  <c r="I30" i="55" s="1"/>
  <c r="G27" i="55"/>
  <c r="G30" i="55" s="1"/>
  <c r="F27" i="55"/>
  <c r="F30" i="55" s="1"/>
  <c r="E27" i="55"/>
  <c r="E30" i="55" s="1"/>
  <c r="D27" i="55"/>
  <c r="C27" i="55"/>
  <c r="C30" i="55" s="1"/>
  <c r="V26" i="55"/>
  <c r="U24" i="55"/>
  <c r="U29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29" i="55" s="1"/>
  <c r="N24" i="55"/>
  <c r="N29" i="55" s="1"/>
  <c r="M24" i="55"/>
  <c r="L24" i="55"/>
  <c r="K24" i="55"/>
  <c r="J24" i="55"/>
  <c r="I24" i="55"/>
  <c r="H24" i="55"/>
  <c r="G24" i="55"/>
  <c r="F24" i="55"/>
  <c r="E24" i="55"/>
  <c r="D24" i="55"/>
  <c r="C24" i="55"/>
  <c r="B24" i="55"/>
  <c r="V23" i="55"/>
  <c r="V22" i="55"/>
  <c r="V21" i="55"/>
  <c r="V20" i="55"/>
  <c r="V19" i="55"/>
  <c r="V18" i="55"/>
  <c r="V17" i="55"/>
  <c r="H68" i="56" l="1"/>
  <c r="H66" i="56"/>
  <c r="T84" i="56"/>
  <c r="T86" i="56"/>
  <c r="R49" i="56"/>
  <c r="R47" i="56"/>
  <c r="L31" i="55"/>
  <c r="I46" i="55"/>
  <c r="I49" i="55" s="1"/>
  <c r="C51" i="55"/>
  <c r="V24" i="55"/>
  <c r="W27" i="55" s="1"/>
  <c r="J31" i="55"/>
  <c r="C31" i="55"/>
  <c r="E31" i="55"/>
  <c r="F31" i="55"/>
  <c r="I31" i="55"/>
  <c r="H68" i="55"/>
  <c r="H66" i="55"/>
  <c r="D30" i="55"/>
  <c r="D31" i="55" s="1"/>
  <c r="M30" i="55"/>
  <c r="M31" i="55" s="1"/>
  <c r="K31" i="55"/>
  <c r="G31" i="55"/>
  <c r="T83" i="55"/>
  <c r="F70" i="55"/>
  <c r="R46" i="55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C87" i="54"/>
  <c r="B87" i="54"/>
  <c r="S86" i="54"/>
  <c r="R86" i="54"/>
  <c r="Q86" i="54"/>
  <c r="P86" i="54"/>
  <c r="O86" i="54"/>
  <c r="N86" i="54"/>
  <c r="M86" i="54"/>
  <c r="L86" i="54"/>
  <c r="K86" i="54"/>
  <c r="J86" i="54"/>
  <c r="I86" i="54"/>
  <c r="H86" i="54"/>
  <c r="G86" i="54"/>
  <c r="F86" i="54"/>
  <c r="E86" i="54"/>
  <c r="D86" i="54"/>
  <c r="C86" i="54"/>
  <c r="B86" i="54"/>
  <c r="T85" i="54"/>
  <c r="S83" i="54"/>
  <c r="S88" i="54" s="1"/>
  <c r="R83" i="54"/>
  <c r="R88" i="54" s="1"/>
  <c r="Q83" i="54"/>
  <c r="Q88" i="54" s="1"/>
  <c r="P83" i="54"/>
  <c r="P88" i="54" s="1"/>
  <c r="O83" i="54"/>
  <c r="O88" i="54" s="1"/>
  <c r="N83" i="54"/>
  <c r="N88" i="54" s="1"/>
  <c r="M83" i="54"/>
  <c r="M88" i="54" s="1"/>
  <c r="L83" i="54"/>
  <c r="L88" i="54" s="1"/>
  <c r="K83" i="54"/>
  <c r="K88" i="54" s="1"/>
  <c r="J83" i="54"/>
  <c r="J88" i="54" s="1"/>
  <c r="I83" i="54"/>
  <c r="I88" i="54" s="1"/>
  <c r="H83" i="54"/>
  <c r="H88" i="54" s="1"/>
  <c r="G83" i="54"/>
  <c r="G88" i="54" s="1"/>
  <c r="F83" i="54"/>
  <c r="F88" i="54" s="1"/>
  <c r="E83" i="54"/>
  <c r="E88" i="54" s="1"/>
  <c r="D83" i="54"/>
  <c r="D88" i="54" s="1"/>
  <c r="C83" i="54"/>
  <c r="C88" i="54" s="1"/>
  <c r="B83" i="54"/>
  <c r="B88" i="54" s="1"/>
  <c r="T82" i="54"/>
  <c r="T81" i="54"/>
  <c r="T80" i="54"/>
  <c r="T79" i="54"/>
  <c r="T78" i="54"/>
  <c r="T77" i="54"/>
  <c r="T76" i="54"/>
  <c r="C70" i="54"/>
  <c r="G69" i="54"/>
  <c r="F69" i="54"/>
  <c r="E69" i="54"/>
  <c r="D69" i="54"/>
  <c r="C69" i="54"/>
  <c r="B69" i="54"/>
  <c r="G68" i="54"/>
  <c r="F68" i="54"/>
  <c r="E68" i="54"/>
  <c r="D68" i="54"/>
  <c r="C68" i="54"/>
  <c r="B68" i="54"/>
  <c r="H67" i="54"/>
  <c r="G65" i="54"/>
  <c r="G70" i="54" s="1"/>
  <c r="F65" i="54"/>
  <c r="H65" i="54" s="1"/>
  <c r="E65" i="54"/>
  <c r="E70" i="54" s="1"/>
  <c r="D65" i="54"/>
  <c r="D70" i="54" s="1"/>
  <c r="C65" i="54"/>
  <c r="B65" i="54"/>
  <c r="B70" i="54" s="1"/>
  <c r="H64" i="54"/>
  <c r="H63" i="54"/>
  <c r="H62" i="54"/>
  <c r="H61" i="54"/>
  <c r="H60" i="54"/>
  <c r="H59" i="54"/>
  <c r="H58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H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K32" i="54"/>
  <c r="J32" i="54"/>
  <c r="E32" i="54"/>
  <c r="D32" i="54" s="1"/>
  <c r="J30" i="54"/>
  <c r="C30" i="54"/>
  <c r="M29" i="54"/>
  <c r="L29" i="54"/>
  <c r="K29" i="54"/>
  <c r="J29" i="54"/>
  <c r="I29" i="54"/>
  <c r="G29" i="54"/>
  <c r="F29" i="54"/>
  <c r="E29" i="54"/>
  <c r="D29" i="54"/>
  <c r="C29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G28" i="54"/>
  <c r="F28" i="54"/>
  <c r="E28" i="54"/>
  <c r="D28" i="54"/>
  <c r="C28" i="54"/>
  <c r="U27" i="54"/>
  <c r="T27" i="54"/>
  <c r="S27" i="54"/>
  <c r="R27" i="54"/>
  <c r="Q27" i="54"/>
  <c r="P27" i="54"/>
  <c r="O27" i="54"/>
  <c r="N27" i="54"/>
  <c r="M27" i="54"/>
  <c r="L27" i="54"/>
  <c r="L30" i="54" s="1"/>
  <c r="K27" i="54"/>
  <c r="K30" i="54" s="1"/>
  <c r="J27" i="54"/>
  <c r="I27" i="54"/>
  <c r="I30" i="54" s="1"/>
  <c r="G27" i="54"/>
  <c r="G30" i="54" s="1"/>
  <c r="F27" i="54"/>
  <c r="F30" i="54" s="1"/>
  <c r="E27" i="54"/>
  <c r="D27" i="54"/>
  <c r="C27" i="54"/>
  <c r="V26" i="54"/>
  <c r="U24" i="54"/>
  <c r="U29" i="54" s="1"/>
  <c r="T24" i="54"/>
  <c r="T29" i="54" s="1"/>
  <c r="S24" i="54"/>
  <c r="S29" i="54" s="1"/>
  <c r="R24" i="54"/>
  <c r="R29" i="54" s="1"/>
  <c r="Q24" i="54"/>
  <c r="Q29" i="54" s="1"/>
  <c r="P24" i="54"/>
  <c r="P29" i="54" s="1"/>
  <c r="O24" i="54"/>
  <c r="O29" i="54" s="1"/>
  <c r="N24" i="54"/>
  <c r="N29" i="54" s="1"/>
  <c r="M24" i="54"/>
  <c r="L24" i="54"/>
  <c r="K24" i="54"/>
  <c r="J24" i="54"/>
  <c r="I24" i="54"/>
  <c r="H24" i="54"/>
  <c r="G24" i="54"/>
  <c r="F24" i="54"/>
  <c r="E24" i="54"/>
  <c r="D24" i="54"/>
  <c r="C24" i="54"/>
  <c r="B24" i="54"/>
  <c r="V23" i="54"/>
  <c r="V22" i="54"/>
  <c r="V21" i="54"/>
  <c r="V20" i="54"/>
  <c r="V19" i="54"/>
  <c r="V18" i="54"/>
  <c r="V17" i="54"/>
  <c r="I47" i="55" l="1"/>
  <c r="V25" i="55"/>
  <c r="T84" i="55"/>
  <c r="T86" i="55"/>
  <c r="R49" i="55"/>
  <c r="R47" i="55"/>
  <c r="I46" i="54"/>
  <c r="I47" i="54" s="1"/>
  <c r="F31" i="54"/>
  <c r="C31" i="54"/>
  <c r="L31" i="54"/>
  <c r="J31" i="54"/>
  <c r="V24" i="54"/>
  <c r="V25" i="54" s="1"/>
  <c r="I31" i="54"/>
  <c r="D31" i="54"/>
  <c r="H66" i="54"/>
  <c r="H68" i="54"/>
  <c r="D30" i="54"/>
  <c r="M30" i="54"/>
  <c r="M31" i="54" s="1"/>
  <c r="K31" i="54"/>
  <c r="E30" i="54"/>
  <c r="E31" i="54" s="1"/>
  <c r="G31" i="54"/>
  <c r="F70" i="54"/>
  <c r="R46" i="54"/>
  <c r="T83" i="54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T85" i="53"/>
  <c r="S83" i="53"/>
  <c r="S88" i="53" s="1"/>
  <c r="R83" i="53"/>
  <c r="R88" i="53" s="1"/>
  <c r="Q83" i="53"/>
  <c r="Q88" i="53" s="1"/>
  <c r="P83" i="53"/>
  <c r="P88" i="53" s="1"/>
  <c r="O83" i="53"/>
  <c r="O88" i="53" s="1"/>
  <c r="N83" i="53"/>
  <c r="N88" i="53" s="1"/>
  <c r="M83" i="53"/>
  <c r="M88" i="53" s="1"/>
  <c r="L83" i="53"/>
  <c r="L88" i="53" s="1"/>
  <c r="K83" i="53"/>
  <c r="K88" i="53" s="1"/>
  <c r="J83" i="53"/>
  <c r="J88" i="53" s="1"/>
  <c r="I83" i="53"/>
  <c r="I88" i="53" s="1"/>
  <c r="H83" i="53"/>
  <c r="H88" i="53" s="1"/>
  <c r="G83" i="53"/>
  <c r="G88" i="53" s="1"/>
  <c r="F83" i="53"/>
  <c r="F88" i="53" s="1"/>
  <c r="E83" i="53"/>
  <c r="E88" i="53" s="1"/>
  <c r="D83" i="53"/>
  <c r="D88" i="53" s="1"/>
  <c r="C83" i="53"/>
  <c r="C88" i="53" s="1"/>
  <c r="B83" i="53"/>
  <c r="B88" i="53" s="1"/>
  <c r="T82" i="53"/>
  <c r="T81" i="53"/>
  <c r="T80" i="53"/>
  <c r="T79" i="53"/>
  <c r="T78" i="53"/>
  <c r="T77" i="53"/>
  <c r="T76" i="53"/>
  <c r="C70" i="53"/>
  <c r="G69" i="53"/>
  <c r="F69" i="53"/>
  <c r="E69" i="53"/>
  <c r="D69" i="53"/>
  <c r="C69" i="53"/>
  <c r="B69" i="53"/>
  <c r="G68" i="53"/>
  <c r="F68" i="53"/>
  <c r="E68" i="53"/>
  <c r="D68" i="53"/>
  <c r="C68" i="53"/>
  <c r="B68" i="53"/>
  <c r="H67" i="53"/>
  <c r="G65" i="53"/>
  <c r="G70" i="53" s="1"/>
  <c r="F65" i="53"/>
  <c r="H65" i="53" s="1"/>
  <c r="E65" i="53"/>
  <c r="E70" i="53" s="1"/>
  <c r="D65" i="53"/>
  <c r="D70" i="53" s="1"/>
  <c r="C65" i="53"/>
  <c r="B65" i="53"/>
  <c r="B70" i="53" s="1"/>
  <c r="H64" i="53"/>
  <c r="H63" i="53"/>
  <c r="H62" i="53"/>
  <c r="H61" i="53"/>
  <c r="H60" i="53"/>
  <c r="H59" i="53"/>
  <c r="H58" i="53"/>
  <c r="Q50" i="53"/>
  <c r="P50" i="53"/>
  <c r="O50" i="53"/>
  <c r="N50" i="53"/>
  <c r="M50" i="53"/>
  <c r="L50" i="53"/>
  <c r="H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H49" i="53"/>
  <c r="G49" i="53"/>
  <c r="F49" i="53"/>
  <c r="E49" i="53"/>
  <c r="D49" i="53"/>
  <c r="C49" i="53"/>
  <c r="B49" i="53"/>
  <c r="R48" i="53"/>
  <c r="I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B51" i="53" s="1"/>
  <c r="R45" i="53"/>
  <c r="I45" i="53"/>
  <c r="R44" i="53"/>
  <c r="I44" i="53"/>
  <c r="R43" i="53"/>
  <c r="I43" i="53"/>
  <c r="R42" i="53"/>
  <c r="I42" i="53"/>
  <c r="R41" i="53"/>
  <c r="I41" i="53"/>
  <c r="R40" i="53"/>
  <c r="I40" i="53"/>
  <c r="R39" i="53"/>
  <c r="I39" i="53"/>
  <c r="K32" i="53"/>
  <c r="J32" i="53"/>
  <c r="E32" i="53"/>
  <c r="D32" i="53" s="1"/>
  <c r="I30" i="53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J30" i="53" s="1"/>
  <c r="I27" i="53"/>
  <c r="G27" i="53"/>
  <c r="F27" i="53"/>
  <c r="F30" i="53" s="1"/>
  <c r="E27" i="53"/>
  <c r="D27" i="53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I49" i="54" l="1"/>
  <c r="W27" i="54"/>
  <c r="T84" i="54"/>
  <c r="T86" i="54"/>
  <c r="R49" i="54"/>
  <c r="R47" i="54"/>
  <c r="I46" i="53"/>
  <c r="I49" i="53" s="1"/>
  <c r="I31" i="53"/>
  <c r="C31" i="53"/>
  <c r="L31" i="53"/>
  <c r="F31" i="53"/>
  <c r="V24" i="53"/>
  <c r="W27" i="53" s="1"/>
  <c r="J31" i="53"/>
  <c r="H66" i="53"/>
  <c r="H68" i="53"/>
  <c r="D30" i="53"/>
  <c r="D31" i="53" s="1"/>
  <c r="M30" i="53"/>
  <c r="M31" i="53" s="1"/>
  <c r="K31" i="53"/>
  <c r="E30" i="53"/>
  <c r="E31" i="53" s="1"/>
  <c r="F70" i="53"/>
  <c r="G30" i="53"/>
  <c r="G31" i="53" s="1"/>
  <c r="R46" i="53"/>
  <c r="T83" i="53"/>
  <c r="G49" i="52"/>
  <c r="F49" i="52"/>
  <c r="E49" i="52"/>
  <c r="D49" i="52"/>
  <c r="C49" i="52"/>
  <c r="B49" i="52"/>
  <c r="I47" i="53" l="1"/>
  <c r="V25" i="53"/>
  <c r="R49" i="53"/>
  <c r="R47" i="53"/>
  <c r="T84" i="53"/>
  <c r="T86" i="53"/>
  <c r="S87" i="52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E70" i="52"/>
  <c r="C70" i="52"/>
  <c r="B70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H65" i="52" s="1"/>
  <c r="F65" i="52"/>
  <c r="F70" i="52" s="1"/>
  <c r="E65" i="52"/>
  <c r="D65" i="52"/>
  <c r="D70" i="52" s="1"/>
  <c r="C65" i="52"/>
  <c r="B65" i="52"/>
  <c r="H64" i="52"/>
  <c r="H63" i="52"/>
  <c r="H62" i="52"/>
  <c r="H61" i="52"/>
  <c r="H60" i="52"/>
  <c r="H59" i="52"/>
  <c r="H58" i="52"/>
  <c r="G51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T83" i="52" l="1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H36" i="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<sst xmlns="http://schemas.openxmlformats.org/spreadsheetml/2006/main" count="4673" uniqueCount="163">
  <si>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</si>
  <si>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</si>
  <si>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</si>
  <si>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</si>
  <si>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</si>
  <si>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</si>
  <si>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</si>
  <si>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</si>
  <si>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</si>
  <si>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</si>
  <si>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</si>
  <si>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</si>
  <si>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</si>
  <si>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</si>
  <si>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</si>
  <si>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</si>
  <si>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</si>
  <si>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</si>
  <si>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</si>
  <si>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</si>
  <si>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</si>
  <si>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</si>
  <si>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</si>
  <si>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</si>
  <si>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</si>
  <si>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</si>
  <si>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</si>
  <si>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</si>
  <si>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</si>
  <si>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</si>
  <si>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</si>
  <si>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</si>
  <si>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</si>
  <si>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</si>
  <si>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</si>
  <si>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</si>
  <si>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</si>
  <si>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</si>
  <si>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</si>
  <si>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</si>
  <si>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</si>
  <si>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</si>
  <si>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</si>
  <si>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</si>
  <si>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</si>
  <si>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</si>
  <si>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</si>
  <si>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</si>
  <si>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</si>
  <si>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</si>
  <si>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</si>
  <si>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</si>
  <si>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</si>
  <si>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</si>
  <si>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</si>
  <si>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</si>
  <si>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</si>
  <si>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</si>
  <si>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</si>
  <si>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</si>
  <si>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</si>
  <si>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</si>
  <si>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</si>
  <si>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</si>
  <si>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</si>
  <si>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</si>
  <si>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</si>
  <si>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</si>
  <si>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</si>
  <si>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</si>
  <si>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</si>
  <si>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</si>
  <si>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</si>
  <si>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</si>
  <si>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</si>
  <si>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</si>
  <si>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</si>
  <si>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</si>
  <si>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</si>
  <si>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</si>
  <si>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</si>
  <si>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</si>
  <si>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</si>
  <si>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</si>
  <si>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</si>
  <si>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</si>
  <si>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</si>
  <si>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</si>
  <si>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</si>
  <si>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</si>
  <si>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</si>
  <si>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</si>
  <si>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</si>
  <si>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</si>
  <si>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</si>
  <si>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</si>
  <si>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</si>
  <si>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</si>
  <si>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</si>
  <si>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</si>
  <si>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</si>
  <si>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</si>
  <si>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</si>
  <si>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</si>
  <si>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</si>
  <si>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</si>
  <si>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</si>
  <si>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</si>
  <si>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</si>
  <si>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</si>
  <si>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</si>
  <si>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</si>
  <si>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</si>
  <si>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</si>
  <si>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</si>
  <si>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</si>
  <si>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</si>
  <si>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</si>
  <si>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</si>
  <si>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</si>
  <si>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</si>
  <si>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</si>
  <si>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</si>
  <si>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</si>
  <si>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</si>
  <si>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</si>
  <si>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</si>
  <si>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</si>
  <si>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</si>
  <si>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</si>
  <si>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</si>
  <si>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</si>
  <si>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</si>
  <si>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</si>
  <si>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</si>
  <si>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</si>
  <si>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</si>
  <si>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</si>
  <si>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</si>
  <si>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</si>
  <si>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</si>
  <si>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</si>
  <si>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</si>
  <si>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</si>
  <si>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</si>
  <si>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</si>
  <si>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</si>
  <si>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</si>
  <si>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</si>
  <si>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</si>
  <si>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</si>
  <si>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</si>
  <si>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</si>
  <si>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</si>
  <si>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</si>
  <si>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</si>
  <si>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</si>
  <si>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</si>
  <si>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</si>
  <si>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F 3 - F 4 - Machos</t>
  </si>
  <si>
    <t>21 AL 27 DE ENE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</si>
  <si>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- 76 KGS                                               TOLVA AUXILIAR - 38,3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- 76 KGS                                 TOLVA AUXILIAR - 38,1 KGS</t>
    </r>
  </si>
  <si>
    <t xml:space="preserve">Muy bien como vienen descontando la comida por mortalidad en la linea macho… Por favor continuar asi… Gracias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</si>
</sst>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0.000"/>
  </numFmts>
  <fonts count="5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b/>
      <sz val="22"/>
      <color theme="1"/>
      <name val="Calibri"/>
      <family val="2"/>
      <scheme val="minor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690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21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5" fillId="2" borderId="0" xfId="0" applyFont="1" applyFill="1" applyBorder="1" applyAlignment="1">
      <alignment horizontal="center" vertical="center"/>
    </xf>
    <xf numFmtId="0" fontId="44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4" fillId="0" borderId="5" xfId="0" applyFont="1" applyFill="1" applyBorder="1" applyAlignment="1">
      <alignment horizontal="center" vertical="center"/>
    </xf>
    <xf numFmtId="0" fontId="44" fillId="3" borderId="33" xfId="0" applyFont="1" applyFill="1" applyBorder="1" applyAlignment="1">
      <alignment horizontal="center" vertical="center"/>
    </xf>
    <xf numFmtId="0" fontId="44" fillId="3" borderId="19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20" xfId="0" quotePrefix="1" applyFont="1" applyFill="1" applyBorder="1" applyAlignment="1">
      <alignment horizontal="center" vertical="center"/>
    </xf>
    <xf numFmtId="0" fontId="44" fillId="3" borderId="41" xfId="0" quotePrefix="1" applyFont="1" applyFill="1" applyBorder="1" applyAlignment="1">
      <alignment horizontal="center" vertical="center"/>
    </xf>
    <xf numFmtId="0" fontId="44" fillId="10" borderId="48" xfId="0" applyFont="1" applyFill="1" applyBorder="1" applyAlignment="1">
      <alignment horizontal="center" vertical="center"/>
    </xf>
    <xf numFmtId="0" fontId="44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44" fillId="10" borderId="30" xfId="0" applyFont="1" applyFill="1" applyBorder="1" applyAlignment="1">
      <alignment horizontal="center" vertical="center"/>
    </xf>
    <xf numFmtId="164" fontId="44" fillId="0" borderId="39" xfId="0" applyNumberFormat="1" applyFont="1" applyFill="1" applyBorder="1" applyAlignment="1">
      <alignment horizontal="center" vertical="center"/>
    </xf>
    <xf numFmtId="164" fontId="44" fillId="0" borderId="40" xfId="0" applyNumberFormat="1" applyFont="1" applyFill="1" applyBorder="1" applyAlignment="1">
      <alignment horizontal="center" vertical="center"/>
    </xf>
    <xf numFmtId="164" fontId="44" fillId="0" borderId="32" xfId="0" applyNumberFormat="1" applyFont="1" applyFill="1" applyBorder="1" applyAlignment="1">
      <alignment horizontal="center" vertical="center"/>
    </xf>
    <xf numFmtId="164" fontId="44" fillId="0" borderId="17" xfId="0" applyNumberFormat="1" applyFont="1" applyFill="1" applyBorder="1" applyAlignment="1">
      <alignment horizontal="center" vertical="center"/>
    </xf>
    <xf numFmtId="164" fontId="44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164" fontId="44" fillId="0" borderId="50" xfId="0" applyNumberFormat="1" applyFont="1" applyFill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7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27" xfId="0" applyFont="1" applyFill="1" applyBorder="1" applyAlignment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44" fillId="3" borderId="34" xfId="0" applyFont="1" applyFill="1" applyBorder="1" applyAlignment="1">
      <alignment horizontal="center" vertical="center"/>
    </xf>
    <xf numFmtId="0" fontId="44" fillId="3" borderId="29" xfId="0" applyFont="1" applyFill="1" applyBorder="1" applyAlignment="1">
      <alignment horizontal="center" vertical="center"/>
    </xf>
    <xf numFmtId="0" fontId="44" fillId="3" borderId="35" xfId="0" applyFont="1" applyFill="1" applyBorder="1" applyAlignment="1">
      <alignment horizontal="center" vertical="center"/>
    </xf>
    <xf numFmtId="0" fontId="44" fillId="3" borderId="42" xfId="0" applyFont="1" applyFill="1" applyBorder="1" applyAlignment="1">
      <alignment horizontal="center" vertical="center"/>
    </xf>
    <xf numFmtId="0" fontId="42" fillId="0" borderId="27" xfId="0" applyFont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164" fontId="44" fillId="2" borderId="23" xfId="0" applyNumberFormat="1" applyFont="1" applyFill="1" applyBorder="1" applyAlignment="1">
      <alignment horizontal="center" vertical="center"/>
    </xf>
    <xf numFmtId="0" fontId="44" fillId="9" borderId="48" xfId="0" applyFont="1" applyFill="1" applyBorder="1" applyAlignment="1">
      <alignment horizontal="center" vertical="center"/>
    </xf>
    <xf numFmtId="0" fontId="44" fillId="8" borderId="0" xfId="0" applyFont="1" applyFill="1" applyBorder="1" applyAlignment="1">
      <alignment horizontal="center" vertical="center"/>
    </xf>
    <xf numFmtId="0" fontId="44" fillId="9" borderId="47" xfId="0" applyFont="1" applyFill="1" applyBorder="1" applyAlignment="1">
      <alignment horizontal="center" vertical="center"/>
    </xf>
    <xf numFmtId="0" fontId="44" fillId="0" borderId="49" xfId="0" applyFont="1" applyFill="1" applyBorder="1" applyAlignment="1">
      <alignment horizontal="center" vertical="center"/>
    </xf>
    <xf numFmtId="0" fontId="44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4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4" fillId="10" borderId="17" xfId="0" applyFont="1" applyFill="1" applyBorder="1" applyAlignment="1">
      <alignment horizontal="center" vertical="center"/>
    </xf>
    <xf numFmtId="164" fontId="44" fillId="0" borderId="53" xfId="0" applyNumberFormat="1" applyFont="1" applyFill="1" applyBorder="1" applyAlignment="1">
      <alignment horizontal="center" vertical="center"/>
    </xf>
    <xf numFmtId="164" fontId="44" fillId="0" borderId="54" xfId="0" applyNumberFormat="1" applyFont="1" applyFill="1" applyBorder="1" applyAlignment="1">
      <alignment horizontal="center" vertical="center"/>
    </xf>
    <xf numFmtId="164" fontId="44" fillId="0" borderId="0" xfId="0" applyNumberFormat="1" applyFont="1" applyFill="1" applyBorder="1" applyAlignment="1">
      <alignment horizontal="center" vertical="center"/>
    </xf>
    <xf numFmtId="0" fontId="44" fillId="11" borderId="17" xfId="0" applyFont="1" applyFill="1" applyBorder="1" applyAlignment="1">
      <alignment horizontal="center" vertical="center"/>
    </xf>
    <xf numFmtId="164" fontId="44" fillId="0" borderId="43" xfId="0" applyNumberFormat="1" applyFont="1" applyFill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2" fillId="0" borderId="4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1" fontId="44" fillId="0" borderId="45" xfId="0" applyNumberFormat="1" applyFont="1" applyFill="1" applyBorder="1" applyAlignment="1">
      <alignment horizontal="center" vertical="center"/>
    </xf>
    <xf numFmtId="0" fontId="46" fillId="0" borderId="45" xfId="0" applyFont="1" applyBorder="1" applyAlignment="1">
      <alignment horizontal="center" vertical="center"/>
    </xf>
    <xf numFmtId="0" fontId="42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51" fillId="0" borderId="33" xfId="0" applyFont="1" applyBorder="1" applyAlignment="1">
      <alignment horizontal="center" vertical="center"/>
    </xf>
    <xf numFmtId="164" fontId="51" fillId="0" borderId="41" xfId="0" applyNumberFormat="1" applyFont="1" applyBorder="1" applyAlignment="1">
      <alignment horizontal="center" vertical="center"/>
    </xf>
    <xf numFmtId="0" fontId="51" fillId="0" borderId="6" xfId="0" applyFont="1" applyBorder="1" applyAlignment="1">
      <alignment horizontal="center" vertical="center"/>
    </xf>
    <xf numFmtId="164" fontId="51" fillId="0" borderId="9" xfId="0" applyNumberFormat="1" applyFont="1" applyBorder="1" applyAlignment="1">
      <alignment horizontal="center" vertical="center"/>
    </xf>
    <xf numFmtId="0" fontId="51" fillId="0" borderId="12" xfId="0" applyFont="1" applyBorder="1" applyAlignment="1">
      <alignment horizontal="center" vertical="center"/>
    </xf>
    <xf numFmtId="164" fontId="51" fillId="0" borderId="14" xfId="0" applyNumberFormat="1" applyFont="1" applyBorder="1" applyAlignment="1">
      <alignment horizontal="center" vertical="center"/>
    </xf>
    <xf numFmtId="0" fontId="51" fillId="0" borderId="39" xfId="0" applyFont="1" applyBorder="1" applyAlignment="1">
      <alignment horizontal="center" vertical="center" wrapText="1"/>
    </xf>
    <xf numFmtId="0" fontId="51" fillId="0" borderId="58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164" fontId="11" fillId="5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24" fillId="0" borderId="4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4" fillId="8" borderId="30" xfId="0" applyFont="1" applyFill="1" applyBorder="1" applyAlignment="1">
      <alignment horizontal="center" vertical="center"/>
    </xf>
    <xf numFmtId="0" fontId="44" fillId="8" borderId="31" xfId="0" applyFont="1" applyFill="1" applyBorder="1" applyAlignment="1">
      <alignment horizontal="center" vertical="center"/>
    </xf>
    <xf numFmtId="0" fontId="44" fillId="8" borderId="32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44" fillId="2" borderId="1" xfId="0" applyFont="1" applyFill="1" applyBorder="1" applyAlignment="1">
      <alignment horizontal="center" vertical="center"/>
    </xf>
    <xf numFmtId="0" fontId="47" fillId="0" borderId="23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 wrapText="1"/>
    </xf>
    <xf numFmtId="0" fontId="47" fillId="0" borderId="27" xfId="0" applyFont="1" applyBorder="1" applyAlignment="1">
      <alignment horizontal="center" vertical="center" wrapText="1"/>
    </xf>
    <xf numFmtId="0" fontId="42" fillId="2" borderId="18" xfId="0" applyFont="1" applyFill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4" fillId="2" borderId="26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44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8" fillId="0" borderId="21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8" fillId="0" borderId="0" xfId="0" applyFont="1" applyBorder="1" applyAlignment="1">
      <alignment horizontal="center" vertical="center" wrapText="1"/>
    </xf>
    <xf numFmtId="0" fontId="48" fillId="0" borderId="27" xfId="0" applyFont="1" applyBorder="1" applyAlignment="1">
      <alignment horizontal="center" vertical="center" wrapText="1"/>
    </xf>
    <xf numFmtId="0" fontId="48" fillId="0" borderId="45" xfId="0" applyFont="1" applyBorder="1" applyAlignment="1">
      <alignment horizontal="center" vertical="center" wrapText="1"/>
    </xf>
    <xf numFmtId="0" fontId="48" fillId="0" borderId="46" xfId="0" applyFont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50" fillId="0" borderId="39" xfId="0" applyFont="1" applyBorder="1" applyAlignment="1">
      <alignment horizontal="center" vertical="center"/>
    </xf>
    <xf numFmtId="0" fontId="50" fillId="0" borderId="43" xfId="0" applyFont="1" applyBorder="1" applyAlignment="1">
      <alignment horizontal="center" vertical="center"/>
    </xf>
    <xf numFmtId="0" fontId="50" fillId="0" borderId="58" xfId="0" applyFont="1" applyBorder="1" applyAlignment="1">
      <alignment horizontal="center" vertical="center"/>
    </xf>
    <xf numFmtId="0" fontId="51" fillId="0" borderId="18" xfId="0" applyFont="1" applyBorder="1" applyAlignment="1">
      <alignment horizontal="center" vertical="center"/>
    </xf>
    <xf numFmtId="0" fontId="51" fillId="0" borderId="22" xfId="0" applyFont="1" applyBorder="1" applyAlignment="1">
      <alignment horizontal="center" vertical="center"/>
    </xf>
    <xf numFmtId="0" fontId="51" fillId="0" borderId="23" xfId="0" applyFont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0" fontId="51" fillId="0" borderId="44" xfId="0" applyFont="1" applyBorder="1" applyAlignment="1">
      <alignment horizontal="center" vertical="center"/>
    </xf>
    <xf numFmtId="0" fontId="51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/>
    <cellStyle name="Normal 10 2" xfId="2"/>
    <cellStyle name="Normal 21" xfId="3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622" t="s">
        <v>5</v>
      </c>
      <c r="L11" s="622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7" t="s">
        <v>53</v>
      </c>
      <c r="C15" s="618"/>
      <c r="D15" s="618"/>
      <c r="E15" s="618"/>
      <c r="F15" s="618"/>
      <c r="G15" s="618"/>
      <c r="H15" s="618"/>
      <c r="I15" s="618"/>
      <c r="J15" s="618"/>
      <c r="K15" s="619"/>
      <c r="L15" s="612" t="s">
        <v>9</v>
      </c>
      <c r="M15" s="612"/>
      <c r="N15" s="612"/>
      <c r="O15" s="613"/>
      <c r="P15" s="614" t="s">
        <v>30</v>
      </c>
      <c r="Q15" s="615"/>
      <c r="R15" s="615"/>
      <c r="S15" s="616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0" t="s">
        <v>26</v>
      </c>
      <c r="C36" s="623"/>
      <c r="D36" s="623"/>
      <c r="E36" s="623"/>
      <c r="F36" s="623"/>
      <c r="G36" s="623"/>
      <c r="H36" s="102"/>
      <c r="I36" s="55" t="s">
        <v>27</v>
      </c>
      <c r="J36" s="110"/>
      <c r="K36" s="609" t="s">
        <v>26</v>
      </c>
      <c r="L36" s="609"/>
      <c r="M36" s="609"/>
      <c r="N36" s="609"/>
      <c r="O36" s="610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8" t="s">
        <v>8</v>
      </c>
      <c r="C55" s="609"/>
      <c r="D55" s="609"/>
      <c r="E55" s="609"/>
      <c r="F55" s="610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G36"/>
    <mergeCell ref="B55:F55"/>
    <mergeCell ref="J54:K54"/>
    <mergeCell ref="L15:O15"/>
    <mergeCell ref="P15:S15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622" t="s">
        <v>55</v>
      </c>
      <c r="L11" s="622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7" t="s">
        <v>53</v>
      </c>
      <c r="C15" s="618"/>
      <c r="D15" s="618"/>
      <c r="E15" s="618"/>
      <c r="F15" s="618"/>
      <c r="G15" s="618"/>
      <c r="H15" s="618"/>
      <c r="I15" s="618"/>
      <c r="J15" s="619"/>
      <c r="K15" s="624" t="s">
        <v>9</v>
      </c>
      <c r="L15" s="612"/>
      <c r="M15" s="612"/>
      <c r="N15" s="612"/>
      <c r="O15" s="613"/>
      <c r="P15" s="614" t="s">
        <v>30</v>
      </c>
      <c r="Q15" s="615"/>
      <c r="R15" s="615"/>
      <c r="S15" s="616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0" t="s">
        <v>26</v>
      </c>
      <c r="C36" s="623"/>
      <c r="D36" s="623"/>
      <c r="E36" s="623"/>
      <c r="F36" s="623"/>
      <c r="G36" s="623"/>
      <c r="H36" s="102"/>
      <c r="I36" s="55" t="s">
        <v>27</v>
      </c>
      <c r="J36" s="110"/>
      <c r="K36" s="609" t="s">
        <v>26</v>
      </c>
      <c r="L36" s="609"/>
      <c r="M36" s="609"/>
      <c r="N36" s="609"/>
      <c r="O36" s="610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8" t="s">
        <v>8</v>
      </c>
      <c r="C55" s="609"/>
      <c r="D55" s="609"/>
      <c r="E55" s="609"/>
      <c r="F55" s="610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P15:S15"/>
    <mergeCell ref="K15:O15"/>
    <mergeCell ref="B36:G36"/>
    <mergeCell ref="K36:O36"/>
    <mergeCell ref="J54:K54"/>
    <mergeCell ref="B55:F55"/>
    <mergeCell ref="B15:J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622" t="s">
        <v>56</v>
      </c>
      <c r="L11" s="622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7" t="s">
        <v>53</v>
      </c>
      <c r="C15" s="618"/>
      <c r="D15" s="618"/>
      <c r="E15" s="618"/>
      <c r="F15" s="618"/>
      <c r="G15" s="618"/>
      <c r="H15" s="618"/>
      <c r="I15" s="618"/>
      <c r="J15" s="619"/>
      <c r="K15" s="624" t="s">
        <v>9</v>
      </c>
      <c r="L15" s="612"/>
      <c r="M15" s="612"/>
      <c r="N15" s="612"/>
      <c r="O15" s="613"/>
      <c r="P15" s="614" t="s">
        <v>30</v>
      </c>
      <c r="Q15" s="615"/>
      <c r="R15" s="615"/>
      <c r="S15" s="616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0" t="s">
        <v>26</v>
      </c>
      <c r="C36" s="623"/>
      <c r="D36" s="623"/>
      <c r="E36" s="623"/>
      <c r="F36" s="623"/>
      <c r="G36" s="623"/>
      <c r="H36" s="102"/>
      <c r="I36" s="55" t="s">
        <v>27</v>
      </c>
      <c r="J36" s="110"/>
      <c r="K36" s="609" t="s">
        <v>26</v>
      </c>
      <c r="L36" s="609"/>
      <c r="M36" s="609"/>
      <c r="N36" s="609"/>
      <c r="O36" s="610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8" t="s">
        <v>8</v>
      </c>
      <c r="C55" s="609"/>
      <c r="D55" s="609"/>
      <c r="E55" s="609"/>
      <c r="F55" s="610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622" t="s">
        <v>56</v>
      </c>
      <c r="L11" s="622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7" t="s">
        <v>53</v>
      </c>
      <c r="C15" s="618"/>
      <c r="D15" s="618"/>
      <c r="E15" s="618"/>
      <c r="F15" s="618"/>
      <c r="G15" s="618"/>
      <c r="H15" s="618"/>
      <c r="I15" s="618"/>
      <c r="J15" s="619"/>
      <c r="K15" s="624" t="s">
        <v>9</v>
      </c>
      <c r="L15" s="612"/>
      <c r="M15" s="612"/>
      <c r="N15" s="612"/>
      <c r="O15" s="613"/>
      <c r="P15" s="614" t="s">
        <v>30</v>
      </c>
      <c r="Q15" s="615"/>
      <c r="R15" s="615"/>
      <c r="S15" s="616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10" t="s">
        <v>26</v>
      </c>
      <c r="C36" s="623"/>
      <c r="D36" s="623"/>
      <c r="E36" s="623"/>
      <c r="F36" s="623"/>
      <c r="G36" s="623"/>
      <c r="H36" s="102"/>
      <c r="I36" s="55" t="s">
        <v>27</v>
      </c>
      <c r="J36" s="110"/>
      <c r="K36" s="609" t="s">
        <v>26</v>
      </c>
      <c r="L36" s="609"/>
      <c r="M36" s="609"/>
      <c r="N36" s="609"/>
      <c r="O36" s="610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8" t="s">
        <v>8</v>
      </c>
      <c r="C55" s="609"/>
      <c r="D55" s="609"/>
      <c r="E55" s="609"/>
      <c r="F55" s="610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622" t="s">
        <v>57</v>
      </c>
      <c r="L11" s="622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7" t="s">
        <v>53</v>
      </c>
      <c r="C15" s="618"/>
      <c r="D15" s="618"/>
      <c r="E15" s="618"/>
      <c r="F15" s="618"/>
      <c r="G15" s="618"/>
      <c r="H15" s="618"/>
      <c r="I15" s="618"/>
      <c r="J15" s="618"/>
      <c r="K15" s="618"/>
      <c r="L15" s="618"/>
      <c r="M15" s="619"/>
      <c r="N15" s="612" t="s">
        <v>9</v>
      </c>
      <c r="O15" s="612"/>
      <c r="P15" s="612"/>
      <c r="Q15" s="612"/>
      <c r="R15" s="612"/>
      <c r="S15" s="613"/>
      <c r="T15" s="614" t="s">
        <v>30</v>
      </c>
      <c r="U15" s="615"/>
      <c r="V15" s="615"/>
      <c r="W15" s="615"/>
      <c r="X15" s="615"/>
      <c r="Y15" s="616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9" t="s">
        <v>26</v>
      </c>
      <c r="M36" s="609"/>
      <c r="N36" s="609"/>
      <c r="O36" s="609"/>
      <c r="P36" s="61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8" t="s">
        <v>8</v>
      </c>
      <c r="C55" s="609"/>
      <c r="D55" s="609"/>
      <c r="E55" s="609"/>
      <c r="F55" s="610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T15:Y15"/>
    <mergeCell ref="B15:M15"/>
    <mergeCell ref="L36:P36"/>
    <mergeCell ref="N15:S15"/>
    <mergeCell ref="J54:K54"/>
    <mergeCell ref="B55:F55"/>
    <mergeCell ref="A3:C3"/>
    <mergeCell ref="E9:G9"/>
    <mergeCell ref="B36:H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622" t="s">
        <v>57</v>
      </c>
      <c r="L11" s="622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7" t="s">
        <v>53</v>
      </c>
      <c r="C15" s="618"/>
      <c r="D15" s="618"/>
      <c r="E15" s="618"/>
      <c r="F15" s="618"/>
      <c r="G15" s="618"/>
      <c r="H15" s="618"/>
      <c r="I15" s="618"/>
      <c r="J15" s="618"/>
      <c r="K15" s="618"/>
      <c r="L15" s="618"/>
      <c r="M15" s="619"/>
      <c r="N15" s="612" t="s">
        <v>9</v>
      </c>
      <c r="O15" s="612"/>
      <c r="P15" s="612"/>
      <c r="Q15" s="612"/>
      <c r="R15" s="612"/>
      <c r="S15" s="613"/>
      <c r="T15" s="614" t="s">
        <v>30</v>
      </c>
      <c r="U15" s="615"/>
      <c r="V15" s="615"/>
      <c r="W15" s="615"/>
      <c r="X15" s="615"/>
      <c r="Y15" s="616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9" t="s">
        <v>26</v>
      </c>
      <c r="M36" s="609"/>
      <c r="N36" s="609"/>
      <c r="O36" s="609"/>
      <c r="P36" s="61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8" t="s">
        <v>8</v>
      </c>
      <c r="C55" s="609"/>
      <c r="D55" s="609"/>
      <c r="E55" s="609"/>
      <c r="F55" s="610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622" t="s">
        <v>58</v>
      </c>
      <c r="L11" s="622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7" t="s">
        <v>53</v>
      </c>
      <c r="C15" s="618"/>
      <c r="D15" s="618"/>
      <c r="E15" s="618"/>
      <c r="F15" s="618"/>
      <c r="G15" s="618"/>
      <c r="H15" s="618"/>
      <c r="I15" s="618"/>
      <c r="J15" s="618"/>
      <c r="K15" s="618"/>
      <c r="L15" s="618"/>
      <c r="M15" s="619"/>
      <c r="N15" s="612" t="s">
        <v>9</v>
      </c>
      <c r="O15" s="612"/>
      <c r="P15" s="612"/>
      <c r="Q15" s="612"/>
      <c r="R15" s="612"/>
      <c r="S15" s="613"/>
      <c r="T15" s="614" t="s">
        <v>30</v>
      </c>
      <c r="U15" s="615"/>
      <c r="V15" s="615"/>
      <c r="W15" s="615"/>
      <c r="X15" s="615"/>
      <c r="Y15" s="616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9" t="s">
        <v>26</v>
      </c>
      <c r="M36" s="609"/>
      <c r="N36" s="609"/>
      <c r="O36" s="609"/>
      <c r="P36" s="61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8" t="s">
        <v>8</v>
      </c>
      <c r="C55" s="609"/>
      <c r="D55" s="609"/>
      <c r="E55" s="609"/>
      <c r="F55" s="610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622" t="s">
        <v>59</v>
      </c>
      <c r="L11" s="622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7" t="s">
        <v>8</v>
      </c>
      <c r="C15" s="618"/>
      <c r="D15" s="619"/>
      <c r="E15" s="617" t="s">
        <v>53</v>
      </c>
      <c r="F15" s="618"/>
      <c r="G15" s="618"/>
      <c r="H15" s="618"/>
      <c r="I15" s="618"/>
      <c r="J15" s="618"/>
      <c r="K15" s="618"/>
      <c r="L15" s="618"/>
      <c r="M15" s="619"/>
      <c r="N15" s="612" t="s">
        <v>9</v>
      </c>
      <c r="O15" s="612"/>
      <c r="P15" s="612"/>
      <c r="Q15" s="612"/>
      <c r="R15" s="612"/>
      <c r="S15" s="613"/>
      <c r="T15" s="614" t="s">
        <v>30</v>
      </c>
      <c r="U15" s="615"/>
      <c r="V15" s="615"/>
      <c r="W15" s="615"/>
      <c r="X15" s="615"/>
      <c r="Y15" s="616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9" t="s">
        <v>26</v>
      </c>
      <c r="M36" s="609"/>
      <c r="N36" s="609"/>
      <c r="O36" s="609"/>
      <c r="P36" s="61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08" t="s">
        <v>8</v>
      </c>
      <c r="C55" s="609"/>
      <c r="D55" s="609"/>
      <c r="E55" s="609"/>
      <c r="F55" s="610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N15:S15"/>
    <mergeCell ref="T15:Y15"/>
    <mergeCell ref="B36:H36"/>
    <mergeCell ref="L36:P36"/>
    <mergeCell ref="J54:K54"/>
    <mergeCell ref="B55:F55"/>
    <mergeCell ref="B15:D15"/>
    <mergeCell ref="E15:M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622" t="s">
        <v>60</v>
      </c>
      <c r="L11" s="622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7" t="s">
        <v>8</v>
      </c>
      <c r="C15" s="618"/>
      <c r="D15" s="618"/>
      <c r="E15" s="619"/>
      <c r="F15" s="617" t="s">
        <v>53</v>
      </c>
      <c r="G15" s="618"/>
      <c r="H15" s="618"/>
      <c r="I15" s="618"/>
      <c r="J15" s="618"/>
      <c r="K15" s="618"/>
      <c r="L15" s="618"/>
      <c r="M15" s="618"/>
      <c r="N15" s="619"/>
      <c r="O15" s="612" t="s">
        <v>9</v>
      </c>
      <c r="P15" s="612"/>
      <c r="Q15" s="612"/>
      <c r="R15" s="612"/>
      <c r="S15" s="612"/>
      <c r="T15" s="613"/>
      <c r="U15" s="614" t="s">
        <v>30</v>
      </c>
      <c r="V15" s="615"/>
      <c r="W15" s="615"/>
      <c r="X15" s="615"/>
      <c r="Y15" s="615"/>
      <c r="Z15" s="616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9" t="s">
        <v>26</v>
      </c>
      <c r="M36" s="609"/>
      <c r="N36" s="609"/>
      <c r="O36" s="609"/>
      <c r="P36" s="61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F15:N15"/>
    <mergeCell ref="O15:T15"/>
    <mergeCell ref="B55:G55"/>
    <mergeCell ref="B15:E15"/>
    <mergeCell ref="U15:Z15"/>
    <mergeCell ref="B36:H36"/>
    <mergeCell ref="L36:P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622" t="s">
        <v>62</v>
      </c>
      <c r="L11" s="622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7" t="s">
        <v>8</v>
      </c>
      <c r="C15" s="618"/>
      <c r="D15" s="618"/>
      <c r="E15" s="619"/>
      <c r="F15" s="617" t="s">
        <v>53</v>
      </c>
      <c r="G15" s="618"/>
      <c r="H15" s="618"/>
      <c r="I15" s="618"/>
      <c r="J15" s="618"/>
      <c r="K15" s="618"/>
      <c r="L15" s="619"/>
      <c r="M15" s="612" t="s">
        <v>9</v>
      </c>
      <c r="N15" s="612"/>
      <c r="O15" s="612"/>
      <c r="P15" s="612"/>
      <c r="Q15" s="612"/>
      <c r="R15" s="613"/>
      <c r="S15" s="614" t="s">
        <v>30</v>
      </c>
      <c r="T15" s="615"/>
      <c r="U15" s="615"/>
      <c r="V15" s="615"/>
      <c r="W15" s="615"/>
      <c r="X15" s="61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9" t="s">
        <v>26</v>
      </c>
      <c r="M36" s="609"/>
      <c r="N36" s="609"/>
      <c r="O36" s="609"/>
      <c r="P36" s="61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15:E15"/>
    <mergeCell ref="M15:R15"/>
    <mergeCell ref="S15:X15"/>
    <mergeCell ref="B36:H36"/>
    <mergeCell ref="L36:P36"/>
    <mergeCell ref="J54:K54"/>
    <mergeCell ref="B55:G55"/>
    <mergeCell ref="F15:L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622" t="s">
        <v>62</v>
      </c>
      <c r="L11" s="622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7" t="s">
        <v>8</v>
      </c>
      <c r="C15" s="618"/>
      <c r="D15" s="618"/>
      <c r="E15" s="619"/>
      <c r="F15" s="617" t="s">
        <v>53</v>
      </c>
      <c r="G15" s="618"/>
      <c r="H15" s="618"/>
      <c r="I15" s="618"/>
      <c r="J15" s="618"/>
      <c r="K15" s="618"/>
      <c r="L15" s="619"/>
      <c r="M15" s="612" t="s">
        <v>9</v>
      </c>
      <c r="N15" s="612"/>
      <c r="O15" s="612"/>
      <c r="P15" s="612"/>
      <c r="Q15" s="612"/>
      <c r="R15" s="613"/>
      <c r="S15" s="614" t="s">
        <v>30</v>
      </c>
      <c r="T15" s="615"/>
      <c r="U15" s="615"/>
      <c r="V15" s="615"/>
      <c r="W15" s="615"/>
      <c r="X15" s="61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9" t="s">
        <v>26</v>
      </c>
      <c r="M36" s="609"/>
      <c r="N36" s="609"/>
      <c r="O36" s="609"/>
      <c r="P36" s="61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622" t="s">
        <v>63</v>
      </c>
      <c r="L11" s="622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7" t="s">
        <v>8</v>
      </c>
      <c r="C15" s="618"/>
      <c r="D15" s="618"/>
      <c r="E15" s="619"/>
      <c r="F15" s="617" t="s">
        <v>53</v>
      </c>
      <c r="G15" s="618"/>
      <c r="H15" s="618"/>
      <c r="I15" s="618"/>
      <c r="J15" s="618"/>
      <c r="K15" s="618"/>
      <c r="L15" s="619"/>
      <c r="M15" s="612" t="s">
        <v>9</v>
      </c>
      <c r="N15" s="612"/>
      <c r="O15" s="612"/>
      <c r="P15" s="612"/>
      <c r="Q15" s="612"/>
      <c r="R15" s="613"/>
      <c r="S15" s="614" t="s">
        <v>30</v>
      </c>
      <c r="T15" s="615"/>
      <c r="U15" s="615"/>
      <c r="V15" s="615"/>
      <c r="W15" s="615"/>
      <c r="X15" s="61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9" t="s">
        <v>26</v>
      </c>
      <c r="M36" s="609"/>
      <c r="N36" s="609"/>
      <c r="O36" s="609"/>
      <c r="P36" s="61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622" t="s">
        <v>63</v>
      </c>
      <c r="L11" s="622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7" t="s">
        <v>8</v>
      </c>
      <c r="C15" s="618"/>
      <c r="D15" s="618"/>
      <c r="E15" s="619"/>
      <c r="F15" s="617" t="s">
        <v>53</v>
      </c>
      <c r="G15" s="618"/>
      <c r="H15" s="618"/>
      <c r="I15" s="618"/>
      <c r="J15" s="618"/>
      <c r="K15" s="618"/>
      <c r="L15" s="619"/>
      <c r="M15" s="612" t="s">
        <v>9</v>
      </c>
      <c r="N15" s="612"/>
      <c r="O15" s="612"/>
      <c r="P15" s="612"/>
      <c r="Q15" s="612"/>
      <c r="R15" s="613"/>
      <c r="S15" s="614" t="s">
        <v>30</v>
      </c>
      <c r="T15" s="615"/>
      <c r="U15" s="615"/>
      <c r="V15" s="615"/>
      <c r="W15" s="615"/>
      <c r="X15" s="61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9" t="s">
        <v>26</v>
      </c>
      <c r="M36" s="609"/>
      <c r="N36" s="609"/>
      <c r="O36" s="609"/>
      <c r="P36" s="61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622" t="s">
        <v>63</v>
      </c>
      <c r="L11" s="622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7" t="s">
        <v>8</v>
      </c>
      <c r="C15" s="618"/>
      <c r="D15" s="618"/>
      <c r="E15" s="619"/>
      <c r="F15" s="617" t="s">
        <v>53</v>
      </c>
      <c r="G15" s="618"/>
      <c r="H15" s="618"/>
      <c r="I15" s="618"/>
      <c r="J15" s="618"/>
      <c r="K15" s="618"/>
      <c r="L15" s="619"/>
      <c r="M15" s="612" t="s">
        <v>9</v>
      </c>
      <c r="N15" s="612"/>
      <c r="O15" s="612"/>
      <c r="P15" s="612"/>
      <c r="Q15" s="612"/>
      <c r="R15" s="613"/>
      <c r="S15" s="614" t="s">
        <v>30</v>
      </c>
      <c r="T15" s="615"/>
      <c r="U15" s="615"/>
      <c r="V15" s="615"/>
      <c r="W15" s="615"/>
      <c r="X15" s="61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9" t="s">
        <v>26</v>
      </c>
      <c r="M36" s="609"/>
      <c r="N36" s="609"/>
      <c r="O36" s="609"/>
      <c r="P36" s="61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622" t="s">
        <v>64</v>
      </c>
      <c r="L11" s="622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7" t="s">
        <v>8</v>
      </c>
      <c r="C15" s="618"/>
      <c r="D15" s="618"/>
      <c r="E15" s="619"/>
      <c r="F15" s="617" t="s">
        <v>53</v>
      </c>
      <c r="G15" s="618"/>
      <c r="H15" s="618"/>
      <c r="I15" s="618"/>
      <c r="J15" s="618"/>
      <c r="K15" s="618"/>
      <c r="L15" s="619"/>
      <c r="M15" s="612" t="s">
        <v>9</v>
      </c>
      <c r="N15" s="612"/>
      <c r="O15" s="612"/>
      <c r="P15" s="612"/>
      <c r="Q15" s="612"/>
      <c r="R15" s="613"/>
      <c r="S15" s="614" t="s">
        <v>30</v>
      </c>
      <c r="T15" s="615"/>
      <c r="U15" s="615"/>
      <c r="V15" s="615"/>
      <c r="W15" s="615"/>
      <c r="X15" s="61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9" t="s">
        <v>26</v>
      </c>
      <c r="M36" s="609"/>
      <c r="N36" s="609"/>
      <c r="O36" s="609"/>
      <c r="P36" s="61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622" t="s">
        <v>65</v>
      </c>
      <c r="L11" s="622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7" t="s">
        <v>8</v>
      </c>
      <c r="C15" s="618"/>
      <c r="D15" s="618"/>
      <c r="E15" s="619"/>
      <c r="F15" s="617" t="s">
        <v>53</v>
      </c>
      <c r="G15" s="618"/>
      <c r="H15" s="618"/>
      <c r="I15" s="618"/>
      <c r="J15" s="618"/>
      <c r="K15" s="618"/>
      <c r="L15" s="619"/>
      <c r="M15" s="612" t="s">
        <v>9</v>
      </c>
      <c r="N15" s="612"/>
      <c r="O15" s="612"/>
      <c r="P15" s="612"/>
      <c r="Q15" s="612"/>
      <c r="R15" s="613"/>
      <c r="S15" s="614" t="s">
        <v>30</v>
      </c>
      <c r="T15" s="615"/>
      <c r="U15" s="615"/>
      <c r="V15" s="615"/>
      <c r="W15" s="615"/>
      <c r="X15" s="61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9" t="s">
        <v>26</v>
      </c>
      <c r="M36" s="609"/>
      <c r="N36" s="609"/>
      <c r="O36" s="609"/>
      <c r="P36" s="61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622" t="s">
        <v>66</v>
      </c>
      <c r="L11" s="622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7" t="s">
        <v>8</v>
      </c>
      <c r="C15" s="618"/>
      <c r="D15" s="618"/>
      <c r="E15" s="619"/>
      <c r="F15" s="617" t="s">
        <v>53</v>
      </c>
      <c r="G15" s="618"/>
      <c r="H15" s="618"/>
      <c r="I15" s="618"/>
      <c r="J15" s="618"/>
      <c r="K15" s="618"/>
      <c r="L15" s="619"/>
      <c r="M15" s="612" t="s">
        <v>9</v>
      </c>
      <c r="N15" s="612"/>
      <c r="O15" s="612"/>
      <c r="P15" s="612"/>
      <c r="Q15" s="612"/>
      <c r="R15" s="613"/>
      <c r="S15" s="614" t="s">
        <v>30</v>
      </c>
      <c r="T15" s="615"/>
      <c r="U15" s="615"/>
      <c r="V15" s="615"/>
      <c r="W15" s="615"/>
      <c r="X15" s="61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9" t="s">
        <v>26</v>
      </c>
      <c r="M36" s="609"/>
      <c r="N36" s="609"/>
      <c r="O36" s="609"/>
      <c r="P36" s="61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622" t="s">
        <v>67</v>
      </c>
      <c r="L11" s="622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7" t="s">
        <v>8</v>
      </c>
      <c r="C15" s="618"/>
      <c r="D15" s="618"/>
      <c r="E15" s="619"/>
      <c r="F15" s="617" t="s">
        <v>53</v>
      </c>
      <c r="G15" s="618"/>
      <c r="H15" s="618"/>
      <c r="I15" s="618"/>
      <c r="J15" s="618"/>
      <c r="K15" s="618"/>
      <c r="L15" s="619"/>
      <c r="M15" s="612" t="s">
        <v>9</v>
      </c>
      <c r="N15" s="612"/>
      <c r="O15" s="612"/>
      <c r="P15" s="612"/>
      <c r="Q15" s="612"/>
      <c r="R15" s="613"/>
      <c r="S15" s="614" t="s">
        <v>30</v>
      </c>
      <c r="T15" s="615"/>
      <c r="U15" s="615"/>
      <c r="V15" s="615"/>
      <c r="W15" s="615"/>
      <c r="X15" s="616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9" t="s">
        <v>26</v>
      </c>
      <c r="M36" s="609"/>
      <c r="N36" s="609"/>
      <c r="O36" s="609"/>
      <c r="P36" s="61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622" t="s">
        <v>68</v>
      </c>
      <c r="L11" s="622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17" t="s">
        <v>8</v>
      </c>
      <c r="C15" s="618"/>
      <c r="D15" s="618"/>
      <c r="E15" s="619"/>
      <c r="F15" s="617" t="s">
        <v>53</v>
      </c>
      <c r="G15" s="618"/>
      <c r="H15" s="618"/>
      <c r="I15" s="618"/>
      <c r="J15" s="618"/>
      <c r="K15" s="618"/>
      <c r="L15" s="619"/>
      <c r="M15" s="624" t="s">
        <v>9</v>
      </c>
      <c r="N15" s="612"/>
      <c r="O15" s="612"/>
      <c r="P15" s="612"/>
      <c r="Q15" s="613"/>
      <c r="R15" s="625" t="s">
        <v>30</v>
      </c>
      <c r="S15" s="626"/>
      <c r="T15" s="626"/>
      <c r="U15" s="626"/>
      <c r="V15" s="627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9" t="s">
        <v>26</v>
      </c>
      <c r="M36" s="609"/>
      <c r="N36" s="609"/>
      <c r="O36" s="609"/>
      <c r="P36" s="61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M15:Q15"/>
    <mergeCell ref="R15:V15"/>
    <mergeCell ref="A3:C3"/>
    <mergeCell ref="E9:G9"/>
    <mergeCell ref="R9:S9"/>
    <mergeCell ref="K11:L11"/>
    <mergeCell ref="B15:E15"/>
    <mergeCell ref="F15:L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622" t="s">
        <v>69</v>
      </c>
      <c r="L11" s="622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17" t="s">
        <v>8</v>
      </c>
      <c r="C15" s="618"/>
      <c r="D15" s="618"/>
      <c r="E15" s="619"/>
      <c r="F15" s="617" t="s">
        <v>53</v>
      </c>
      <c r="G15" s="618"/>
      <c r="H15" s="618"/>
      <c r="I15" s="618"/>
      <c r="J15" s="618"/>
      <c r="K15" s="618"/>
      <c r="L15" s="619"/>
      <c r="M15" s="624" t="s">
        <v>9</v>
      </c>
      <c r="N15" s="612"/>
      <c r="O15" s="612"/>
      <c r="P15" s="612"/>
      <c r="Q15" s="613"/>
      <c r="R15" s="625" t="s">
        <v>30</v>
      </c>
      <c r="S15" s="626"/>
      <c r="T15" s="626"/>
      <c r="U15" s="626"/>
      <c r="V15" s="627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9" t="s">
        <v>26</v>
      </c>
      <c r="M36" s="609"/>
      <c r="N36" s="609"/>
      <c r="O36" s="609"/>
      <c r="P36" s="61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622" t="s">
        <v>70</v>
      </c>
      <c r="L11" s="622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17" t="s">
        <v>8</v>
      </c>
      <c r="C15" s="618"/>
      <c r="D15" s="618"/>
      <c r="E15" s="619"/>
      <c r="F15" s="617" t="s">
        <v>53</v>
      </c>
      <c r="G15" s="618"/>
      <c r="H15" s="618"/>
      <c r="I15" s="618"/>
      <c r="J15" s="618"/>
      <c r="K15" s="618"/>
      <c r="L15" s="619"/>
      <c r="M15" s="624" t="s">
        <v>9</v>
      </c>
      <c r="N15" s="612"/>
      <c r="O15" s="612"/>
      <c r="P15" s="612"/>
      <c r="Q15" s="613"/>
      <c r="R15" s="625" t="s">
        <v>30</v>
      </c>
      <c r="S15" s="626"/>
      <c r="T15" s="626"/>
      <c r="U15" s="626"/>
      <c r="V15" s="627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9" t="s">
        <v>26</v>
      </c>
      <c r="M36" s="609"/>
      <c r="N36" s="609"/>
      <c r="O36" s="609"/>
      <c r="P36" s="61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622" t="s">
        <v>71</v>
      </c>
      <c r="L11" s="622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17" t="s">
        <v>8</v>
      </c>
      <c r="C15" s="618"/>
      <c r="D15" s="618"/>
      <c r="E15" s="619"/>
      <c r="F15" s="617" t="s">
        <v>53</v>
      </c>
      <c r="G15" s="618"/>
      <c r="H15" s="618"/>
      <c r="I15" s="618"/>
      <c r="J15" s="618"/>
      <c r="K15" s="618"/>
      <c r="L15" s="619"/>
      <c r="M15" s="624" t="s">
        <v>9</v>
      </c>
      <c r="N15" s="612"/>
      <c r="O15" s="612"/>
      <c r="P15" s="612"/>
      <c r="Q15" s="613"/>
      <c r="R15" s="625" t="s">
        <v>30</v>
      </c>
      <c r="S15" s="626"/>
      <c r="T15" s="626"/>
      <c r="U15" s="626"/>
      <c r="V15" s="627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9" t="s">
        <v>26</v>
      </c>
      <c r="M36" s="609"/>
      <c r="N36" s="609"/>
      <c r="O36" s="609"/>
      <c r="P36" s="61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622" t="s">
        <v>72</v>
      </c>
      <c r="L11" s="622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17" t="s">
        <v>8</v>
      </c>
      <c r="C15" s="618"/>
      <c r="D15" s="618"/>
      <c r="E15" s="619"/>
      <c r="F15" s="617" t="s">
        <v>53</v>
      </c>
      <c r="G15" s="618"/>
      <c r="H15" s="618"/>
      <c r="I15" s="618"/>
      <c r="J15" s="618"/>
      <c r="K15" s="618"/>
      <c r="L15" s="619"/>
      <c r="M15" s="624" t="s">
        <v>9</v>
      </c>
      <c r="N15" s="612"/>
      <c r="O15" s="612"/>
      <c r="P15" s="612"/>
      <c r="Q15" s="613"/>
      <c r="R15" s="625" t="s">
        <v>30</v>
      </c>
      <c r="S15" s="626"/>
      <c r="T15" s="626"/>
      <c r="U15" s="626"/>
      <c r="V15" s="627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9" t="s">
        <v>26</v>
      </c>
      <c r="M36" s="609"/>
      <c r="N36" s="609"/>
      <c r="O36" s="609"/>
      <c r="P36" s="61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622" t="s">
        <v>77</v>
      </c>
      <c r="L11" s="622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17" t="s">
        <v>8</v>
      </c>
      <c r="C15" s="618"/>
      <c r="D15" s="618"/>
      <c r="E15" s="618"/>
      <c r="F15" s="619"/>
      <c r="G15" s="617" t="s">
        <v>53</v>
      </c>
      <c r="H15" s="618"/>
      <c r="I15" s="618"/>
      <c r="J15" s="618"/>
      <c r="K15" s="619"/>
      <c r="L15" s="624" t="s">
        <v>9</v>
      </c>
      <c r="M15" s="612"/>
      <c r="N15" s="612"/>
      <c r="O15" s="613"/>
      <c r="P15" s="612" t="s">
        <v>9</v>
      </c>
      <c r="Q15" s="612"/>
      <c r="R15" s="612"/>
      <c r="S15" s="613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9" t="s">
        <v>26</v>
      </c>
      <c r="M36" s="609"/>
      <c r="N36" s="609"/>
      <c r="O36" s="609"/>
      <c r="P36" s="610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J54:K54"/>
    <mergeCell ref="B55:G55"/>
    <mergeCell ref="B15:F15"/>
    <mergeCell ref="G15:K15"/>
    <mergeCell ref="L15:O15"/>
    <mergeCell ref="A3:C3"/>
    <mergeCell ref="E9:G9"/>
    <mergeCell ref="R9:S9"/>
    <mergeCell ref="K11:L11"/>
    <mergeCell ref="B36:H36"/>
    <mergeCell ref="L36:P36"/>
    <mergeCell ref="P15:S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622" t="s">
        <v>77</v>
      </c>
      <c r="L11" s="622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630" t="s">
        <v>8</v>
      </c>
      <c r="C15" s="631"/>
      <c r="D15" s="631"/>
      <c r="E15" s="631"/>
      <c r="F15" s="631"/>
      <c r="G15" s="632"/>
      <c r="H15" s="633" t="s">
        <v>53</v>
      </c>
      <c r="I15" s="634"/>
      <c r="J15" s="634"/>
      <c r="K15" s="634"/>
      <c r="L15" s="634"/>
      <c r="M15" s="635"/>
      <c r="N15" s="628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J54:K54"/>
    <mergeCell ref="B55:G55"/>
    <mergeCell ref="B15:G15"/>
    <mergeCell ref="H15:M15"/>
    <mergeCell ref="L36:R36"/>
    <mergeCell ref="A3:C3"/>
    <mergeCell ref="E9:G9"/>
    <mergeCell ref="R9:S9"/>
    <mergeCell ref="K11:L11"/>
    <mergeCell ref="R15:U15"/>
    <mergeCell ref="N15:Q1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622" t="s">
        <v>80</v>
      </c>
      <c r="L11" s="622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28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622" t="s">
        <v>81</v>
      </c>
      <c r="L11" s="622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28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622" t="s">
        <v>112</v>
      </c>
      <c r="L11" s="622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28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622" t="s">
        <v>113</v>
      </c>
      <c r="L11" s="622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43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102"/>
      <c r="J36" s="55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622" t="s">
        <v>115</v>
      </c>
      <c r="L11" s="622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43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416"/>
      <c r="J36" s="417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622" t="s">
        <v>116</v>
      </c>
      <c r="L11" s="622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43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416"/>
      <c r="J36" s="417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622" t="s">
        <v>117</v>
      </c>
      <c r="L11" s="622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43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416"/>
      <c r="J36" s="417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622" t="s">
        <v>118</v>
      </c>
      <c r="L11" s="622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43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416"/>
      <c r="J36" s="417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622" t="s">
        <v>119</v>
      </c>
      <c r="L11" s="622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43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416"/>
      <c r="J36" s="417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622" t="s">
        <v>119</v>
      </c>
      <c r="L11" s="622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43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416"/>
      <c r="J36" s="417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622" t="s">
        <v>120</v>
      </c>
      <c r="L11" s="622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43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416"/>
      <c r="J36" s="417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622" t="s">
        <v>121</v>
      </c>
      <c r="L11" s="622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43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416"/>
      <c r="J36" s="417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2"/>
      <c r="Z3" s="2"/>
      <c r="AA3" s="2"/>
      <c r="AB3" s="2"/>
      <c r="AC3" s="2"/>
      <c r="AD3" s="5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0" t="s">
        <v>1</v>
      </c>
      <c r="B9" s="550"/>
      <c r="C9" s="550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0"/>
      <c r="B10" s="550"/>
      <c r="C10" s="5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0" t="s">
        <v>4</v>
      </c>
      <c r="B11" s="550"/>
      <c r="C11" s="550"/>
      <c r="D11" s="1"/>
      <c r="E11" s="551">
        <v>1</v>
      </c>
      <c r="F11" s="1"/>
      <c r="G11" s="1"/>
      <c r="H11" s="1"/>
      <c r="I11" s="1"/>
      <c r="J11" s="1"/>
      <c r="K11" s="622" t="s">
        <v>122</v>
      </c>
      <c r="L11" s="622"/>
      <c r="M11" s="552"/>
      <c r="N11" s="5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0"/>
      <c r="B12" s="550"/>
      <c r="C12" s="550"/>
      <c r="D12" s="1"/>
      <c r="E12" s="5"/>
      <c r="F12" s="1"/>
      <c r="G12" s="1"/>
      <c r="H12" s="1"/>
      <c r="I12" s="1"/>
      <c r="J12" s="1"/>
      <c r="K12" s="552"/>
      <c r="L12" s="552"/>
      <c r="M12" s="552"/>
      <c r="N12" s="5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0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2"/>
      <c r="M13" s="552"/>
      <c r="N13" s="552"/>
      <c r="O13" s="552"/>
      <c r="P13" s="552"/>
      <c r="Q13" s="552"/>
      <c r="R13" s="552"/>
      <c r="S13" s="552"/>
      <c r="T13" s="552"/>
      <c r="U13" s="552"/>
      <c r="V13" s="552"/>
      <c r="W13" s="1"/>
      <c r="X13" s="1"/>
      <c r="Y13" s="1"/>
    </row>
    <row r="14" spans="1:30" s="3" customFormat="1" ht="27" thickBot="1" x14ac:dyDescent="0.3">
      <c r="A14" s="5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43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416"/>
      <c r="J36" s="417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3"/>
      <c r="D73" s="553"/>
      <c r="E73" s="553"/>
      <c r="F73" s="118"/>
      <c r="G73" s="198"/>
      <c r="H73" s="553"/>
      <c r="I73" s="553"/>
      <c r="J73" s="553"/>
      <c r="K73" s="118"/>
      <c r="L73" s="198"/>
      <c r="M73" s="553"/>
      <c r="N73" s="553"/>
      <c r="O73" s="118"/>
      <c r="P73" s="198"/>
      <c r="Q73" s="553"/>
      <c r="R73" s="5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5">
        <v>1</v>
      </c>
      <c r="F11" s="1"/>
      <c r="G11" s="1"/>
      <c r="H11" s="1"/>
      <c r="I11" s="1"/>
      <c r="J11" s="1"/>
      <c r="K11" s="622" t="s">
        <v>123</v>
      </c>
      <c r="L11" s="622"/>
      <c r="M11" s="556"/>
      <c r="N11" s="5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6"/>
      <c r="L12" s="556"/>
      <c r="M12" s="556"/>
      <c r="N12" s="5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1"/>
      <c r="X13" s="1"/>
      <c r="Y13" s="1"/>
    </row>
    <row r="14" spans="1:30" s="3" customFormat="1" ht="27" thickBot="1" x14ac:dyDescent="0.3">
      <c r="A14" s="5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43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416"/>
      <c r="J36" s="417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7"/>
      <c r="D73" s="557"/>
      <c r="E73" s="557"/>
      <c r="F73" s="118"/>
      <c r="G73" s="198"/>
      <c r="H73" s="557"/>
      <c r="I73" s="557"/>
      <c r="J73" s="557"/>
      <c r="K73" s="118"/>
      <c r="L73" s="198"/>
      <c r="M73" s="557"/>
      <c r="N73" s="557"/>
      <c r="O73" s="118"/>
      <c r="P73" s="198"/>
      <c r="Q73" s="557"/>
      <c r="R73" s="5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2"/>
      <c r="Z3" s="2"/>
      <c r="AA3" s="2"/>
      <c r="AB3" s="2"/>
      <c r="AC3" s="2"/>
      <c r="AD3" s="5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8" t="s">
        <v>1</v>
      </c>
      <c r="B9" s="558"/>
      <c r="C9" s="558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8"/>
      <c r="B10" s="558"/>
      <c r="C10" s="5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8" t="s">
        <v>4</v>
      </c>
      <c r="B11" s="558"/>
      <c r="C11" s="558"/>
      <c r="D11" s="1"/>
      <c r="E11" s="559">
        <v>1</v>
      </c>
      <c r="F11" s="1"/>
      <c r="G11" s="1"/>
      <c r="H11" s="1"/>
      <c r="I11" s="1"/>
      <c r="J11" s="1"/>
      <c r="K11" s="622" t="s">
        <v>150</v>
      </c>
      <c r="L11" s="622"/>
      <c r="M11" s="560"/>
      <c r="N11" s="5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8"/>
      <c r="B12" s="558"/>
      <c r="C12" s="558"/>
      <c r="D12" s="1"/>
      <c r="E12" s="5"/>
      <c r="F12" s="1"/>
      <c r="G12" s="1"/>
      <c r="H12" s="1"/>
      <c r="I12" s="1"/>
      <c r="J12" s="1"/>
      <c r="K12" s="560"/>
      <c r="L12" s="560"/>
      <c r="M12" s="560"/>
      <c r="N12" s="5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8"/>
      <c r="B13" s="558"/>
      <c r="C13" s="558"/>
      <c r="D13" s="558"/>
      <c r="E13" s="558"/>
      <c r="F13" s="558"/>
      <c r="G13" s="558"/>
      <c r="H13" s="558"/>
      <c r="I13" s="558"/>
      <c r="J13" s="558"/>
      <c r="K13" s="558"/>
      <c r="L13" s="560"/>
      <c r="M13" s="560"/>
      <c r="N13" s="560"/>
      <c r="O13" s="560"/>
      <c r="P13" s="560"/>
      <c r="Q13" s="560"/>
      <c r="R13" s="560"/>
      <c r="S13" s="560"/>
      <c r="T13" s="560"/>
      <c r="U13" s="560"/>
      <c r="V13" s="560"/>
      <c r="W13" s="1"/>
      <c r="X13" s="1"/>
      <c r="Y13" s="1"/>
    </row>
    <row r="14" spans="1:30" s="3" customFormat="1" ht="27" thickBot="1" x14ac:dyDescent="0.3">
      <c r="A14" s="5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43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416"/>
      <c r="J36" s="417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1"/>
      <c r="D73" s="561"/>
      <c r="E73" s="561"/>
      <c r="F73" s="118"/>
      <c r="G73" s="198"/>
      <c r="H73" s="561"/>
      <c r="I73" s="561"/>
      <c r="J73" s="561"/>
      <c r="K73" s="118"/>
      <c r="L73" s="198"/>
      <c r="M73" s="561"/>
      <c r="N73" s="561"/>
      <c r="O73" s="118"/>
      <c r="P73" s="198"/>
      <c r="Q73" s="561"/>
      <c r="R73" s="5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572"/>
      <c r="E3" s="572"/>
      <c r="F3" s="572"/>
      <c r="G3" s="572"/>
      <c r="H3" s="572"/>
      <c r="I3" s="572"/>
      <c r="J3" s="572"/>
      <c r="K3" s="572"/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2"/>
      <c r="Z3" s="2"/>
      <c r="AA3" s="2"/>
      <c r="AB3" s="2"/>
      <c r="AC3" s="2"/>
      <c r="AD3" s="5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2" t="s">
        <v>1</v>
      </c>
      <c r="B9" s="572"/>
      <c r="C9" s="572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2"/>
      <c r="B10" s="572"/>
      <c r="C10" s="5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2" t="s">
        <v>4</v>
      </c>
      <c r="B11" s="572"/>
      <c r="C11" s="572"/>
      <c r="D11" s="1"/>
      <c r="E11" s="573">
        <v>1</v>
      </c>
      <c r="F11" s="1"/>
      <c r="G11" s="1"/>
      <c r="H11" s="1"/>
      <c r="I11" s="1"/>
      <c r="J11" s="1"/>
      <c r="K11" s="622" t="s">
        <v>151</v>
      </c>
      <c r="L11" s="622"/>
      <c r="M11" s="574"/>
      <c r="N11" s="5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2"/>
      <c r="B12" s="572"/>
      <c r="C12" s="572"/>
      <c r="D12" s="1"/>
      <c r="E12" s="5"/>
      <c r="F12" s="1"/>
      <c r="G12" s="1"/>
      <c r="H12" s="1"/>
      <c r="I12" s="1"/>
      <c r="J12" s="1"/>
      <c r="K12" s="574"/>
      <c r="L12" s="574"/>
      <c r="M12" s="574"/>
      <c r="N12" s="5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2"/>
      <c r="B13" s="572"/>
      <c r="C13" s="572"/>
      <c r="D13" s="572"/>
      <c r="E13" s="572"/>
      <c r="F13" s="572"/>
      <c r="G13" s="572"/>
      <c r="H13" s="572"/>
      <c r="I13" s="572"/>
      <c r="J13" s="572"/>
      <c r="K13" s="572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1"/>
      <c r="X13" s="1"/>
      <c r="Y13" s="1"/>
    </row>
    <row r="14" spans="1:30" s="3" customFormat="1" ht="27" thickBot="1" x14ac:dyDescent="0.3">
      <c r="A14" s="57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43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416"/>
      <c r="J36" s="417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5"/>
      <c r="D73" s="575"/>
      <c r="E73" s="575"/>
      <c r="F73" s="118"/>
      <c r="G73" s="198"/>
      <c r="H73" s="575"/>
      <c r="I73" s="575"/>
      <c r="J73" s="575"/>
      <c r="K73" s="118"/>
      <c r="L73" s="198"/>
      <c r="M73" s="575"/>
      <c r="N73" s="575"/>
      <c r="O73" s="118"/>
      <c r="P73" s="198"/>
      <c r="Q73" s="575"/>
      <c r="R73" s="57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5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576"/>
      <c r="E3" s="576"/>
      <c r="F3" s="576"/>
      <c r="G3" s="576"/>
      <c r="H3" s="576"/>
      <c r="I3" s="576"/>
      <c r="J3" s="576"/>
      <c r="K3" s="576"/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2"/>
      <c r="Z3" s="2"/>
      <c r="AA3" s="2"/>
      <c r="AB3" s="2"/>
      <c r="AC3" s="2"/>
      <c r="AD3" s="5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6" t="s">
        <v>1</v>
      </c>
      <c r="B9" s="576"/>
      <c r="C9" s="576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6"/>
      <c r="B10" s="576"/>
      <c r="C10" s="5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6" t="s">
        <v>4</v>
      </c>
      <c r="B11" s="576"/>
      <c r="C11" s="576"/>
      <c r="D11" s="1"/>
      <c r="E11" s="577">
        <v>1</v>
      </c>
      <c r="F11" s="1"/>
      <c r="G11" s="1"/>
      <c r="H11" s="1"/>
      <c r="I11" s="1"/>
      <c r="J11" s="1"/>
      <c r="K11" s="622" t="s">
        <v>152</v>
      </c>
      <c r="L11" s="622"/>
      <c r="M11" s="578"/>
      <c r="N11" s="5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6"/>
      <c r="B12" s="576"/>
      <c r="C12" s="576"/>
      <c r="D12" s="1"/>
      <c r="E12" s="5"/>
      <c r="F12" s="1"/>
      <c r="G12" s="1"/>
      <c r="H12" s="1"/>
      <c r="I12" s="1"/>
      <c r="J12" s="1"/>
      <c r="K12" s="578"/>
      <c r="L12" s="578"/>
      <c r="M12" s="578"/>
      <c r="N12" s="5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6"/>
      <c r="B13" s="576"/>
      <c r="C13" s="576"/>
      <c r="D13" s="576"/>
      <c r="E13" s="576"/>
      <c r="F13" s="576"/>
      <c r="G13" s="576"/>
      <c r="H13" s="576"/>
      <c r="I13" s="576"/>
      <c r="J13" s="576"/>
      <c r="K13" s="576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1"/>
      <c r="X13" s="1"/>
      <c r="Y13" s="1"/>
    </row>
    <row r="14" spans="1:30" s="3" customFormat="1" ht="27" thickBot="1" x14ac:dyDescent="0.3">
      <c r="A14" s="57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43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5.6550000000000216</v>
      </c>
      <c r="D17" s="300">
        <v>5.3775000000000199</v>
      </c>
      <c r="E17" s="300">
        <v>0.99750000000000372</v>
      </c>
      <c r="F17" s="300">
        <v>5.4225000000000207</v>
      </c>
      <c r="G17" s="300">
        <v>6.2700000000000236</v>
      </c>
      <c r="H17" s="299">
        <v>477</v>
      </c>
      <c r="I17" s="300">
        <v>5.2200000000000202</v>
      </c>
      <c r="J17" s="300">
        <v>5.5950000000000211</v>
      </c>
      <c r="K17" s="300">
        <v>1.1100000000000041</v>
      </c>
      <c r="L17" s="300">
        <v>5.6400000000000219</v>
      </c>
      <c r="M17" s="301">
        <v>6.3675000000000246</v>
      </c>
      <c r="N17" s="23">
        <v>138.53734912000004</v>
      </c>
      <c r="O17" s="24">
        <v>24.945341280000008</v>
      </c>
      <c r="P17" s="24">
        <v>137.22192096000006</v>
      </c>
      <c r="Q17" s="25">
        <v>137.98053648000004</v>
      </c>
      <c r="R17" s="23">
        <v>133.72562336000004</v>
      </c>
      <c r="S17" s="24">
        <v>25.612690559999997</v>
      </c>
      <c r="T17" s="24">
        <v>133.33958672000003</v>
      </c>
      <c r="U17" s="25">
        <v>133.80516896000003</v>
      </c>
      <c r="V17" s="302">
        <f>SUM(B17:U17)</f>
        <v>1863.8232174400002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5.6550000000000216</v>
      </c>
      <c r="D18" s="300">
        <v>5.3775000000000199</v>
      </c>
      <c r="E18" s="300">
        <v>0.99750000000000372</v>
      </c>
      <c r="F18" s="300">
        <v>5.4225000000000207</v>
      </c>
      <c r="G18" s="300">
        <v>6.2700000000000236</v>
      </c>
      <c r="H18" s="299">
        <v>477</v>
      </c>
      <c r="I18" s="300">
        <v>5.2200000000000202</v>
      </c>
      <c r="J18" s="300">
        <v>5.5950000000000211</v>
      </c>
      <c r="K18" s="300">
        <v>1.1100000000000041</v>
      </c>
      <c r="L18" s="300">
        <v>5.6400000000000219</v>
      </c>
      <c r="M18" s="301">
        <v>6.3675000000000246</v>
      </c>
      <c r="N18" s="23">
        <v>138.53734912000004</v>
      </c>
      <c r="O18" s="24">
        <v>24.945341280000008</v>
      </c>
      <c r="P18" s="24">
        <v>137.22192096000006</v>
      </c>
      <c r="Q18" s="25">
        <v>137.98053648000004</v>
      </c>
      <c r="R18" s="23">
        <v>133.72562336000004</v>
      </c>
      <c r="S18" s="24">
        <v>25.612690559999997</v>
      </c>
      <c r="T18" s="24">
        <v>133.33958672000003</v>
      </c>
      <c r="U18" s="25">
        <v>133.80516896000003</v>
      </c>
      <c r="V18" s="302">
        <f t="shared" ref="V18:V23" si="0">SUM(B18:U18)</f>
        <v>1863.8232174400002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472</v>
      </c>
      <c r="C19" s="300">
        <v>5.1888000000000254</v>
      </c>
      <c r="D19" s="300">
        <v>4.9404000000000243</v>
      </c>
      <c r="E19" s="300">
        <v>0.90390000000000437</v>
      </c>
      <c r="F19" s="300">
        <v>4.9887000000000246</v>
      </c>
      <c r="G19" s="300">
        <v>5.7408000000000285</v>
      </c>
      <c r="H19" s="299">
        <v>477</v>
      </c>
      <c r="I19" s="300">
        <v>4.8024000000000235</v>
      </c>
      <c r="J19" s="300">
        <v>5.1474000000000251</v>
      </c>
      <c r="K19" s="300">
        <v>1.021200000000005</v>
      </c>
      <c r="L19" s="300">
        <v>5.1888000000000254</v>
      </c>
      <c r="M19" s="301">
        <v>5.8581000000000287</v>
      </c>
      <c r="N19" s="23">
        <v>137.88586035200004</v>
      </c>
      <c r="O19" s="24">
        <v>24.947803488000005</v>
      </c>
      <c r="P19" s="24">
        <v>136.654751616</v>
      </c>
      <c r="Q19" s="25">
        <v>137.449605408</v>
      </c>
      <c r="R19" s="23">
        <v>133.22075065600001</v>
      </c>
      <c r="S19" s="24">
        <v>25.339843776000002</v>
      </c>
      <c r="T19" s="24">
        <v>132.71618531199999</v>
      </c>
      <c r="U19" s="25">
        <v>133.188932416</v>
      </c>
      <c r="V19" s="302">
        <f t="shared" si="0"/>
        <v>1854.1842330240004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472</v>
      </c>
      <c r="C20" s="300">
        <v>5.1888000000000254</v>
      </c>
      <c r="D20" s="300">
        <v>4.9404000000000243</v>
      </c>
      <c r="E20" s="300">
        <v>0.90390000000000437</v>
      </c>
      <c r="F20" s="300">
        <v>4.9887000000000246</v>
      </c>
      <c r="G20" s="300">
        <v>5.7408000000000285</v>
      </c>
      <c r="H20" s="299">
        <v>477</v>
      </c>
      <c r="I20" s="300">
        <v>4.8024000000000235</v>
      </c>
      <c r="J20" s="300">
        <v>5.1474000000000251</v>
      </c>
      <c r="K20" s="300">
        <v>1.021200000000005</v>
      </c>
      <c r="L20" s="300">
        <v>5.1888000000000254</v>
      </c>
      <c r="M20" s="301">
        <v>5.8581000000000287</v>
      </c>
      <c r="N20" s="23">
        <v>137.88586035200004</v>
      </c>
      <c r="O20" s="24">
        <v>24.947803488000005</v>
      </c>
      <c r="P20" s="24">
        <v>136.654751616</v>
      </c>
      <c r="Q20" s="25">
        <v>137.449605408</v>
      </c>
      <c r="R20" s="23">
        <v>133.22075065600001</v>
      </c>
      <c r="S20" s="24">
        <v>25.339843776000002</v>
      </c>
      <c r="T20" s="24">
        <v>132.71618531199999</v>
      </c>
      <c r="U20" s="25">
        <v>133.188932416</v>
      </c>
      <c r="V20" s="302">
        <f t="shared" si="0"/>
        <v>1854.1842330240004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472</v>
      </c>
      <c r="C21" s="300">
        <v>5.1888000000000254</v>
      </c>
      <c r="D21" s="300">
        <v>4.9404000000000243</v>
      </c>
      <c r="E21" s="300">
        <v>0.90390000000000437</v>
      </c>
      <c r="F21" s="300">
        <v>4.9887000000000246</v>
      </c>
      <c r="G21" s="300">
        <v>5.7408000000000285</v>
      </c>
      <c r="H21" s="299">
        <v>477</v>
      </c>
      <c r="I21" s="300">
        <v>4.8024000000000235</v>
      </c>
      <c r="J21" s="300">
        <v>5.1474000000000251</v>
      </c>
      <c r="K21" s="300">
        <v>1.021200000000005</v>
      </c>
      <c r="L21" s="300">
        <v>5.1888000000000254</v>
      </c>
      <c r="M21" s="301">
        <v>5.8581000000000287</v>
      </c>
      <c r="N21" s="23">
        <v>137.88586035200004</v>
      </c>
      <c r="O21" s="24">
        <v>24.947803488000005</v>
      </c>
      <c r="P21" s="24">
        <v>136.654751616</v>
      </c>
      <c r="Q21" s="25">
        <v>137.449605408</v>
      </c>
      <c r="R21" s="23">
        <v>133.22075065600001</v>
      </c>
      <c r="S21" s="24">
        <v>25.339843776000002</v>
      </c>
      <c r="T21" s="24">
        <v>132.71618531199999</v>
      </c>
      <c r="U21" s="25">
        <v>133.188932416</v>
      </c>
      <c r="V21" s="302">
        <f t="shared" si="0"/>
        <v>1854.1842330240004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472</v>
      </c>
      <c r="C22" s="300">
        <v>5.1888000000000254</v>
      </c>
      <c r="D22" s="300">
        <v>4.9404000000000243</v>
      </c>
      <c r="E22" s="300">
        <v>0.90390000000000437</v>
      </c>
      <c r="F22" s="300">
        <v>4.9887000000000246</v>
      </c>
      <c r="G22" s="300">
        <v>5.7408000000000285</v>
      </c>
      <c r="H22" s="299">
        <v>477</v>
      </c>
      <c r="I22" s="300">
        <v>4.8024000000000235</v>
      </c>
      <c r="J22" s="300">
        <v>5.1474000000000251</v>
      </c>
      <c r="K22" s="300">
        <v>1.021200000000005</v>
      </c>
      <c r="L22" s="300">
        <v>5.1888000000000254</v>
      </c>
      <c r="M22" s="301">
        <v>5.8581000000000287</v>
      </c>
      <c r="N22" s="23">
        <v>137.88586035200004</v>
      </c>
      <c r="O22" s="24">
        <v>24.947803488000005</v>
      </c>
      <c r="P22" s="24">
        <v>136.654751616</v>
      </c>
      <c r="Q22" s="25">
        <v>137.449605408</v>
      </c>
      <c r="R22" s="23">
        <v>133.22075065600001</v>
      </c>
      <c r="S22" s="24">
        <v>25.339843776000002</v>
      </c>
      <c r="T22" s="24">
        <v>132.71618531199999</v>
      </c>
      <c r="U22" s="25">
        <v>133.188932416</v>
      </c>
      <c r="V22" s="302">
        <f t="shared" si="0"/>
        <v>1854.1842330240004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5.1888000000000254</v>
      </c>
      <c r="D23" s="300">
        <v>4.9404000000000243</v>
      </c>
      <c r="E23" s="300">
        <v>0.90390000000000437</v>
      </c>
      <c r="F23" s="300">
        <v>4.9887000000000246</v>
      </c>
      <c r="G23" s="300">
        <v>5.7408000000000285</v>
      </c>
      <c r="H23" s="299">
        <v>477</v>
      </c>
      <c r="I23" s="300">
        <v>4.8024000000000235</v>
      </c>
      <c r="J23" s="300">
        <v>5.1474000000000251</v>
      </c>
      <c r="K23" s="300">
        <v>1.021200000000005</v>
      </c>
      <c r="L23" s="300">
        <v>5.1888000000000254</v>
      </c>
      <c r="M23" s="301">
        <v>5.8581000000000287</v>
      </c>
      <c r="N23" s="23">
        <v>137.88586035200004</v>
      </c>
      <c r="O23" s="24">
        <v>24.947803488000005</v>
      </c>
      <c r="P23" s="24">
        <v>136.654751616</v>
      </c>
      <c r="Q23" s="25">
        <v>137.449605408</v>
      </c>
      <c r="R23" s="23">
        <v>133.22075065600001</v>
      </c>
      <c r="S23" s="24">
        <v>25.339843776000002</v>
      </c>
      <c r="T23" s="24">
        <v>132.71618531199999</v>
      </c>
      <c r="U23" s="25">
        <v>133.188932416</v>
      </c>
      <c r="V23" s="302">
        <f t="shared" si="0"/>
        <v>1854.1842330240004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3308</v>
      </c>
      <c r="C24" s="306">
        <f t="shared" ref="C24:U24" si="1">SUM(C17:C23)</f>
        <v>37.254000000000175</v>
      </c>
      <c r="D24" s="306">
        <f t="shared" si="1"/>
        <v>35.457000000000164</v>
      </c>
      <c r="E24" s="306">
        <f t="shared" si="1"/>
        <v>6.5145000000000302</v>
      </c>
      <c r="F24" s="306">
        <f t="shared" si="1"/>
        <v>35.788500000000163</v>
      </c>
      <c r="G24" s="306">
        <f t="shared" si="1"/>
        <v>41.244000000000192</v>
      </c>
      <c r="H24" s="305">
        <f t="shared" si="1"/>
        <v>3339</v>
      </c>
      <c r="I24" s="306">
        <f t="shared" si="1"/>
        <v>34.452000000000155</v>
      </c>
      <c r="J24" s="306">
        <f t="shared" si="1"/>
        <v>36.92700000000017</v>
      </c>
      <c r="K24" s="306">
        <f t="shared" si="1"/>
        <v>7.3260000000000325</v>
      </c>
      <c r="L24" s="306">
        <f t="shared" si="1"/>
        <v>37.224000000000174</v>
      </c>
      <c r="M24" s="307">
        <f t="shared" si="1"/>
        <v>42.025500000000193</v>
      </c>
      <c r="N24" s="391">
        <f t="shared" si="1"/>
        <v>966.50400000000013</v>
      </c>
      <c r="O24" s="392">
        <f t="shared" si="1"/>
        <v>174.62970000000004</v>
      </c>
      <c r="P24" s="392">
        <f t="shared" si="1"/>
        <v>957.71760000000006</v>
      </c>
      <c r="Q24" s="393">
        <f t="shared" si="1"/>
        <v>963.20910000000015</v>
      </c>
      <c r="R24" s="391">
        <f t="shared" si="1"/>
        <v>933.55500000000029</v>
      </c>
      <c r="S24" s="392">
        <f t="shared" si="1"/>
        <v>177.92460000000003</v>
      </c>
      <c r="T24" s="392">
        <f t="shared" si="1"/>
        <v>930.26010000000008</v>
      </c>
      <c r="U24" s="393">
        <f t="shared" si="1"/>
        <v>933.55499999999984</v>
      </c>
      <c r="V24" s="302">
        <f>SUM(B24:U24)</f>
        <v>12998.567600000004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156.90000000000003</v>
      </c>
      <c r="D25" s="314">
        <v>156.90000000000003</v>
      </c>
      <c r="E25" s="314">
        <v>156.90000000000003</v>
      </c>
      <c r="F25" s="314">
        <v>156.90000000000003</v>
      </c>
      <c r="G25" s="314">
        <v>156.90000000000003</v>
      </c>
      <c r="H25" s="313"/>
      <c r="I25" s="314">
        <v>156.90000000000003</v>
      </c>
      <c r="J25" s="314">
        <v>156.90000000000003</v>
      </c>
      <c r="K25" s="314">
        <v>156.90000000000003</v>
      </c>
      <c r="L25" s="314">
        <v>156.90000000000003</v>
      </c>
      <c r="M25" s="315">
        <v>156.90000000000003</v>
      </c>
      <c r="N25" s="387">
        <v>156.90000000000003</v>
      </c>
      <c r="O25" s="388">
        <v>156.90000000000003</v>
      </c>
      <c r="P25" s="388">
        <v>156.90000000000003</v>
      </c>
      <c r="Q25" s="389">
        <v>156.90000000000003</v>
      </c>
      <c r="R25" s="390">
        <v>156.90000000000003</v>
      </c>
      <c r="S25" s="388">
        <v>156.90000000000003</v>
      </c>
      <c r="T25" s="388">
        <v>156.90000000000003</v>
      </c>
      <c r="U25" s="389">
        <v>156.90000000000003</v>
      </c>
      <c r="V25" s="320">
        <f>+((V24/V26)/7)*1000</f>
        <v>156.80951094168464</v>
      </c>
    </row>
    <row r="26" spans="1:42" s="52" customFormat="1" ht="36.75" customHeight="1" x14ac:dyDescent="0.25">
      <c r="A26" s="321" t="s">
        <v>21</v>
      </c>
      <c r="B26" s="322"/>
      <c r="C26" s="323">
        <v>752</v>
      </c>
      <c r="D26" s="323">
        <v>716</v>
      </c>
      <c r="E26" s="323">
        <v>131</v>
      </c>
      <c r="F26" s="323">
        <v>723</v>
      </c>
      <c r="G26" s="323">
        <v>832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11842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707.93280000000016</v>
      </c>
      <c r="D27" s="300">
        <f t="shared" ref="D27:G27" si="2">(D26*D25/1000)*6</f>
        <v>674.04240000000004</v>
      </c>
      <c r="E27" s="300">
        <f t="shared" si="2"/>
        <v>123.32340000000003</v>
      </c>
      <c r="F27" s="300">
        <f t="shared" si="2"/>
        <v>680.63220000000013</v>
      </c>
      <c r="G27" s="300">
        <f t="shared" si="2"/>
        <v>783.24480000000017</v>
      </c>
      <c r="H27" s="328"/>
      <c r="I27" s="300">
        <f>(I26*I25/1000)*6</f>
        <v>655.21440000000018</v>
      </c>
      <c r="J27" s="300">
        <f>(J26*J25/1000)*6</f>
        <v>702.28440000000012</v>
      </c>
      <c r="K27" s="300">
        <f>(K26*K25/1000)*6</f>
        <v>139.3272</v>
      </c>
      <c r="L27" s="300">
        <f>(L26*L25/1000)*6</f>
        <v>707.93280000000016</v>
      </c>
      <c r="M27" s="301">
        <f>(M26*M25/1000)*6</f>
        <v>799.24860000000012</v>
      </c>
      <c r="N27" s="302">
        <f>((N26*N25)*7/1000-N17-N18)/5</f>
        <v>137.88586035200004</v>
      </c>
      <c r="O27" s="204">
        <f t="shared" ref="O27:U27" si="3">((O26*O25)*7/1000-O17-O18)/5</f>
        <v>24.947803488000005</v>
      </c>
      <c r="P27" s="204">
        <f t="shared" si="3"/>
        <v>136.654751616</v>
      </c>
      <c r="Q27" s="205">
        <f t="shared" si="3"/>
        <v>137.449605408</v>
      </c>
      <c r="R27" s="203">
        <f t="shared" si="3"/>
        <v>133.22075065600001</v>
      </c>
      <c r="S27" s="204">
        <f t="shared" si="3"/>
        <v>25.339843776000002</v>
      </c>
      <c r="T27" s="204">
        <f t="shared" si="3"/>
        <v>132.71618531199999</v>
      </c>
      <c r="U27" s="205">
        <f t="shared" si="3"/>
        <v>133.188932416</v>
      </c>
      <c r="V27" s="88"/>
      <c r="W27" s="52">
        <f>((V24*1000)/V26)/7</f>
        <v>156.80951094168458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5.1888000000000254</v>
      </c>
      <c r="D28" s="330">
        <f t="shared" ref="D28:G28" si="4">+(D25-$C$32)*D26/1000</f>
        <v>4.9404000000000243</v>
      </c>
      <c r="E28" s="330">
        <f t="shared" si="4"/>
        <v>0.90390000000000437</v>
      </c>
      <c r="F28" s="330">
        <f t="shared" si="4"/>
        <v>4.9887000000000246</v>
      </c>
      <c r="G28" s="330">
        <f t="shared" si="4"/>
        <v>5.7408000000000285</v>
      </c>
      <c r="H28" s="329"/>
      <c r="I28" s="330">
        <f>+(I25-$I$32)*I26/1000</f>
        <v>4.8024000000000235</v>
      </c>
      <c r="J28" s="330">
        <f t="shared" ref="J28:M28" si="5">+(J25-$I$32)*J26/1000</f>
        <v>5.1474000000000251</v>
      </c>
      <c r="K28" s="330">
        <f t="shared" si="5"/>
        <v>1.021200000000005</v>
      </c>
      <c r="L28" s="330">
        <f t="shared" si="5"/>
        <v>5.1888000000000254</v>
      </c>
      <c r="M28" s="331">
        <f t="shared" si="5"/>
        <v>5.8581000000000287</v>
      </c>
      <c r="N28" s="259">
        <f t="shared" ref="N28:U28" si="6">((N26*N25)*7)/1000</f>
        <v>966.50400000000025</v>
      </c>
      <c r="O28" s="45">
        <f t="shared" si="6"/>
        <v>174.62970000000004</v>
      </c>
      <c r="P28" s="45">
        <f t="shared" si="6"/>
        <v>957.71760000000006</v>
      </c>
      <c r="Q28" s="46">
        <f t="shared" si="6"/>
        <v>963.20910000000015</v>
      </c>
      <c r="R28" s="44">
        <f t="shared" si="6"/>
        <v>933.55500000000018</v>
      </c>
      <c r="S28" s="45">
        <f t="shared" si="6"/>
        <v>177.92460000000003</v>
      </c>
      <c r="T28" s="45">
        <f t="shared" si="6"/>
        <v>930.26010000000008</v>
      </c>
      <c r="U28" s="46">
        <f t="shared" si="6"/>
        <v>933.55500000000018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877.33333333333587</v>
      </c>
      <c r="D29" s="333">
        <f t="shared" si="7"/>
        <v>835.33333333333576</v>
      </c>
      <c r="E29" s="333">
        <f t="shared" si="7"/>
        <v>152.83333333333377</v>
      </c>
      <c r="F29" s="333">
        <f t="shared" si="7"/>
        <v>843.5000000000025</v>
      </c>
      <c r="G29" s="333">
        <f t="shared" si="7"/>
        <v>970.66666666666947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156.9</v>
      </c>
      <c r="O29" s="49">
        <f t="shared" si="8"/>
        <v>156.90000000000003</v>
      </c>
      <c r="P29" s="49">
        <f t="shared" si="8"/>
        <v>156.9</v>
      </c>
      <c r="Q29" s="50">
        <f t="shared" si="8"/>
        <v>156.90000000000003</v>
      </c>
      <c r="R29" s="48">
        <f t="shared" si="8"/>
        <v>156.90000000000003</v>
      </c>
      <c r="S29" s="49">
        <f t="shared" si="8"/>
        <v>156.9</v>
      </c>
      <c r="T29" s="49">
        <f t="shared" si="8"/>
        <v>156.9</v>
      </c>
      <c r="U29" s="50">
        <f t="shared" si="8"/>
        <v>156.89999999999998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117.98880000000003</v>
      </c>
      <c r="D30" s="335">
        <f t="shared" ref="D30:G30" si="9">+(D27/6)</f>
        <v>112.3404</v>
      </c>
      <c r="E30" s="335">
        <f t="shared" si="9"/>
        <v>20.553900000000006</v>
      </c>
      <c r="F30" s="335">
        <f t="shared" si="9"/>
        <v>113.43870000000003</v>
      </c>
      <c r="G30" s="335">
        <f t="shared" si="9"/>
        <v>130.54080000000002</v>
      </c>
      <c r="H30" s="328"/>
      <c r="I30" s="335">
        <f>+(I27/6)</f>
        <v>109.20240000000003</v>
      </c>
      <c r="J30" s="335">
        <f>+(J27/6)</f>
        <v>117.04740000000002</v>
      </c>
      <c r="K30" s="335">
        <f>+(K27/6)</f>
        <v>23.2212</v>
      </c>
      <c r="L30" s="335">
        <f>+(L27/6)</f>
        <v>117.98880000000003</v>
      </c>
      <c r="M30" s="336">
        <f>+(M27/6)</f>
        <v>133.20810000000003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285.6585</v>
      </c>
      <c r="D31" s="335">
        <f t="shared" ref="D31:G31" si="10">+((D27-D24)/4)+D30</f>
        <v>271.98674999999997</v>
      </c>
      <c r="E31" s="335">
        <f t="shared" si="10"/>
        <v>49.756125000000011</v>
      </c>
      <c r="F31" s="335">
        <f t="shared" si="10"/>
        <v>274.64962500000001</v>
      </c>
      <c r="G31" s="335">
        <f t="shared" si="10"/>
        <v>316.04100000000005</v>
      </c>
      <c r="H31" s="328"/>
      <c r="I31" s="335">
        <f>+((I27-I24)/4)+I30</f>
        <v>264.39300000000003</v>
      </c>
      <c r="J31" s="335">
        <f>+((J27-J24)/4)+J30</f>
        <v>283.38675000000001</v>
      </c>
      <c r="K31" s="335">
        <f>+((K27-K24)/4)+K30</f>
        <v>56.221499999999992</v>
      </c>
      <c r="L31" s="335">
        <f>+((L27-L24)/4)+L30</f>
        <v>285.66600000000005</v>
      </c>
      <c r="M31" s="336">
        <f>+((M27-M24)/4)+M30</f>
        <v>322.51387499999998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473.1</v>
      </c>
      <c r="E32" s="340">
        <f>+SUM(C26:G26)</f>
        <v>3154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416"/>
      <c r="J36" s="417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124.97199999999999</v>
      </c>
      <c r="C39" s="82">
        <v>126.85599999999999</v>
      </c>
      <c r="D39" s="82">
        <v>9.577</v>
      </c>
      <c r="E39" s="82">
        <v>125.75699999999999</v>
      </c>
      <c r="F39" s="82">
        <v>123.71599999999999</v>
      </c>
      <c r="G39" s="82"/>
      <c r="H39" s="82"/>
      <c r="I39" s="205">
        <f t="shared" ref="I39:I46" si="11">SUM(B39:H39)</f>
        <v>510.87799999999999</v>
      </c>
      <c r="J39" s="52"/>
      <c r="K39" s="404" t="s">
        <v>13</v>
      </c>
      <c r="L39" s="82">
        <v>9.3000000000000007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124.97199999999999</v>
      </c>
      <c r="C40" s="82">
        <v>126.85599999999999</v>
      </c>
      <c r="D40" s="82">
        <v>9.577</v>
      </c>
      <c r="E40" s="82">
        <v>125.75699999999999</v>
      </c>
      <c r="F40" s="82">
        <v>123.71599999999999</v>
      </c>
      <c r="G40" s="82"/>
      <c r="H40" s="82"/>
      <c r="I40" s="205">
        <f t="shared" si="11"/>
        <v>510.87799999999999</v>
      </c>
      <c r="J40" s="52"/>
      <c r="K40" s="406" t="s">
        <v>14</v>
      </c>
      <c r="L40" s="82">
        <v>9.3000000000000007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124.97199999999999</v>
      </c>
      <c r="C41" s="82">
        <v>126.85599999999999</v>
      </c>
      <c r="D41" s="82">
        <v>9.577</v>
      </c>
      <c r="E41" s="82">
        <v>125.75700000000001</v>
      </c>
      <c r="F41" s="82">
        <v>123.71599999999999</v>
      </c>
      <c r="G41" s="24"/>
      <c r="H41" s="24"/>
      <c r="I41" s="205">
        <f t="shared" si="11"/>
        <v>510.87799999999999</v>
      </c>
      <c r="J41" s="52"/>
      <c r="K41" s="404" t="s">
        <v>15</v>
      </c>
      <c r="L41" s="82">
        <v>9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124.97199999999999</v>
      </c>
      <c r="C42" s="82">
        <v>126.85599999999999</v>
      </c>
      <c r="D42" s="82">
        <v>9.577</v>
      </c>
      <c r="E42" s="82">
        <v>125.75700000000001</v>
      </c>
      <c r="F42" s="82">
        <v>123.71599999999999</v>
      </c>
      <c r="G42" s="82"/>
      <c r="H42" s="82"/>
      <c r="I42" s="205">
        <f t="shared" si="11"/>
        <v>510.87799999999999</v>
      </c>
      <c r="J42" s="52"/>
      <c r="K42" s="406" t="s">
        <v>16</v>
      </c>
      <c r="L42" s="82">
        <v>9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124.97199999999999</v>
      </c>
      <c r="C43" s="82">
        <v>126.85599999999999</v>
      </c>
      <c r="D43" s="82">
        <v>9.577</v>
      </c>
      <c r="E43" s="82">
        <v>125.75700000000001</v>
      </c>
      <c r="F43" s="82">
        <v>123.71599999999999</v>
      </c>
      <c r="G43" s="82"/>
      <c r="H43" s="82"/>
      <c r="I43" s="205">
        <f t="shared" si="11"/>
        <v>510.87799999999999</v>
      </c>
      <c r="J43" s="52"/>
      <c r="K43" s="404" t="s">
        <v>17</v>
      </c>
      <c r="L43" s="82">
        <v>9</v>
      </c>
      <c r="M43" s="82">
        <v>9.6999999999999993</v>
      </c>
      <c r="N43" s="82">
        <v>1.3</v>
      </c>
      <c r="O43" s="82">
        <v>9.3000000000000007</v>
      </c>
      <c r="P43" s="82">
        <v>9</v>
      </c>
      <c r="Q43" s="82"/>
      <c r="R43" s="205">
        <f t="shared" si="12"/>
        <v>38.299999999999997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124.97199999999999</v>
      </c>
      <c r="C44" s="82">
        <v>126.85599999999999</v>
      </c>
      <c r="D44" s="82">
        <v>9.577</v>
      </c>
      <c r="E44" s="82">
        <v>125.75700000000001</v>
      </c>
      <c r="F44" s="82">
        <v>123.71599999999999</v>
      </c>
      <c r="G44" s="82"/>
      <c r="H44" s="82"/>
      <c r="I44" s="205">
        <f t="shared" si="11"/>
        <v>510.87799999999999</v>
      </c>
      <c r="J44" s="52"/>
      <c r="K44" s="406" t="s">
        <v>18</v>
      </c>
      <c r="L44" s="82">
        <v>9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124.97199999999999</v>
      </c>
      <c r="C45" s="82">
        <v>126.85599999999999</v>
      </c>
      <c r="D45" s="82">
        <v>9.577</v>
      </c>
      <c r="E45" s="82">
        <v>125.75700000000001</v>
      </c>
      <c r="F45" s="82">
        <v>123.71599999999999</v>
      </c>
      <c r="G45" s="82"/>
      <c r="H45" s="82"/>
      <c r="I45" s="205">
        <f t="shared" si="11"/>
        <v>510.87799999999999</v>
      </c>
      <c r="J45" s="52"/>
      <c r="K45" s="404" t="s">
        <v>19</v>
      </c>
      <c r="L45" s="82">
        <v>9.1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874.80399999999997</v>
      </c>
      <c r="C46" s="309">
        <f t="shared" si="13"/>
        <v>887.99199999999996</v>
      </c>
      <c r="D46" s="309">
        <f t="shared" si="13"/>
        <v>67.039000000000001</v>
      </c>
      <c r="E46" s="309">
        <f t="shared" si="13"/>
        <v>880.29899999999998</v>
      </c>
      <c r="F46" s="309">
        <f t="shared" si="13"/>
        <v>866.01199999999994</v>
      </c>
      <c r="G46" s="309">
        <f t="shared" si="13"/>
        <v>0</v>
      </c>
      <c r="H46" s="309">
        <f t="shared" si="13"/>
        <v>0</v>
      </c>
      <c r="I46" s="205">
        <f t="shared" si="11"/>
        <v>3576.1459999999997</v>
      </c>
      <c r="K46" s="406" t="s">
        <v>11</v>
      </c>
      <c r="L46" s="308">
        <f t="shared" ref="L46:Q46" si="14">SUM(L39:L45)</f>
        <v>63.7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269.39999999999998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</v>
      </c>
      <c r="C47" s="317">
        <v>157</v>
      </c>
      <c r="D47" s="317">
        <v>157</v>
      </c>
      <c r="E47" s="317">
        <v>157</v>
      </c>
      <c r="F47" s="317">
        <v>157</v>
      </c>
      <c r="G47" s="317"/>
      <c r="H47" s="317"/>
      <c r="I47" s="425">
        <f>+((I46/I48)/7)*1000</f>
        <v>157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142.53968253968253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796</v>
      </c>
      <c r="C48" s="35">
        <v>808</v>
      </c>
      <c r="D48" s="35">
        <v>61</v>
      </c>
      <c r="E48" s="35">
        <v>801</v>
      </c>
      <c r="F48" s="35">
        <v>788</v>
      </c>
      <c r="G48" s="35"/>
      <c r="H48" s="35"/>
      <c r="I48" s="427">
        <f>SUM(B48:H48)</f>
        <v>3254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124.97199999999999</v>
      </c>
      <c r="C49" s="204">
        <f t="shared" si="15"/>
        <v>126.85599999999999</v>
      </c>
      <c r="D49" s="204">
        <f t="shared" si="15"/>
        <v>9.577</v>
      </c>
      <c r="E49" s="204">
        <f t="shared" si="15"/>
        <v>125.75699999999999</v>
      </c>
      <c r="F49" s="204">
        <f t="shared" si="15"/>
        <v>123.71599999999999</v>
      </c>
      <c r="G49" s="204">
        <f t="shared" si="15"/>
        <v>0</v>
      </c>
      <c r="H49" s="204">
        <f t="shared" si="15"/>
        <v>0</v>
      </c>
      <c r="I49" s="431">
        <f>((I46*1000)/I48)/7</f>
        <v>156.99999999999997</v>
      </c>
      <c r="K49" s="414" t="s">
        <v>22</v>
      </c>
      <c r="L49" s="302">
        <f t="shared" ref="L49:Q49" si="16">((L48*L47)*7/1000-L39-L40)/5</f>
        <v>9.0248999999999988</v>
      </c>
      <c r="M49" s="302">
        <f t="shared" si="16"/>
        <v>9.6859999999999982</v>
      </c>
      <c r="N49" s="302">
        <f t="shared" si="16"/>
        <v>1.3007000000000002</v>
      </c>
      <c r="O49" s="302">
        <f t="shared" si="16"/>
        <v>9.3146000000000022</v>
      </c>
      <c r="P49" s="302">
        <f t="shared" si="16"/>
        <v>9.0383999999999993</v>
      </c>
      <c r="Q49" s="204">
        <f t="shared" si="16"/>
        <v>0</v>
      </c>
      <c r="R49" s="432">
        <f>((R46*1000)/R48)/7</f>
        <v>142.53968253968256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874.80399999999997</v>
      </c>
      <c r="C50" s="43">
        <f t="shared" si="17"/>
        <v>887.99199999999996</v>
      </c>
      <c r="D50" s="43">
        <f t="shared" si="17"/>
        <v>67.039000000000001</v>
      </c>
      <c r="E50" s="43">
        <f t="shared" si="17"/>
        <v>880.29899999999998</v>
      </c>
      <c r="F50" s="43">
        <f t="shared" si="17"/>
        <v>866.01199999999994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63.724499999999999</v>
      </c>
      <c r="M50" s="43">
        <f t="shared" si="18"/>
        <v>67.83</v>
      </c>
      <c r="N50" s="43">
        <f t="shared" si="18"/>
        <v>9.1035000000000004</v>
      </c>
      <c r="O50" s="43">
        <f t="shared" si="18"/>
        <v>65.373000000000005</v>
      </c>
      <c r="P50" s="43">
        <f t="shared" si="18"/>
        <v>63.392000000000003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</v>
      </c>
      <c r="C51" s="49">
        <f t="shared" si="19"/>
        <v>157</v>
      </c>
      <c r="D51" s="49">
        <f t="shared" si="19"/>
        <v>157</v>
      </c>
      <c r="E51" s="49">
        <f t="shared" si="19"/>
        <v>157</v>
      </c>
      <c r="F51" s="49">
        <f t="shared" si="19"/>
        <v>157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144.44444444444443</v>
      </c>
      <c r="M51" s="49">
        <f t="shared" si="20"/>
        <v>142.43697478991598</v>
      </c>
      <c r="N51" s="49">
        <f t="shared" si="20"/>
        <v>144.44444444444443</v>
      </c>
      <c r="O51" s="49">
        <f t="shared" si="20"/>
        <v>141.55844155844159</v>
      </c>
      <c r="P51" s="49">
        <f t="shared" si="20"/>
        <v>141.51785714285717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9"/>
      <c r="D73" s="579"/>
      <c r="E73" s="579"/>
      <c r="F73" s="118"/>
      <c r="G73" s="198"/>
      <c r="H73" s="579"/>
      <c r="I73" s="579"/>
      <c r="J73" s="579"/>
      <c r="K73" s="118"/>
      <c r="L73" s="198"/>
      <c r="M73" s="579"/>
      <c r="N73" s="579"/>
      <c r="O73" s="118"/>
      <c r="P73" s="198"/>
      <c r="Q73" s="579"/>
      <c r="R73" s="57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9.9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</v>
      </c>
      <c r="L76" s="203">
        <v>10.5</v>
      </c>
      <c r="M76" s="204">
        <v>1.8</v>
      </c>
      <c r="N76" s="204">
        <v>10.6</v>
      </c>
      <c r="O76" s="205">
        <v>10.5</v>
      </c>
      <c r="P76" s="203">
        <v>10.5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9.9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</v>
      </c>
      <c r="L77" s="203">
        <v>10.5</v>
      </c>
      <c r="M77" s="204">
        <v>1.8</v>
      </c>
      <c r="N77" s="204">
        <v>10.6</v>
      </c>
      <c r="O77" s="205">
        <v>10.5</v>
      </c>
      <c r="P77" s="203">
        <v>10.5</v>
      </c>
      <c r="Q77" s="204">
        <v>2.1</v>
      </c>
      <c r="R77" s="204">
        <v>10.3</v>
      </c>
      <c r="S77" s="205">
        <v>10.199999999999999</v>
      </c>
      <c r="T77" s="405">
        <f t="shared" si="26"/>
        <v>143.79999999999998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1.5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1.8</v>
      </c>
      <c r="R78" s="204">
        <v>10.3</v>
      </c>
      <c r="S78" s="205">
        <v>10.199999999999999</v>
      </c>
      <c r="T78" s="405">
        <f t="shared" si="26"/>
        <v>143.19999999999999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1.5</v>
      </c>
      <c r="E79" s="204">
        <v>8.8000000000000007</v>
      </c>
      <c r="F79" s="205">
        <v>10</v>
      </c>
      <c r="G79" s="203">
        <v>8.6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1.9</v>
      </c>
      <c r="R79" s="204">
        <v>10.3</v>
      </c>
      <c r="S79" s="205">
        <v>10.3</v>
      </c>
      <c r="T79" s="405">
        <f t="shared" si="26"/>
        <v>143.6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1.5</v>
      </c>
      <c r="E80" s="204">
        <v>8.9</v>
      </c>
      <c r="F80" s="205">
        <v>10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10.4</v>
      </c>
      <c r="L80" s="203">
        <v>10.7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1.9</v>
      </c>
      <c r="R80" s="204">
        <v>10.3</v>
      </c>
      <c r="S80" s="205">
        <v>10.3</v>
      </c>
      <c r="T80" s="405">
        <f t="shared" si="26"/>
        <v>144.10000000000002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1.5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10.4</v>
      </c>
      <c r="L81" s="203">
        <v>10.7</v>
      </c>
      <c r="M81" s="204">
        <v>1.8</v>
      </c>
      <c r="N81" s="204">
        <v>10.6</v>
      </c>
      <c r="O81" s="205">
        <v>10.6</v>
      </c>
      <c r="P81" s="203">
        <v>10.5</v>
      </c>
      <c r="Q81" s="204">
        <v>1.9</v>
      </c>
      <c r="R81" s="204">
        <v>10.4</v>
      </c>
      <c r="S81" s="205">
        <v>10.3</v>
      </c>
      <c r="T81" s="405">
        <f t="shared" si="26"/>
        <v>144.5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1.9</v>
      </c>
      <c r="R82" s="204">
        <v>10.4</v>
      </c>
      <c r="S82" s="205">
        <v>10.3</v>
      </c>
      <c r="T82" s="405">
        <f t="shared" si="26"/>
        <v>144.80000000000001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</v>
      </c>
      <c r="F83" s="310">
        <f>SUM(F76:F82)</f>
        <v>69.7</v>
      </c>
      <c r="G83" s="311">
        <f t="shared" ref="G83:S83" si="27">SUM(G76:G82)</f>
        <v>60.7</v>
      </c>
      <c r="H83" s="309">
        <f t="shared" si="27"/>
        <v>63.2</v>
      </c>
      <c r="I83" s="309">
        <f t="shared" si="27"/>
        <v>13.600000000000001</v>
      </c>
      <c r="J83" s="309">
        <f t="shared" si="27"/>
        <v>64</v>
      </c>
      <c r="K83" s="310">
        <f t="shared" si="27"/>
        <v>71.8</v>
      </c>
      <c r="L83" s="311">
        <f t="shared" si="27"/>
        <v>74.300000000000011</v>
      </c>
      <c r="M83" s="309">
        <f t="shared" si="27"/>
        <v>12.500000000000002</v>
      </c>
      <c r="N83" s="309">
        <f t="shared" si="27"/>
        <v>74.3</v>
      </c>
      <c r="O83" s="310">
        <f t="shared" si="27"/>
        <v>73.8</v>
      </c>
      <c r="P83" s="311">
        <f t="shared" si="27"/>
        <v>73.199999999999989</v>
      </c>
      <c r="Q83" s="309">
        <f t="shared" si="27"/>
        <v>13.600000000000001</v>
      </c>
      <c r="R83" s="309">
        <f t="shared" si="27"/>
        <v>72.3</v>
      </c>
      <c r="S83" s="310">
        <f t="shared" si="27"/>
        <v>71.8</v>
      </c>
      <c r="T83" s="405">
        <f t="shared" si="26"/>
        <v>1007.7999999999998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147.96652473939216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9.3000000000000007</v>
      </c>
      <c r="C86" s="204">
        <f t="shared" si="28"/>
        <v>8.746100000000002</v>
      </c>
      <c r="D86" s="204">
        <f t="shared" si="28"/>
        <v>1.5070000000000001</v>
      </c>
      <c r="E86" s="204">
        <f t="shared" si="28"/>
        <v>8.8719999999999999</v>
      </c>
      <c r="F86" s="205">
        <f t="shared" si="28"/>
        <v>9.9867999999999988</v>
      </c>
      <c r="G86" s="203">
        <f t="shared" si="28"/>
        <v>8.6593999999999998</v>
      </c>
      <c r="H86" s="204">
        <f t="shared" si="28"/>
        <v>9.0391999999999992</v>
      </c>
      <c r="I86" s="204">
        <f t="shared" si="28"/>
        <v>1.9300000000000002</v>
      </c>
      <c r="J86" s="204">
        <f t="shared" si="28"/>
        <v>9.1229999999999993</v>
      </c>
      <c r="K86" s="205">
        <f t="shared" si="28"/>
        <v>10.356999999999999</v>
      </c>
      <c r="L86" s="203">
        <f t="shared" si="28"/>
        <v>10.660300000000001</v>
      </c>
      <c r="M86" s="204">
        <f t="shared" si="28"/>
        <v>1.7915999999999996</v>
      </c>
      <c r="N86" s="204">
        <f t="shared" si="28"/>
        <v>10.628</v>
      </c>
      <c r="O86" s="205">
        <f t="shared" si="28"/>
        <v>10.5672</v>
      </c>
      <c r="P86" s="203">
        <f t="shared" si="28"/>
        <v>10.450999999999999</v>
      </c>
      <c r="Q86" s="204">
        <f t="shared" si="28"/>
        <v>1.8900000000000001</v>
      </c>
      <c r="R86" s="204">
        <f t="shared" si="28"/>
        <v>10.335000000000003</v>
      </c>
      <c r="S86" s="205">
        <f t="shared" si="28"/>
        <v>10.276999999999997</v>
      </c>
      <c r="T86" s="413">
        <f>((T83*1000)/T85)/7</f>
        <v>147.96652473939213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29">((G85*G84)*7)/1000</f>
        <v>60.697000000000003</v>
      </c>
      <c r="H87" s="43">
        <f t="shared" si="29"/>
        <v>63.195999999999998</v>
      </c>
      <c r="I87" s="43">
        <f t="shared" si="29"/>
        <v>13.65</v>
      </c>
      <c r="J87" s="43">
        <f t="shared" si="29"/>
        <v>64.015000000000001</v>
      </c>
      <c r="K87" s="90">
        <f t="shared" si="29"/>
        <v>71.784999999999997</v>
      </c>
      <c r="L87" s="42">
        <f t="shared" si="29"/>
        <v>74.301500000000004</v>
      </c>
      <c r="M87" s="43">
        <f t="shared" si="29"/>
        <v>12.558</v>
      </c>
      <c r="N87" s="43">
        <f t="shared" si="29"/>
        <v>74.34</v>
      </c>
      <c r="O87" s="90">
        <f t="shared" si="29"/>
        <v>73.835999999999999</v>
      </c>
      <c r="P87" s="42">
        <f t="shared" si="29"/>
        <v>73.254999999999995</v>
      </c>
      <c r="Q87" s="43">
        <f t="shared" si="29"/>
        <v>13.65</v>
      </c>
      <c r="R87" s="43">
        <f t="shared" si="29"/>
        <v>72.275000000000006</v>
      </c>
      <c r="S87" s="90">
        <f t="shared" si="29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147.85714285714286</v>
      </c>
      <c r="F88" s="50">
        <f>+(F83/F85)/7*1000</f>
        <v>146.42857142857144</v>
      </c>
      <c r="G88" s="48">
        <f t="shared" ref="G88:S88" si="30">+(G83/G85)/7*1000</f>
        <v>149.50738916256159</v>
      </c>
      <c r="H88" s="49">
        <f t="shared" si="30"/>
        <v>148.00936768149884</v>
      </c>
      <c r="I88" s="49">
        <f t="shared" si="30"/>
        <v>149.45054945054946</v>
      </c>
      <c r="J88" s="49">
        <f t="shared" si="30"/>
        <v>147.46543778801842</v>
      </c>
      <c r="K88" s="50">
        <f t="shared" si="30"/>
        <v>146.53061224489795</v>
      </c>
      <c r="L88" s="48">
        <f t="shared" si="30"/>
        <v>149.4969818913481</v>
      </c>
      <c r="M88" s="49">
        <f t="shared" si="30"/>
        <v>148.8095238095238</v>
      </c>
      <c r="N88" s="49">
        <f t="shared" si="30"/>
        <v>147.42063492063491</v>
      </c>
      <c r="O88" s="50">
        <f t="shared" si="30"/>
        <v>146.42857142857142</v>
      </c>
      <c r="P88" s="48">
        <f t="shared" si="30"/>
        <v>149.38775510204081</v>
      </c>
      <c r="Q88" s="49">
        <f t="shared" si="30"/>
        <v>149.45054945054946</v>
      </c>
      <c r="R88" s="49">
        <f t="shared" si="30"/>
        <v>147.55102040816328</v>
      </c>
      <c r="S88" s="50">
        <f t="shared" si="30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B39" sqref="B39:F4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2"/>
      <c r="Z3" s="2"/>
      <c r="AA3" s="2"/>
      <c r="AB3" s="2"/>
      <c r="AC3" s="2"/>
      <c r="AD3" s="5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0" t="s">
        <v>1</v>
      </c>
      <c r="B9" s="580"/>
      <c r="C9" s="580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0"/>
      <c r="B10" s="580"/>
      <c r="C10" s="5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0" t="s">
        <v>4</v>
      </c>
      <c r="B11" s="580"/>
      <c r="C11" s="580"/>
      <c r="D11" s="1"/>
      <c r="E11" s="581">
        <v>1</v>
      </c>
      <c r="F11" s="1"/>
      <c r="G11" s="1"/>
      <c r="H11" s="1"/>
      <c r="I11" s="1"/>
      <c r="J11" s="1"/>
      <c r="K11" s="622" t="s">
        <v>153</v>
      </c>
      <c r="L11" s="622"/>
      <c r="M11" s="582"/>
      <c r="N11" s="5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0"/>
      <c r="B12" s="580"/>
      <c r="C12" s="580"/>
      <c r="D12" s="1"/>
      <c r="E12" s="5"/>
      <c r="F12" s="1"/>
      <c r="G12" s="1"/>
      <c r="H12" s="1"/>
      <c r="I12" s="1"/>
      <c r="J12" s="1"/>
      <c r="K12" s="582"/>
      <c r="L12" s="582"/>
      <c r="M12" s="582"/>
      <c r="N12" s="5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0"/>
      <c r="B13" s="580"/>
      <c r="C13" s="580"/>
      <c r="D13" s="580"/>
      <c r="E13" s="580"/>
      <c r="F13" s="580"/>
      <c r="G13" s="580"/>
      <c r="H13" s="580"/>
      <c r="I13" s="580"/>
      <c r="J13" s="580"/>
      <c r="K13" s="580"/>
      <c r="L13" s="582"/>
      <c r="M13" s="582"/>
      <c r="N13" s="582"/>
      <c r="O13" s="582"/>
      <c r="P13" s="582"/>
      <c r="Q13" s="582"/>
      <c r="R13" s="582"/>
      <c r="S13" s="582"/>
      <c r="T13" s="582"/>
      <c r="U13" s="582"/>
      <c r="V13" s="582"/>
      <c r="W13" s="1"/>
      <c r="X13" s="1"/>
      <c r="Y13" s="1"/>
    </row>
    <row r="14" spans="1:30" s="3" customFormat="1" ht="27" thickBot="1" x14ac:dyDescent="0.3">
      <c r="A14" s="58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43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5.1888000000000254</v>
      </c>
      <c r="D17" s="300">
        <v>4.9404000000000243</v>
      </c>
      <c r="E17" s="300">
        <v>0.90390000000000437</v>
      </c>
      <c r="F17" s="300">
        <v>4.9887000000000246</v>
      </c>
      <c r="G17" s="300">
        <v>5.7408000000000285</v>
      </c>
      <c r="H17" s="299">
        <v>477</v>
      </c>
      <c r="I17" s="300">
        <v>4.8024000000000235</v>
      </c>
      <c r="J17" s="300">
        <v>5.1474000000000251</v>
      </c>
      <c r="K17" s="300">
        <v>1.021200000000005</v>
      </c>
      <c r="L17" s="300">
        <v>5.1888000000000254</v>
      </c>
      <c r="M17" s="301">
        <v>5.8581000000000287</v>
      </c>
      <c r="N17" s="23">
        <v>137.88586035200004</v>
      </c>
      <c r="O17" s="24">
        <v>24.947803488000005</v>
      </c>
      <c r="P17" s="24">
        <v>136.654751616</v>
      </c>
      <c r="Q17" s="25">
        <v>137.449605408</v>
      </c>
      <c r="R17" s="23">
        <v>133.22075065600001</v>
      </c>
      <c r="S17" s="24">
        <v>25.339843776000002</v>
      </c>
      <c r="T17" s="24">
        <v>132.71618531199999</v>
      </c>
      <c r="U17" s="25">
        <v>133.188932416</v>
      </c>
      <c r="V17" s="302">
        <f>SUM(B17:U17)</f>
        <v>1854.1842330240004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5.1888000000000254</v>
      </c>
      <c r="D18" s="300">
        <v>4.9404000000000243</v>
      </c>
      <c r="E18" s="300">
        <v>0.90390000000000437</v>
      </c>
      <c r="F18" s="300">
        <v>4.9887000000000246</v>
      </c>
      <c r="G18" s="300">
        <v>5.7408000000000285</v>
      </c>
      <c r="H18" s="299">
        <v>477</v>
      </c>
      <c r="I18" s="300">
        <v>4.8024000000000235</v>
      </c>
      <c r="J18" s="300">
        <v>5.1474000000000251</v>
      </c>
      <c r="K18" s="300">
        <v>1.021200000000005</v>
      </c>
      <c r="L18" s="300">
        <v>5.1888000000000254</v>
      </c>
      <c r="M18" s="301">
        <v>5.8581000000000287</v>
      </c>
      <c r="N18" s="23">
        <v>137.88586035200004</v>
      </c>
      <c r="O18" s="24">
        <v>24.947803488000005</v>
      </c>
      <c r="P18" s="24">
        <v>136.654751616</v>
      </c>
      <c r="Q18" s="25">
        <v>137.449605408</v>
      </c>
      <c r="R18" s="23">
        <v>133.22075065600001</v>
      </c>
      <c r="S18" s="24">
        <v>25.339843776000002</v>
      </c>
      <c r="T18" s="24">
        <v>132.71618531199999</v>
      </c>
      <c r="U18" s="25">
        <v>133.188932416</v>
      </c>
      <c r="V18" s="302">
        <f t="shared" ref="V18:V23" si="0">SUM(B18:U18)</f>
        <v>1854.1842330240004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4.7124000000000086</v>
      </c>
      <c r="D19" s="300">
        <v>4.5045000000000082</v>
      </c>
      <c r="E19" s="300">
        <v>0.81270000000000142</v>
      </c>
      <c r="F19" s="300">
        <v>4.5486000000000084</v>
      </c>
      <c r="G19" s="300">
        <v>5.2353000000000094</v>
      </c>
      <c r="H19" s="299">
        <v>463</v>
      </c>
      <c r="I19" s="300">
        <v>7.0967000000000082</v>
      </c>
      <c r="J19" s="300">
        <v>7.6838000000000086</v>
      </c>
      <c r="K19" s="300">
        <v>1.4626000000000017</v>
      </c>
      <c r="L19" s="300">
        <v>7.7456000000000085</v>
      </c>
      <c r="M19" s="301">
        <v>8.7138000000000098</v>
      </c>
      <c r="N19" s="23">
        <v>137.18843585920004</v>
      </c>
      <c r="O19" s="24">
        <v>24.375618604800003</v>
      </c>
      <c r="P19" s="24">
        <v>135.27385935360002</v>
      </c>
      <c r="Q19" s="25">
        <v>136.92529783679998</v>
      </c>
      <c r="R19" s="23">
        <v>131.61459973759997</v>
      </c>
      <c r="S19" s="24">
        <v>25.312902489599999</v>
      </c>
      <c r="T19" s="24">
        <v>131.37878587520004</v>
      </c>
      <c r="U19" s="25">
        <v>132.28378703360005</v>
      </c>
      <c r="V19" s="302">
        <f t="shared" si="0"/>
        <v>1839.8692867903999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4.7124000000000086</v>
      </c>
      <c r="D20" s="300">
        <v>4.5045000000000082</v>
      </c>
      <c r="E20" s="300">
        <v>0.81270000000000142</v>
      </c>
      <c r="F20" s="300">
        <v>4.5486000000000084</v>
      </c>
      <c r="G20" s="300">
        <v>5.2353000000000094</v>
      </c>
      <c r="H20" s="299">
        <v>463</v>
      </c>
      <c r="I20" s="300">
        <v>7.0967000000000082</v>
      </c>
      <c r="J20" s="300">
        <v>7.6838000000000086</v>
      </c>
      <c r="K20" s="300">
        <v>1.4626000000000017</v>
      </c>
      <c r="L20" s="300">
        <v>7.7456000000000085</v>
      </c>
      <c r="M20" s="301">
        <v>8.7138000000000098</v>
      </c>
      <c r="N20" s="23">
        <v>137.18843585920004</v>
      </c>
      <c r="O20" s="24">
        <v>24.375618604800003</v>
      </c>
      <c r="P20" s="24">
        <v>135.27385935360002</v>
      </c>
      <c r="Q20" s="25">
        <v>136.92529783679998</v>
      </c>
      <c r="R20" s="23">
        <v>131.61459973759997</v>
      </c>
      <c r="S20" s="24">
        <v>25.312902489599999</v>
      </c>
      <c r="T20" s="24">
        <v>131.37878587520004</v>
      </c>
      <c r="U20" s="25">
        <v>132.28378703360005</v>
      </c>
      <c r="V20" s="302">
        <f t="shared" si="0"/>
        <v>1839.8692867903999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4.7124000000000086</v>
      </c>
      <c r="D21" s="300">
        <v>4.5045000000000082</v>
      </c>
      <c r="E21" s="300">
        <v>0.81270000000000142</v>
      </c>
      <c r="F21" s="300">
        <v>4.5486000000000084</v>
      </c>
      <c r="G21" s="300">
        <v>5.2353000000000094</v>
      </c>
      <c r="H21" s="299">
        <v>463</v>
      </c>
      <c r="I21" s="300">
        <v>7.0967000000000082</v>
      </c>
      <c r="J21" s="300">
        <v>7.6838000000000086</v>
      </c>
      <c r="K21" s="300">
        <v>1.4626000000000017</v>
      </c>
      <c r="L21" s="300">
        <v>7.7456000000000085</v>
      </c>
      <c r="M21" s="301">
        <v>8.7138000000000098</v>
      </c>
      <c r="N21" s="23">
        <v>137.18843585920004</v>
      </c>
      <c r="O21" s="24">
        <v>24.375618604800003</v>
      </c>
      <c r="P21" s="24">
        <v>135.27385935360002</v>
      </c>
      <c r="Q21" s="25">
        <v>136.92529783679998</v>
      </c>
      <c r="R21" s="23">
        <v>131.61459973759997</v>
      </c>
      <c r="S21" s="24">
        <v>25.312902489599999</v>
      </c>
      <c r="T21" s="24">
        <v>131.37878587520004</v>
      </c>
      <c r="U21" s="25">
        <v>132.28378703360005</v>
      </c>
      <c r="V21" s="302">
        <f t="shared" si="0"/>
        <v>1839.8692867903999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4.7124000000000086</v>
      </c>
      <c r="D22" s="300">
        <v>4.5045000000000082</v>
      </c>
      <c r="E22" s="300">
        <v>0.81270000000000142</v>
      </c>
      <c r="F22" s="300">
        <v>4.5486000000000084</v>
      </c>
      <c r="G22" s="300">
        <v>5.2353000000000094</v>
      </c>
      <c r="H22" s="299">
        <v>463</v>
      </c>
      <c r="I22" s="300">
        <v>7.0967000000000082</v>
      </c>
      <c r="J22" s="300">
        <v>7.6838000000000086</v>
      </c>
      <c r="K22" s="300">
        <v>1.4626000000000017</v>
      </c>
      <c r="L22" s="300">
        <v>7.7456000000000085</v>
      </c>
      <c r="M22" s="301">
        <v>8.7138000000000098</v>
      </c>
      <c r="N22" s="23">
        <v>137.18843585920004</v>
      </c>
      <c r="O22" s="24">
        <v>24.375618604800003</v>
      </c>
      <c r="P22" s="24">
        <v>135.27385935360002</v>
      </c>
      <c r="Q22" s="25">
        <v>136.92529783679998</v>
      </c>
      <c r="R22" s="23">
        <v>131.61459973759997</v>
      </c>
      <c r="S22" s="24">
        <v>25.312902489599999</v>
      </c>
      <c r="T22" s="24">
        <v>131.37878587520004</v>
      </c>
      <c r="U22" s="25">
        <v>132.28378703360005</v>
      </c>
      <c r="V22" s="302">
        <f t="shared" si="0"/>
        <v>1839.8692867903999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4.7124000000000086</v>
      </c>
      <c r="D23" s="300">
        <v>4.5045000000000082</v>
      </c>
      <c r="E23" s="300">
        <v>0.81270000000000142</v>
      </c>
      <c r="F23" s="300">
        <v>4.5486000000000084</v>
      </c>
      <c r="G23" s="300">
        <v>5.2353000000000094</v>
      </c>
      <c r="H23" s="299">
        <v>463</v>
      </c>
      <c r="I23" s="300">
        <v>7.0967000000000082</v>
      </c>
      <c r="J23" s="300">
        <v>7.6838000000000086</v>
      </c>
      <c r="K23" s="300">
        <v>1.4626000000000017</v>
      </c>
      <c r="L23" s="300">
        <v>7.7456000000000085</v>
      </c>
      <c r="M23" s="301">
        <v>8.7138000000000098</v>
      </c>
      <c r="N23" s="23">
        <v>137.18843585920004</v>
      </c>
      <c r="O23" s="24">
        <v>24.375618604800003</v>
      </c>
      <c r="P23" s="24">
        <v>135.27385935360002</v>
      </c>
      <c r="Q23" s="25">
        <v>136.92529783679998</v>
      </c>
      <c r="R23" s="23">
        <v>131.61459973759997</v>
      </c>
      <c r="S23" s="24">
        <v>25.312902489599999</v>
      </c>
      <c r="T23" s="24">
        <v>131.37878587520004</v>
      </c>
      <c r="U23" s="25">
        <v>132.28378703360005</v>
      </c>
      <c r="V23" s="302">
        <f t="shared" si="0"/>
        <v>1839.8692867903999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3294</v>
      </c>
      <c r="C24" s="306">
        <f t="shared" ref="C24:U24" si="1">SUM(C17:C23)</f>
        <v>33.939600000000098</v>
      </c>
      <c r="D24" s="306">
        <f t="shared" si="1"/>
        <v>32.403300000000087</v>
      </c>
      <c r="E24" s="306">
        <f t="shared" si="1"/>
        <v>5.8713000000000157</v>
      </c>
      <c r="F24" s="306">
        <f t="shared" si="1"/>
        <v>32.72040000000009</v>
      </c>
      <c r="G24" s="306">
        <f t="shared" si="1"/>
        <v>37.658100000000104</v>
      </c>
      <c r="H24" s="305">
        <f t="shared" si="1"/>
        <v>3269</v>
      </c>
      <c r="I24" s="306">
        <f t="shared" si="1"/>
        <v>45.088300000000089</v>
      </c>
      <c r="J24" s="306">
        <f t="shared" si="1"/>
        <v>48.713800000000091</v>
      </c>
      <c r="K24" s="306">
        <f t="shared" si="1"/>
        <v>9.355400000000019</v>
      </c>
      <c r="L24" s="306">
        <f t="shared" si="1"/>
        <v>49.105600000000102</v>
      </c>
      <c r="M24" s="307">
        <f t="shared" si="1"/>
        <v>55.285200000000103</v>
      </c>
      <c r="N24" s="391">
        <f t="shared" si="1"/>
        <v>961.71390000000019</v>
      </c>
      <c r="O24" s="392">
        <f t="shared" si="1"/>
        <v>171.77369999999999</v>
      </c>
      <c r="P24" s="392">
        <f t="shared" si="1"/>
        <v>949.67880000000014</v>
      </c>
      <c r="Q24" s="393">
        <f t="shared" si="1"/>
        <v>959.52569999999969</v>
      </c>
      <c r="R24" s="391">
        <f t="shared" si="1"/>
        <v>924.51449999999988</v>
      </c>
      <c r="S24" s="392">
        <f t="shared" si="1"/>
        <v>177.24419999999998</v>
      </c>
      <c r="T24" s="392">
        <f t="shared" si="1"/>
        <v>922.32630000000017</v>
      </c>
      <c r="U24" s="393">
        <f t="shared" si="1"/>
        <v>927.79680000000008</v>
      </c>
      <c r="V24" s="302">
        <f>SUM(B24:U24)</f>
        <v>12907.714900000001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156.30000000000001</v>
      </c>
      <c r="D25" s="314">
        <v>156.30000000000001</v>
      </c>
      <c r="E25" s="314">
        <v>156.30000000000001</v>
      </c>
      <c r="F25" s="314">
        <v>156.30000000000001</v>
      </c>
      <c r="G25" s="314">
        <v>156.30000000000001</v>
      </c>
      <c r="H25" s="313"/>
      <c r="I25" s="314">
        <v>156.30000000000001</v>
      </c>
      <c r="J25" s="314">
        <v>156.30000000000001</v>
      </c>
      <c r="K25" s="314">
        <v>156.30000000000001</v>
      </c>
      <c r="L25" s="314">
        <v>156.30000000000001</v>
      </c>
      <c r="M25" s="315">
        <v>156.30000000000001</v>
      </c>
      <c r="N25" s="387">
        <v>156.30000000000001</v>
      </c>
      <c r="O25" s="388">
        <v>156.30000000000001</v>
      </c>
      <c r="P25" s="388">
        <v>156.30000000000001</v>
      </c>
      <c r="Q25" s="389">
        <v>156.30000000000001</v>
      </c>
      <c r="R25" s="390">
        <v>156.30000000000001</v>
      </c>
      <c r="S25" s="388">
        <v>156.30000000000001</v>
      </c>
      <c r="T25" s="388">
        <v>156.30000000000001</v>
      </c>
      <c r="U25" s="389">
        <v>156.30000000000001</v>
      </c>
      <c r="V25" s="320">
        <f>+((V24/V26)/7)*1000</f>
        <v>156.2809790175923</v>
      </c>
    </row>
    <row r="26" spans="1:42" s="52" customFormat="1" ht="36.75" customHeight="1" x14ac:dyDescent="0.25">
      <c r="A26" s="321" t="s">
        <v>21</v>
      </c>
      <c r="B26" s="322"/>
      <c r="C26" s="323">
        <v>748</v>
      </c>
      <c r="D26" s="323">
        <v>715</v>
      </c>
      <c r="E26" s="323">
        <v>129</v>
      </c>
      <c r="F26" s="323">
        <v>722</v>
      </c>
      <c r="G26" s="323">
        <v>831</v>
      </c>
      <c r="H26" s="324"/>
      <c r="I26" s="323">
        <v>689</v>
      </c>
      <c r="J26" s="323">
        <v>746</v>
      </c>
      <c r="K26" s="323">
        <v>142</v>
      </c>
      <c r="L26" s="323">
        <v>752</v>
      </c>
      <c r="M26" s="325">
        <v>846</v>
      </c>
      <c r="N26" s="86">
        <v>879</v>
      </c>
      <c r="O26" s="35">
        <v>157</v>
      </c>
      <c r="P26" s="35">
        <v>868</v>
      </c>
      <c r="Q26" s="36">
        <v>877</v>
      </c>
      <c r="R26" s="34">
        <v>845</v>
      </c>
      <c r="S26" s="35">
        <v>162</v>
      </c>
      <c r="T26" s="35">
        <v>843</v>
      </c>
      <c r="U26" s="36">
        <v>848</v>
      </c>
      <c r="V26" s="326">
        <f>SUM(C26:U26)</f>
        <v>11799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701.47440000000006</v>
      </c>
      <c r="D27" s="300">
        <f t="shared" ref="D27:G27" si="2">(D26*D25/1000)*6</f>
        <v>670.52700000000016</v>
      </c>
      <c r="E27" s="300">
        <f t="shared" si="2"/>
        <v>120.97620000000001</v>
      </c>
      <c r="F27" s="300">
        <f t="shared" si="2"/>
        <v>677.09159999999997</v>
      </c>
      <c r="G27" s="300">
        <f t="shared" si="2"/>
        <v>779.31179999999995</v>
      </c>
      <c r="H27" s="328"/>
      <c r="I27" s="300">
        <f>(I26*I25/1000)*6</f>
        <v>646.14420000000007</v>
      </c>
      <c r="J27" s="300">
        <f>(J26*J25/1000)*6</f>
        <v>699.59879999999998</v>
      </c>
      <c r="K27" s="300">
        <f>(K26*K25/1000)*6</f>
        <v>133.16759999999999</v>
      </c>
      <c r="L27" s="300">
        <f>(L26*L25/1000)*6</f>
        <v>705.2256000000001</v>
      </c>
      <c r="M27" s="301">
        <f>(M26*M25/1000)*6</f>
        <v>793.37880000000007</v>
      </c>
      <c r="N27" s="302">
        <f>((N26*N25)*7/1000-N17-N18)/5</f>
        <v>137.18843585920004</v>
      </c>
      <c r="O27" s="204">
        <f t="shared" ref="O27:U27" si="3">((O26*O25)*7/1000-O17-O18)/5</f>
        <v>24.375618604800003</v>
      </c>
      <c r="P27" s="204">
        <f t="shared" si="3"/>
        <v>135.27385935360002</v>
      </c>
      <c r="Q27" s="205">
        <f t="shared" si="3"/>
        <v>136.92529783679998</v>
      </c>
      <c r="R27" s="203">
        <f t="shared" si="3"/>
        <v>131.61459973759997</v>
      </c>
      <c r="S27" s="204">
        <f t="shared" si="3"/>
        <v>25.312902489599999</v>
      </c>
      <c r="T27" s="204">
        <f t="shared" si="3"/>
        <v>131.37878587520004</v>
      </c>
      <c r="U27" s="205">
        <f t="shared" si="3"/>
        <v>132.28378703360005</v>
      </c>
      <c r="V27" s="88"/>
      <c r="W27" s="52">
        <f>((V24*1000)/V26)/7</f>
        <v>156.2809790175923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4.7124000000000086</v>
      </c>
      <c r="D28" s="330">
        <f t="shared" ref="D28:G28" si="4">+(D25-$C$32)*D26/1000</f>
        <v>4.5045000000000082</v>
      </c>
      <c r="E28" s="330">
        <f t="shared" si="4"/>
        <v>0.81270000000000142</v>
      </c>
      <c r="F28" s="330">
        <f t="shared" si="4"/>
        <v>4.5486000000000084</v>
      </c>
      <c r="G28" s="330">
        <f t="shared" si="4"/>
        <v>5.2353000000000094</v>
      </c>
      <c r="H28" s="329"/>
      <c r="I28" s="330">
        <f>+(I25-$I$32)*I26/1000</f>
        <v>7.0967000000000082</v>
      </c>
      <c r="J28" s="330">
        <f t="shared" ref="J28:M28" si="5">+(J25-$I$32)*J26/1000</f>
        <v>7.6838000000000086</v>
      </c>
      <c r="K28" s="330">
        <f t="shared" si="5"/>
        <v>1.4626000000000017</v>
      </c>
      <c r="L28" s="330">
        <f t="shared" si="5"/>
        <v>7.7456000000000085</v>
      </c>
      <c r="M28" s="331">
        <f t="shared" si="5"/>
        <v>8.7138000000000098</v>
      </c>
      <c r="N28" s="259">
        <f t="shared" ref="N28:U28" si="6">((N26*N25)*7)/1000</f>
        <v>961.71390000000019</v>
      </c>
      <c r="O28" s="45">
        <f t="shared" si="6"/>
        <v>171.77370000000002</v>
      </c>
      <c r="P28" s="45">
        <f t="shared" si="6"/>
        <v>949.67880000000014</v>
      </c>
      <c r="Q28" s="46">
        <f t="shared" si="6"/>
        <v>959.52570000000003</v>
      </c>
      <c r="R28" s="44">
        <f t="shared" si="6"/>
        <v>924.5145</v>
      </c>
      <c r="S28" s="45">
        <f t="shared" si="6"/>
        <v>177.24420000000001</v>
      </c>
      <c r="T28" s="45">
        <f t="shared" si="6"/>
        <v>922.32630000000017</v>
      </c>
      <c r="U28" s="46">
        <f t="shared" si="6"/>
        <v>927.79680000000019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872.66666666666924</v>
      </c>
      <c r="D29" s="333">
        <f t="shared" si="7"/>
        <v>834.16666666666913</v>
      </c>
      <c r="E29" s="333">
        <f t="shared" si="7"/>
        <v>150.50000000000043</v>
      </c>
      <c r="F29" s="333">
        <f t="shared" si="7"/>
        <v>842.33333333333576</v>
      </c>
      <c r="G29" s="333">
        <f t="shared" si="7"/>
        <v>969.50000000000284</v>
      </c>
      <c r="H29" s="332"/>
      <c r="I29" s="333">
        <f>+I26*(1.16666666666667)</f>
        <v>803.83333333333564</v>
      </c>
      <c r="J29" s="333">
        <f>+J26*(1.16666666666667)</f>
        <v>870.33333333333587</v>
      </c>
      <c r="K29" s="333">
        <f>+K26*(1.16666666666667)</f>
        <v>165.66666666666714</v>
      </c>
      <c r="L29" s="333">
        <f>+L26*(1.16666666666667)</f>
        <v>877.33333333333587</v>
      </c>
      <c r="M29" s="334">
        <f>+M26*(1.16666666666667)</f>
        <v>987.00000000000284</v>
      </c>
      <c r="N29" s="89">
        <f t="shared" ref="N29:U29" si="8">+(N24/N26)/7*1000</f>
        <v>156.30000000000004</v>
      </c>
      <c r="O29" s="49">
        <f t="shared" si="8"/>
        <v>156.29999999999995</v>
      </c>
      <c r="P29" s="49">
        <f t="shared" si="8"/>
        <v>156.30000000000001</v>
      </c>
      <c r="Q29" s="50">
        <f t="shared" si="8"/>
        <v>156.29999999999993</v>
      </c>
      <c r="R29" s="48">
        <f t="shared" si="8"/>
        <v>156.29999999999995</v>
      </c>
      <c r="S29" s="49">
        <f t="shared" si="8"/>
        <v>156.29999999999995</v>
      </c>
      <c r="T29" s="49">
        <f t="shared" si="8"/>
        <v>156.30000000000004</v>
      </c>
      <c r="U29" s="50">
        <f t="shared" si="8"/>
        <v>156.30000000000001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116.91240000000001</v>
      </c>
      <c r="D30" s="335">
        <f t="shared" ref="D30:G30" si="9">+(D27/6)</f>
        <v>111.75450000000002</v>
      </c>
      <c r="E30" s="335">
        <f t="shared" si="9"/>
        <v>20.162700000000001</v>
      </c>
      <c r="F30" s="335">
        <f t="shared" si="9"/>
        <v>112.84859999999999</v>
      </c>
      <c r="G30" s="335">
        <f t="shared" si="9"/>
        <v>129.8853</v>
      </c>
      <c r="H30" s="328"/>
      <c r="I30" s="335">
        <f>+(I27/6)</f>
        <v>107.69070000000001</v>
      </c>
      <c r="J30" s="335">
        <f>+(J27/6)</f>
        <v>116.5998</v>
      </c>
      <c r="K30" s="335">
        <f>+(K27/6)</f>
        <v>22.194599999999998</v>
      </c>
      <c r="L30" s="335">
        <f>+(L27/6)</f>
        <v>117.53760000000001</v>
      </c>
      <c r="M30" s="336">
        <f>+(M27/6)</f>
        <v>132.22980000000001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283.79609999999997</v>
      </c>
      <c r="D31" s="335">
        <f t="shared" ref="D31:G31" si="10">+((D27-D24)/4)+D30</f>
        <v>271.28542500000003</v>
      </c>
      <c r="E31" s="335">
        <f t="shared" si="10"/>
        <v>48.938924999999998</v>
      </c>
      <c r="F31" s="335">
        <f t="shared" si="10"/>
        <v>273.94139999999999</v>
      </c>
      <c r="G31" s="335">
        <f t="shared" si="10"/>
        <v>315.29872499999999</v>
      </c>
      <c r="H31" s="328"/>
      <c r="I31" s="335">
        <f>+((I27-I24)/4)+I30</f>
        <v>257.95467500000001</v>
      </c>
      <c r="J31" s="335">
        <f>+((J27-J24)/4)+J30</f>
        <v>279.32104999999996</v>
      </c>
      <c r="K31" s="335">
        <f>+((K27-K24)/4)+K30</f>
        <v>53.147649999999992</v>
      </c>
      <c r="L31" s="335">
        <f>+((L27-L24)/4)+L30</f>
        <v>281.56760000000003</v>
      </c>
      <c r="M31" s="336">
        <f>+((M27-M24)/4)+M30</f>
        <v>316.75319999999999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471.75</v>
      </c>
      <c r="E32" s="340">
        <f>+SUM(C26:G26)</f>
        <v>3145</v>
      </c>
      <c r="F32" s="341"/>
      <c r="G32" s="341"/>
      <c r="H32" s="337"/>
      <c r="I32" s="338">
        <v>146</v>
      </c>
      <c r="J32" s="339">
        <f>+I32*K32/1000</f>
        <v>463.55</v>
      </c>
      <c r="K32" s="340">
        <f>+SUM(I26:M26)</f>
        <v>3175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416"/>
      <c r="J36" s="417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124.41979999999998</v>
      </c>
      <c r="C39" s="82">
        <v>126.45689999999999</v>
      </c>
      <c r="D39" s="82">
        <v>8.4617999999999984</v>
      </c>
      <c r="E39" s="82">
        <v>125.20329999999998</v>
      </c>
      <c r="F39" s="82">
        <v>123.32289999999999</v>
      </c>
      <c r="G39" s="82"/>
      <c r="H39" s="82"/>
      <c r="I39" s="205">
        <f t="shared" ref="I39:I46" si="11">SUM(B39:H39)</f>
        <v>507.86469999999997</v>
      </c>
      <c r="J39" s="52"/>
      <c r="K39" s="404" t="s">
        <v>13</v>
      </c>
      <c r="L39" s="82">
        <v>9.1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124.41979999999998</v>
      </c>
      <c r="C40" s="82">
        <v>126.45689999999999</v>
      </c>
      <c r="D40" s="82">
        <v>8.4617999999999984</v>
      </c>
      <c r="E40" s="82">
        <v>125.20329999999998</v>
      </c>
      <c r="F40" s="82">
        <v>123.32289999999999</v>
      </c>
      <c r="G40" s="82"/>
      <c r="H40" s="82"/>
      <c r="I40" s="205">
        <f t="shared" si="11"/>
        <v>507.86469999999997</v>
      </c>
      <c r="J40" s="52"/>
      <c r="K40" s="406" t="s">
        <v>14</v>
      </c>
      <c r="L40" s="82">
        <v>9.1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124.41979999999998</v>
      </c>
      <c r="C41" s="82">
        <v>126.45689999999999</v>
      </c>
      <c r="D41" s="82">
        <v>8.4617999999999984</v>
      </c>
      <c r="E41" s="82">
        <v>125.20329999999998</v>
      </c>
      <c r="F41" s="82">
        <v>123.32289999999999</v>
      </c>
      <c r="G41" s="24"/>
      <c r="H41" s="24"/>
      <c r="I41" s="205">
        <f t="shared" si="11"/>
        <v>507.86469999999997</v>
      </c>
      <c r="J41" s="52"/>
      <c r="K41" s="404" t="s">
        <v>15</v>
      </c>
      <c r="L41" s="82">
        <v>9.1</v>
      </c>
      <c r="M41" s="82">
        <v>9.6999999999999993</v>
      </c>
      <c r="N41" s="82">
        <v>1.3</v>
      </c>
      <c r="O41" s="82">
        <v>9.4</v>
      </c>
      <c r="P41" s="82">
        <v>9.1</v>
      </c>
      <c r="Q41" s="24"/>
      <c r="R41" s="205">
        <f t="shared" si="12"/>
        <v>38.6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124.41979999999998</v>
      </c>
      <c r="C42" s="82">
        <v>126.45689999999999</v>
      </c>
      <c r="D42" s="82">
        <v>8.4617999999999984</v>
      </c>
      <c r="E42" s="82">
        <v>125.20329999999998</v>
      </c>
      <c r="F42" s="82">
        <v>123.32289999999999</v>
      </c>
      <c r="G42" s="82"/>
      <c r="H42" s="82"/>
      <c r="I42" s="205">
        <f t="shared" si="11"/>
        <v>507.86469999999997</v>
      </c>
      <c r="J42" s="52"/>
      <c r="K42" s="406" t="s">
        <v>16</v>
      </c>
      <c r="L42" s="82">
        <v>9.1999999999999993</v>
      </c>
      <c r="M42" s="82">
        <v>9.8000000000000007</v>
      </c>
      <c r="N42" s="82">
        <v>1.3</v>
      </c>
      <c r="O42" s="82">
        <v>9.4</v>
      </c>
      <c r="P42" s="82">
        <v>9.1</v>
      </c>
      <c r="Q42" s="82"/>
      <c r="R42" s="205">
        <f t="shared" si="12"/>
        <v>38.800000000000004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124.41979999999998</v>
      </c>
      <c r="C43" s="82">
        <v>126.45689999999999</v>
      </c>
      <c r="D43" s="82">
        <v>8.4617999999999984</v>
      </c>
      <c r="E43" s="82">
        <v>125.20329999999998</v>
      </c>
      <c r="F43" s="82">
        <v>123.32289999999999</v>
      </c>
      <c r="G43" s="82"/>
      <c r="H43" s="82"/>
      <c r="I43" s="205">
        <f t="shared" si="11"/>
        <v>507.86469999999997</v>
      </c>
      <c r="J43" s="52"/>
      <c r="K43" s="404" t="s">
        <v>17</v>
      </c>
      <c r="L43" s="82">
        <v>9.1999999999999993</v>
      </c>
      <c r="M43" s="82">
        <v>9.8000000000000007</v>
      </c>
      <c r="N43" s="82">
        <v>1.3</v>
      </c>
      <c r="O43" s="82">
        <v>9.4</v>
      </c>
      <c r="P43" s="82">
        <v>9.1</v>
      </c>
      <c r="Q43" s="82"/>
      <c r="R43" s="205">
        <f t="shared" si="12"/>
        <v>38.800000000000004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120.65899999999998</v>
      </c>
      <c r="C44" s="82">
        <v>123.00949999999999</v>
      </c>
      <c r="D44" s="82">
        <v>20.997800000000002</v>
      </c>
      <c r="E44" s="82">
        <v>121.28579999999998</v>
      </c>
      <c r="F44" s="82">
        <v>119.71879999999999</v>
      </c>
      <c r="G44" s="82"/>
      <c r="H44" s="82"/>
      <c r="I44" s="205">
        <f t="shared" si="11"/>
        <v>505.67089999999996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1.4</v>
      </c>
      <c r="O45" s="82">
        <v>9.4</v>
      </c>
      <c r="P45" s="82">
        <v>9.1999999999999993</v>
      </c>
      <c r="Q45" s="82"/>
      <c r="R45" s="205">
        <f t="shared" si="12"/>
        <v>39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742.75799999999992</v>
      </c>
      <c r="C46" s="309">
        <f t="shared" si="13"/>
        <v>755.29399999999998</v>
      </c>
      <c r="D46" s="309">
        <f t="shared" si="13"/>
        <v>63.306799999999996</v>
      </c>
      <c r="E46" s="309">
        <f t="shared" si="13"/>
        <v>747.30229999999995</v>
      </c>
      <c r="F46" s="309">
        <f t="shared" si="13"/>
        <v>736.33329999999989</v>
      </c>
      <c r="G46" s="309">
        <f t="shared" si="13"/>
        <v>0</v>
      </c>
      <c r="H46" s="309">
        <f t="shared" si="13"/>
        <v>0</v>
      </c>
      <c r="I46" s="205">
        <f t="shared" si="11"/>
        <v>3044.9943999999996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156.69999999999999</v>
      </c>
      <c r="C47" s="317">
        <v>156.69999999999999</v>
      </c>
      <c r="D47" s="317">
        <v>156.69999999999999</v>
      </c>
      <c r="E47" s="317">
        <v>156.69999999999999</v>
      </c>
      <c r="F47" s="317">
        <v>156.69999999999999</v>
      </c>
      <c r="G47" s="317"/>
      <c r="H47" s="317"/>
      <c r="I47" s="425">
        <f>+((I46/I48)/7)*1000</f>
        <v>134.79987604586302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770</v>
      </c>
      <c r="C48" s="35">
        <v>785</v>
      </c>
      <c r="D48" s="35">
        <v>134</v>
      </c>
      <c r="E48" s="35">
        <v>774</v>
      </c>
      <c r="F48" s="35">
        <v>764</v>
      </c>
      <c r="G48" s="35"/>
      <c r="H48" s="35"/>
      <c r="I48" s="427">
        <f>SUM(B48:H48)</f>
        <v>3227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120.65899999999998</v>
      </c>
      <c r="C49" s="204">
        <f t="shared" si="15"/>
        <v>123.00949999999999</v>
      </c>
      <c r="D49" s="204">
        <f t="shared" si="15"/>
        <v>20.997800000000002</v>
      </c>
      <c r="E49" s="204">
        <f t="shared" si="15"/>
        <v>121.28579999999998</v>
      </c>
      <c r="F49" s="204">
        <f t="shared" si="15"/>
        <v>119.71879999999999</v>
      </c>
      <c r="G49" s="204">
        <f t="shared" si="15"/>
        <v>0</v>
      </c>
      <c r="H49" s="204">
        <f t="shared" si="15"/>
        <v>0</v>
      </c>
      <c r="I49" s="431">
        <f>((I46*1000)/I48)/7</f>
        <v>134.79987604586299</v>
      </c>
      <c r="K49" s="414" t="s">
        <v>22</v>
      </c>
      <c r="L49" s="302">
        <f t="shared" ref="L49:Q49" si="16">((L48*L47)*7/1000-L39-L40)/5</f>
        <v>9.1930999999999976</v>
      </c>
      <c r="M49" s="302">
        <f t="shared" si="16"/>
        <v>9.7811999999999983</v>
      </c>
      <c r="N49" s="302">
        <f t="shared" si="16"/>
        <v>1.3132999999999999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844.61299999999983</v>
      </c>
      <c r="C50" s="43">
        <f t="shared" si="17"/>
        <v>861.06649999999991</v>
      </c>
      <c r="D50" s="43">
        <f t="shared" si="17"/>
        <v>146.9846</v>
      </c>
      <c r="E50" s="43">
        <f t="shared" si="17"/>
        <v>849.00059999999985</v>
      </c>
      <c r="F50" s="43">
        <f t="shared" si="17"/>
        <v>838.03159999999991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137.80296846011132</v>
      </c>
      <c r="C51" s="49">
        <f t="shared" si="19"/>
        <v>137.4511373976342</v>
      </c>
      <c r="D51" s="49">
        <f t="shared" si="19"/>
        <v>67.491257995735609</v>
      </c>
      <c r="E51" s="49">
        <f t="shared" si="19"/>
        <v>137.9295496493171</v>
      </c>
      <c r="F51" s="49">
        <f t="shared" si="19"/>
        <v>137.68386312640237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3"/>
      <c r="D73" s="583"/>
      <c r="E73" s="583"/>
      <c r="F73" s="118"/>
      <c r="G73" s="198"/>
      <c r="H73" s="583"/>
      <c r="I73" s="583"/>
      <c r="J73" s="583"/>
      <c r="K73" s="118"/>
      <c r="L73" s="198"/>
      <c r="M73" s="583"/>
      <c r="N73" s="583"/>
      <c r="O73" s="118"/>
      <c r="P73" s="198"/>
      <c r="Q73" s="583"/>
      <c r="R73" s="58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1.9</v>
      </c>
      <c r="R76" s="204">
        <v>10.4</v>
      </c>
      <c r="S76" s="205">
        <v>10.3</v>
      </c>
      <c r="T76" s="405">
        <f t="shared" ref="T76:T83" si="26">SUM(B76:S76)</f>
        <v>144.80000000000001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1.9</v>
      </c>
      <c r="R77" s="204">
        <v>10.4</v>
      </c>
      <c r="S77" s="205">
        <v>10.3</v>
      </c>
      <c r="T77" s="405">
        <f t="shared" si="26"/>
        <v>144.80000000000001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10.3</v>
      </c>
      <c r="T80" s="405">
        <f t="shared" si="26"/>
        <v>144.5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1.3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10.4</v>
      </c>
      <c r="T81" s="405">
        <f t="shared" si="26"/>
        <v>145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62.6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1.3089</v>
      </c>
      <c r="E86" s="204">
        <f t="shared" si="28"/>
        <v>8.9559999999999995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1.9881999999999997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149.04761904761907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29" zoomScaleSheetLayoutView="30" workbookViewId="0">
      <selection activeCell="B17" sqref="B17:M2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2"/>
      <c r="Z3" s="2"/>
      <c r="AA3" s="2"/>
      <c r="AB3" s="2"/>
      <c r="AC3" s="2"/>
      <c r="AD3" s="5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4" t="s">
        <v>1</v>
      </c>
      <c r="B9" s="584"/>
      <c r="C9" s="58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4"/>
      <c r="B10" s="584"/>
      <c r="C10" s="5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4" t="s">
        <v>4</v>
      </c>
      <c r="B11" s="584"/>
      <c r="C11" s="584"/>
      <c r="D11" s="1"/>
      <c r="E11" s="585">
        <v>1</v>
      </c>
      <c r="F11" s="1"/>
      <c r="G11" s="1"/>
      <c r="H11" s="1"/>
      <c r="I11" s="1"/>
      <c r="J11" s="1"/>
      <c r="K11" s="622" t="s">
        <v>154</v>
      </c>
      <c r="L11" s="622"/>
      <c r="M11" s="586"/>
      <c r="N11" s="5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4"/>
      <c r="B12" s="584"/>
      <c r="C12" s="584"/>
      <c r="D12" s="1"/>
      <c r="E12" s="5"/>
      <c r="F12" s="1"/>
      <c r="G12" s="1"/>
      <c r="H12" s="1"/>
      <c r="I12" s="1"/>
      <c r="J12" s="1"/>
      <c r="K12" s="586"/>
      <c r="L12" s="586"/>
      <c r="M12" s="586"/>
      <c r="N12" s="5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4"/>
      <c r="B13" s="584"/>
      <c r="C13" s="584"/>
      <c r="D13" s="584"/>
      <c r="E13" s="584"/>
      <c r="F13" s="584"/>
      <c r="G13" s="584"/>
      <c r="H13" s="584"/>
      <c r="I13" s="584"/>
      <c r="J13" s="584"/>
      <c r="K13" s="584"/>
      <c r="L13" s="586"/>
      <c r="M13" s="586"/>
      <c r="N13" s="586"/>
      <c r="O13" s="586"/>
      <c r="P13" s="586"/>
      <c r="Q13" s="586"/>
      <c r="R13" s="586"/>
      <c r="S13" s="586"/>
      <c r="T13" s="586"/>
      <c r="U13" s="586"/>
      <c r="V13" s="586"/>
      <c r="W13" s="1"/>
      <c r="X13" s="1"/>
      <c r="Y13" s="1"/>
    </row>
    <row r="14" spans="1:30" s="3" customFormat="1" ht="27" thickBot="1" x14ac:dyDescent="0.3">
      <c r="A14" s="58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43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4.7124000000000086</v>
      </c>
      <c r="D17" s="300">
        <v>4.5045000000000082</v>
      </c>
      <c r="E17" s="300">
        <v>0.81270000000000142</v>
      </c>
      <c r="F17" s="300">
        <v>4.5486000000000084</v>
      </c>
      <c r="G17" s="300">
        <v>5.2353000000000094</v>
      </c>
      <c r="H17" s="299">
        <v>463</v>
      </c>
      <c r="I17" s="300">
        <v>7.0967000000000082</v>
      </c>
      <c r="J17" s="300">
        <v>7.6838000000000086</v>
      </c>
      <c r="K17" s="300">
        <v>1.4626000000000017</v>
      </c>
      <c r="L17" s="300">
        <v>7.7456000000000085</v>
      </c>
      <c r="M17" s="301">
        <v>8.7138000000000098</v>
      </c>
      <c r="N17" s="23">
        <v>137.18843585920004</v>
      </c>
      <c r="O17" s="24">
        <v>24.375618604800003</v>
      </c>
      <c r="P17" s="24">
        <v>135.27385935360002</v>
      </c>
      <c r="Q17" s="25">
        <v>136.92529783679998</v>
      </c>
      <c r="R17" s="23">
        <v>131.61459973759997</v>
      </c>
      <c r="S17" s="24">
        <v>25.312902489599999</v>
      </c>
      <c r="T17" s="24">
        <v>131.37878587520004</v>
      </c>
      <c r="U17" s="25">
        <v>132.28378703360005</v>
      </c>
      <c r="V17" s="302">
        <f>SUM(B17:U17)</f>
        <v>1839.8692867903999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470</v>
      </c>
      <c r="C18" s="300">
        <v>4.7124000000000086</v>
      </c>
      <c r="D18" s="300">
        <v>4.5045000000000082</v>
      </c>
      <c r="E18" s="300">
        <v>0.81270000000000142</v>
      </c>
      <c r="F18" s="300">
        <v>4.5486000000000084</v>
      </c>
      <c r="G18" s="300">
        <v>5.2353000000000094</v>
      </c>
      <c r="H18" s="299">
        <v>463</v>
      </c>
      <c r="I18" s="300">
        <v>7.0967000000000082</v>
      </c>
      <c r="J18" s="300">
        <v>7.6838000000000086</v>
      </c>
      <c r="K18" s="300">
        <v>1.4626000000000017</v>
      </c>
      <c r="L18" s="300">
        <v>7.7456000000000085</v>
      </c>
      <c r="M18" s="301">
        <v>8.7138000000000098</v>
      </c>
      <c r="N18" s="23">
        <v>137.18843585920004</v>
      </c>
      <c r="O18" s="24">
        <v>24.375618604800003</v>
      </c>
      <c r="P18" s="24">
        <v>135.27385935360002</v>
      </c>
      <c r="Q18" s="25">
        <v>136.92529783679998</v>
      </c>
      <c r="R18" s="23">
        <v>131.61459973759997</v>
      </c>
      <c r="S18" s="24">
        <v>25.312902489599999</v>
      </c>
      <c r="T18" s="24">
        <v>131.37878587520004</v>
      </c>
      <c r="U18" s="25">
        <v>132.28378703360005</v>
      </c>
      <c r="V18" s="302">
        <f t="shared" ref="V18:V23" si="0">SUM(B18:U18)</f>
        <v>1839.8692867903999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4.1030000000000211</v>
      </c>
      <c r="D19" s="300">
        <v>3.9270000000000205</v>
      </c>
      <c r="E19" s="300">
        <v>0.70400000000000362</v>
      </c>
      <c r="F19" s="300">
        <v>3.9655000000000205</v>
      </c>
      <c r="G19" s="300">
        <v>4.5595000000000239</v>
      </c>
      <c r="H19" s="299">
        <v>462</v>
      </c>
      <c r="I19" s="300">
        <v>6.53600000000002</v>
      </c>
      <c r="J19" s="300">
        <v>7.0680000000000209</v>
      </c>
      <c r="K19" s="300">
        <v>1.3205000000000038</v>
      </c>
      <c r="L19" s="300">
        <v>7.1440000000000214</v>
      </c>
      <c r="M19" s="301">
        <v>8.0370000000000239</v>
      </c>
      <c r="N19" s="23">
        <v>136.04752565632003</v>
      </c>
      <c r="O19" s="24">
        <v>23.775552558080005</v>
      </c>
      <c r="P19" s="24">
        <v>134.63635625856006</v>
      </c>
      <c r="Q19" s="25">
        <v>135.93508086528004</v>
      </c>
      <c r="R19" s="23">
        <v>131.09296010496004</v>
      </c>
      <c r="S19" s="24">
        <v>25.142239004160007</v>
      </c>
      <c r="T19" s="24">
        <v>130.31648564992003</v>
      </c>
      <c r="U19" s="25">
        <v>131.04298518656006</v>
      </c>
      <c r="V19" s="302">
        <f t="shared" si="0"/>
        <v>1827.3536852838404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4.1030000000000211</v>
      </c>
      <c r="D20" s="300">
        <v>3.9270000000000205</v>
      </c>
      <c r="E20" s="300">
        <v>0.70400000000000362</v>
      </c>
      <c r="F20" s="300">
        <v>3.9655000000000205</v>
      </c>
      <c r="G20" s="300">
        <v>4.5595000000000239</v>
      </c>
      <c r="H20" s="299">
        <v>462</v>
      </c>
      <c r="I20" s="300">
        <v>6.53600000000002</v>
      </c>
      <c r="J20" s="300">
        <v>7.0680000000000209</v>
      </c>
      <c r="K20" s="300">
        <v>1.3205000000000038</v>
      </c>
      <c r="L20" s="300">
        <v>7.1440000000000214</v>
      </c>
      <c r="M20" s="301">
        <v>8.0370000000000239</v>
      </c>
      <c r="N20" s="23">
        <v>136.04752565632003</v>
      </c>
      <c r="O20" s="24">
        <v>23.775552558080005</v>
      </c>
      <c r="P20" s="24">
        <v>134.63635625856006</v>
      </c>
      <c r="Q20" s="25">
        <v>135.93508086528004</v>
      </c>
      <c r="R20" s="23">
        <v>131.09296010496004</v>
      </c>
      <c r="S20" s="24">
        <v>25.142239004160007</v>
      </c>
      <c r="T20" s="24">
        <v>130.31648564992003</v>
      </c>
      <c r="U20" s="25">
        <v>131.04298518656006</v>
      </c>
      <c r="V20" s="302">
        <f t="shared" si="0"/>
        <v>1827.3536852838404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4.1030000000000211</v>
      </c>
      <c r="D21" s="300">
        <v>3.9270000000000205</v>
      </c>
      <c r="E21" s="300">
        <v>0.70400000000000362</v>
      </c>
      <c r="F21" s="300">
        <v>3.9655000000000205</v>
      </c>
      <c r="G21" s="300">
        <v>4.5595000000000239</v>
      </c>
      <c r="H21" s="299">
        <v>462</v>
      </c>
      <c r="I21" s="300">
        <v>6.53600000000002</v>
      </c>
      <c r="J21" s="300">
        <v>7.0680000000000209</v>
      </c>
      <c r="K21" s="300">
        <v>1.3205000000000038</v>
      </c>
      <c r="L21" s="300">
        <v>7.1440000000000214</v>
      </c>
      <c r="M21" s="301">
        <v>8.0370000000000239</v>
      </c>
      <c r="N21" s="23">
        <v>136.04752565632003</v>
      </c>
      <c r="O21" s="24">
        <v>23.775552558080005</v>
      </c>
      <c r="P21" s="24">
        <v>134.63635625856006</v>
      </c>
      <c r="Q21" s="25">
        <v>135.93508086528004</v>
      </c>
      <c r="R21" s="23">
        <v>131.09296010496004</v>
      </c>
      <c r="S21" s="24">
        <v>25.142239004160007</v>
      </c>
      <c r="T21" s="24">
        <v>130.31648564992003</v>
      </c>
      <c r="U21" s="25">
        <v>131.04298518656006</v>
      </c>
      <c r="V21" s="302">
        <f t="shared" si="0"/>
        <v>1827.3536852838404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4.0370000000000212</v>
      </c>
      <c r="D22" s="300">
        <v>3.8555000000000201</v>
      </c>
      <c r="E22" s="300">
        <v>0.86900000000000455</v>
      </c>
      <c r="F22" s="300">
        <v>3.8940000000000201</v>
      </c>
      <c r="G22" s="300">
        <v>4.5540000000000234</v>
      </c>
      <c r="H22" s="299">
        <v>462</v>
      </c>
      <c r="I22" s="300">
        <v>6.8780000000000205</v>
      </c>
      <c r="J22" s="300">
        <v>6.9635000000000211</v>
      </c>
      <c r="K22" s="300">
        <v>1.3965000000000041</v>
      </c>
      <c r="L22" s="300">
        <v>7.0205000000000206</v>
      </c>
      <c r="M22" s="301">
        <v>7.8090000000000233</v>
      </c>
      <c r="N22" s="23">
        <v>136.04752565632003</v>
      </c>
      <c r="O22" s="24">
        <v>23.775552558080005</v>
      </c>
      <c r="P22" s="24">
        <v>134.63635625856006</v>
      </c>
      <c r="Q22" s="25">
        <v>135.93508086528004</v>
      </c>
      <c r="R22" s="23">
        <v>131.09296010496004</v>
      </c>
      <c r="S22" s="24">
        <v>25.142239004160007</v>
      </c>
      <c r="T22" s="24">
        <v>130.31648564992003</v>
      </c>
      <c r="U22" s="25">
        <v>131.04298518656006</v>
      </c>
      <c r="V22" s="302">
        <f t="shared" si="0"/>
        <v>1827.2661852838405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3.3030000000000208</v>
      </c>
      <c r="D23" s="300">
        <v>3.1545000000000201</v>
      </c>
      <c r="E23" s="300">
        <v>0.71100000000000452</v>
      </c>
      <c r="F23" s="300">
        <v>3.1860000000000199</v>
      </c>
      <c r="G23" s="300">
        <v>3.7260000000000235</v>
      </c>
      <c r="H23" s="299">
        <v>477</v>
      </c>
      <c r="I23" s="300">
        <v>3.2580000000000204</v>
      </c>
      <c r="J23" s="300">
        <v>3.2985000000000211</v>
      </c>
      <c r="K23" s="300">
        <v>0.6615000000000042</v>
      </c>
      <c r="L23" s="300">
        <v>3.3255000000000208</v>
      </c>
      <c r="M23" s="301">
        <v>3.6990000000000234</v>
      </c>
      <c r="N23" s="23">
        <v>136.04752565632003</v>
      </c>
      <c r="O23" s="24">
        <v>23.775552558080005</v>
      </c>
      <c r="P23" s="24">
        <v>134.63635625856006</v>
      </c>
      <c r="Q23" s="25">
        <v>135.93508086528004</v>
      </c>
      <c r="R23" s="23">
        <v>131.09296010496004</v>
      </c>
      <c r="S23" s="24">
        <v>25.142239004160007</v>
      </c>
      <c r="T23" s="24">
        <v>130.31648564992003</v>
      </c>
      <c r="U23" s="25">
        <v>131.04298518656006</v>
      </c>
      <c r="V23" s="302">
        <f t="shared" si="0"/>
        <v>1825.3121852838406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3292</v>
      </c>
      <c r="C24" s="306">
        <f t="shared" ref="C24:U24" si="1">SUM(C17:C23)</f>
        <v>29.073800000000123</v>
      </c>
      <c r="D24" s="306">
        <f t="shared" si="1"/>
        <v>27.800000000000118</v>
      </c>
      <c r="E24" s="306">
        <f t="shared" si="1"/>
        <v>5.3174000000000232</v>
      </c>
      <c r="F24" s="306">
        <f t="shared" si="1"/>
        <v>28.07370000000012</v>
      </c>
      <c r="G24" s="306">
        <f t="shared" si="1"/>
        <v>32.42910000000014</v>
      </c>
      <c r="H24" s="305">
        <f t="shared" si="1"/>
        <v>3251</v>
      </c>
      <c r="I24" s="306">
        <f t="shared" si="1"/>
        <v>43.937400000000125</v>
      </c>
      <c r="J24" s="306">
        <f t="shared" si="1"/>
        <v>46.833600000000118</v>
      </c>
      <c r="K24" s="306">
        <f t="shared" si="1"/>
        <v>8.9447000000000223</v>
      </c>
      <c r="L24" s="306">
        <f t="shared" si="1"/>
        <v>47.269200000000119</v>
      </c>
      <c r="M24" s="307">
        <f t="shared" si="1"/>
        <v>53.04660000000014</v>
      </c>
      <c r="N24" s="391">
        <f t="shared" si="1"/>
        <v>954.61450000000013</v>
      </c>
      <c r="O24" s="392">
        <f t="shared" si="1"/>
        <v>167.62900000000002</v>
      </c>
      <c r="P24" s="392">
        <f t="shared" si="1"/>
        <v>943.72950000000014</v>
      </c>
      <c r="Q24" s="393">
        <f t="shared" si="1"/>
        <v>953.52600000000018</v>
      </c>
      <c r="R24" s="391">
        <f t="shared" si="1"/>
        <v>918.6940000000003</v>
      </c>
      <c r="S24" s="392">
        <f t="shared" si="1"/>
        <v>176.33700000000005</v>
      </c>
      <c r="T24" s="392">
        <f t="shared" si="1"/>
        <v>914.34000000000015</v>
      </c>
      <c r="U24" s="393">
        <f t="shared" si="1"/>
        <v>919.78250000000025</v>
      </c>
      <c r="V24" s="302">
        <f>SUM(B24:U24)</f>
        <v>12814.378000000001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155.50000000000003</v>
      </c>
      <c r="D25" s="314">
        <v>155.50000000000003</v>
      </c>
      <c r="E25" s="314">
        <v>155.50000000000003</v>
      </c>
      <c r="F25" s="314">
        <v>155.50000000000003</v>
      </c>
      <c r="G25" s="314">
        <v>155.50000000000003</v>
      </c>
      <c r="H25" s="313"/>
      <c r="I25" s="314">
        <v>155.50000000000003</v>
      </c>
      <c r="J25" s="314">
        <v>155.50000000000003</v>
      </c>
      <c r="K25" s="314">
        <v>155.50000000000003</v>
      </c>
      <c r="L25" s="314">
        <v>155.50000000000003</v>
      </c>
      <c r="M25" s="315">
        <v>155.50000000000003</v>
      </c>
      <c r="N25" s="387">
        <v>155.50000000000003</v>
      </c>
      <c r="O25" s="388">
        <v>155.50000000000003</v>
      </c>
      <c r="P25" s="388">
        <v>155.50000000000003</v>
      </c>
      <c r="Q25" s="389">
        <v>155.50000000000003</v>
      </c>
      <c r="R25" s="390">
        <v>155.50000000000003</v>
      </c>
      <c r="S25" s="388">
        <v>155.50000000000003</v>
      </c>
      <c r="T25" s="388">
        <v>155.50000000000003</v>
      </c>
      <c r="U25" s="389">
        <v>155.50000000000003</v>
      </c>
      <c r="V25" s="320">
        <f>+((V24/V26)/7)*1000</f>
        <v>155.71839303942062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158</v>
      </c>
      <c r="F26" s="323">
        <v>708</v>
      </c>
      <c r="G26" s="323">
        <v>828</v>
      </c>
      <c r="H26" s="324"/>
      <c r="I26" s="323">
        <v>724</v>
      </c>
      <c r="J26" s="323">
        <v>733</v>
      </c>
      <c r="K26" s="323">
        <v>147</v>
      </c>
      <c r="L26" s="323">
        <v>739</v>
      </c>
      <c r="M26" s="325">
        <v>822</v>
      </c>
      <c r="N26" s="86">
        <v>877</v>
      </c>
      <c r="O26" s="35">
        <v>152</v>
      </c>
      <c r="P26" s="35">
        <v>866</v>
      </c>
      <c r="Q26" s="36">
        <v>876</v>
      </c>
      <c r="R26" s="34">
        <v>844</v>
      </c>
      <c r="S26" s="35">
        <v>162</v>
      </c>
      <c r="T26" s="35">
        <v>840</v>
      </c>
      <c r="U26" s="36">
        <v>845</v>
      </c>
      <c r="V26" s="326">
        <f>SUM(C26:U26)</f>
        <v>11756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684.82200000000012</v>
      </c>
      <c r="D27" s="300">
        <f t="shared" ref="D27:G27" si="2">(D26*D25/1000)*6</f>
        <v>654.03300000000013</v>
      </c>
      <c r="E27" s="300">
        <f t="shared" si="2"/>
        <v>147.41400000000002</v>
      </c>
      <c r="F27" s="300">
        <f t="shared" si="2"/>
        <v>660.56400000000008</v>
      </c>
      <c r="G27" s="300">
        <f t="shared" si="2"/>
        <v>772.52400000000011</v>
      </c>
      <c r="H27" s="328"/>
      <c r="I27" s="300">
        <f>(I26*I25/1000)*6</f>
        <v>675.49200000000008</v>
      </c>
      <c r="J27" s="300">
        <f>(J26*J25/1000)*6</f>
        <v>683.88900000000012</v>
      </c>
      <c r="K27" s="300">
        <f>(K26*K25/1000)*6</f>
        <v>137.15100000000001</v>
      </c>
      <c r="L27" s="300">
        <f>(L26*L25/1000)*6</f>
        <v>689.48700000000008</v>
      </c>
      <c r="M27" s="301">
        <f>(M26*M25/1000)*6</f>
        <v>766.92600000000016</v>
      </c>
      <c r="N27" s="302">
        <f>((N26*N25)*7/1000-N17-N18)/5</f>
        <v>136.04752565632003</v>
      </c>
      <c r="O27" s="204">
        <f t="shared" ref="O27:U27" si="3">((O26*O25)*7/1000-O17-O18)/5</f>
        <v>23.340152558080007</v>
      </c>
      <c r="P27" s="204">
        <f t="shared" si="3"/>
        <v>134.41865625856002</v>
      </c>
      <c r="Q27" s="205">
        <f t="shared" si="3"/>
        <v>135.93508086528004</v>
      </c>
      <c r="R27" s="203">
        <f t="shared" si="3"/>
        <v>131.09296010496004</v>
      </c>
      <c r="S27" s="204">
        <f t="shared" si="3"/>
        <v>25.142239004160007</v>
      </c>
      <c r="T27" s="204">
        <f t="shared" si="3"/>
        <v>130.31648564992003</v>
      </c>
      <c r="U27" s="205">
        <f t="shared" si="3"/>
        <v>131.04298518656006</v>
      </c>
      <c r="V27" s="88"/>
      <c r="W27" s="52">
        <f>((V24*1000)/V26)/7</f>
        <v>155.71839303942059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3.3030000000000208</v>
      </c>
      <c r="D28" s="330">
        <f t="shared" ref="D28:G28" si="4">+(D25-$C$32)*D26/1000</f>
        <v>3.1545000000000201</v>
      </c>
      <c r="E28" s="330">
        <f t="shared" si="4"/>
        <v>0.71100000000000452</v>
      </c>
      <c r="F28" s="330">
        <f t="shared" si="4"/>
        <v>3.1860000000000199</v>
      </c>
      <c r="G28" s="330">
        <f t="shared" si="4"/>
        <v>3.7260000000000235</v>
      </c>
      <c r="H28" s="329"/>
      <c r="I28" s="330">
        <f>+(I25-$I$32)*I26/1000</f>
        <v>3.2580000000000204</v>
      </c>
      <c r="J28" s="330">
        <f t="shared" ref="J28:M28" si="5">+(J25-$I$32)*J26/1000</f>
        <v>3.2985000000000211</v>
      </c>
      <c r="K28" s="330">
        <f t="shared" si="5"/>
        <v>0.6615000000000042</v>
      </c>
      <c r="L28" s="330">
        <f t="shared" si="5"/>
        <v>3.3255000000000208</v>
      </c>
      <c r="M28" s="331">
        <f t="shared" si="5"/>
        <v>3.6990000000000234</v>
      </c>
      <c r="N28" s="259">
        <f t="shared" ref="N28:U28" si="6">((N26*N25)*7)/1000</f>
        <v>954.61450000000025</v>
      </c>
      <c r="O28" s="45">
        <f t="shared" si="6"/>
        <v>165.45200000000003</v>
      </c>
      <c r="P28" s="45">
        <f t="shared" si="6"/>
        <v>942.64100000000019</v>
      </c>
      <c r="Q28" s="46">
        <f t="shared" si="6"/>
        <v>953.52600000000018</v>
      </c>
      <c r="R28" s="44">
        <f t="shared" si="6"/>
        <v>918.69400000000019</v>
      </c>
      <c r="S28" s="45">
        <f t="shared" si="6"/>
        <v>176.33700000000002</v>
      </c>
      <c r="T28" s="45">
        <f t="shared" si="6"/>
        <v>914.34000000000026</v>
      </c>
      <c r="U28" s="46">
        <f t="shared" si="6"/>
        <v>919.78250000000025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184.33333333333388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844.66666666666913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862.16666666666913</v>
      </c>
      <c r="M29" s="334">
        <f>+M26*(1.16666666666667)</f>
        <v>959.00000000000284</v>
      </c>
      <c r="N29" s="89">
        <f t="shared" ref="N29:U29" si="8">+(N24/N26)/7*1000</f>
        <v>155.50000000000003</v>
      </c>
      <c r="O29" s="49">
        <f t="shared" si="8"/>
        <v>157.54605263157899</v>
      </c>
      <c r="P29" s="49">
        <f t="shared" si="8"/>
        <v>155.67956120092381</v>
      </c>
      <c r="Q29" s="50">
        <f t="shared" si="8"/>
        <v>155.50000000000003</v>
      </c>
      <c r="R29" s="48">
        <f t="shared" si="8"/>
        <v>155.50000000000006</v>
      </c>
      <c r="S29" s="49">
        <f t="shared" si="8"/>
        <v>155.50000000000003</v>
      </c>
      <c r="T29" s="49">
        <f t="shared" si="8"/>
        <v>155.50000000000003</v>
      </c>
      <c r="U29" s="50">
        <f t="shared" si="8"/>
        <v>155.50000000000003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114.13700000000001</v>
      </c>
      <c r="D30" s="335">
        <f t="shared" ref="D30:G30" si="9">+(D27/6)</f>
        <v>109.00550000000003</v>
      </c>
      <c r="E30" s="335">
        <f t="shared" si="9"/>
        <v>24.569000000000003</v>
      </c>
      <c r="F30" s="335">
        <f t="shared" si="9"/>
        <v>110.09400000000001</v>
      </c>
      <c r="G30" s="335">
        <f t="shared" si="9"/>
        <v>128.75400000000002</v>
      </c>
      <c r="H30" s="328"/>
      <c r="I30" s="335">
        <f>+(I27/6)</f>
        <v>112.58200000000001</v>
      </c>
      <c r="J30" s="335">
        <f>+(J27/6)</f>
        <v>113.98150000000003</v>
      </c>
      <c r="K30" s="335">
        <f>+(K27/6)</f>
        <v>22.858500000000003</v>
      </c>
      <c r="L30" s="335">
        <f>+(L27/6)</f>
        <v>114.91450000000002</v>
      </c>
      <c r="M30" s="336">
        <f>+(M27/6)</f>
        <v>127.82100000000003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278.07405</v>
      </c>
      <c r="D31" s="335">
        <f t="shared" ref="D31:G31" si="10">+((D27-D24)/4)+D30</f>
        <v>265.56375000000003</v>
      </c>
      <c r="E31" s="335">
        <f t="shared" si="10"/>
        <v>60.093150000000001</v>
      </c>
      <c r="F31" s="335">
        <f t="shared" si="10"/>
        <v>268.21657499999998</v>
      </c>
      <c r="G31" s="335">
        <f t="shared" si="10"/>
        <v>313.77772500000003</v>
      </c>
      <c r="H31" s="328"/>
      <c r="I31" s="335">
        <f>+((I27-I24)/4)+I30</f>
        <v>270.47064999999998</v>
      </c>
      <c r="J31" s="335">
        <f>+((J27-J24)/4)+J30</f>
        <v>273.24535000000003</v>
      </c>
      <c r="K31" s="335">
        <f>+((K27-K24)/4)+K30</f>
        <v>54.910075000000006</v>
      </c>
      <c r="L31" s="335">
        <f>+((L27-L24)/4)+L30</f>
        <v>275.46895000000001</v>
      </c>
      <c r="M31" s="336">
        <f>+((M27-M24)/4)+M30</f>
        <v>306.29085000000003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472.47899999999998</v>
      </c>
      <c r="E32" s="340">
        <f>+SUM(C26:G26)</f>
        <v>3129</v>
      </c>
      <c r="F32" s="341"/>
      <c r="G32" s="341"/>
      <c r="H32" s="337"/>
      <c r="I32" s="338">
        <v>151</v>
      </c>
      <c r="J32" s="339">
        <f>+I32*K32/1000</f>
        <v>477.91500000000002</v>
      </c>
      <c r="K32" s="340">
        <f>+SUM(I26:M26)</f>
        <v>3165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416"/>
      <c r="J36" s="417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120.31004999999998</v>
      </c>
      <c r="C39" s="82">
        <v>122.81325</v>
      </c>
      <c r="D39" s="82">
        <v>20.3385</v>
      </c>
      <c r="E39" s="82">
        <v>120.93584999999999</v>
      </c>
      <c r="F39" s="82">
        <v>119.37134999999999</v>
      </c>
      <c r="G39" s="82"/>
      <c r="H39" s="82"/>
      <c r="I39" s="205">
        <f t="shared" ref="I39:I46" si="11">SUM(B39:H39)</f>
        <v>503.76900000000001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1.4</v>
      </c>
      <c r="O39" s="82">
        <v>9.4</v>
      </c>
      <c r="P39" s="82">
        <v>9.1999999999999993</v>
      </c>
      <c r="Q39" s="82"/>
      <c r="R39" s="205">
        <f t="shared" ref="R39:R46" si="12">SUM(L39:Q39)</f>
        <v>39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120.31004999999998</v>
      </c>
      <c r="C40" s="82">
        <v>122.81325</v>
      </c>
      <c r="D40" s="82">
        <v>20.3385</v>
      </c>
      <c r="E40" s="82">
        <v>120.93584999999999</v>
      </c>
      <c r="F40" s="82">
        <v>119.37134999999999</v>
      </c>
      <c r="G40" s="82"/>
      <c r="H40" s="82"/>
      <c r="I40" s="205">
        <f t="shared" si="11"/>
        <v>503.76900000000001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1.4</v>
      </c>
      <c r="O40" s="82">
        <v>9.4</v>
      </c>
      <c r="P40" s="82">
        <v>9.1999999999999993</v>
      </c>
      <c r="Q40" s="82"/>
      <c r="R40" s="205">
        <f t="shared" si="12"/>
        <v>39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1.2</v>
      </c>
      <c r="O41" s="82">
        <v>9.4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1.3</v>
      </c>
      <c r="O42" s="82">
        <v>9.4</v>
      </c>
      <c r="P42" s="82">
        <v>9.1</v>
      </c>
      <c r="Q42" s="82"/>
      <c r="R42" s="205">
        <f t="shared" si="12"/>
        <v>38.6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1.3</v>
      </c>
      <c r="O43" s="82">
        <v>9.4</v>
      </c>
      <c r="P43" s="82">
        <v>9.1</v>
      </c>
      <c r="Q43" s="82"/>
      <c r="R43" s="205">
        <f t="shared" si="12"/>
        <v>38.6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240.62009999999995</v>
      </c>
      <c r="C46" s="309">
        <f t="shared" si="13"/>
        <v>245.62649999999999</v>
      </c>
      <c r="D46" s="309">
        <f t="shared" si="13"/>
        <v>40.677</v>
      </c>
      <c r="E46" s="309">
        <f t="shared" si="13"/>
        <v>241.87169999999998</v>
      </c>
      <c r="F46" s="309">
        <f t="shared" si="13"/>
        <v>238.74269999999999</v>
      </c>
      <c r="G46" s="309">
        <f t="shared" si="13"/>
        <v>0</v>
      </c>
      <c r="H46" s="309">
        <f t="shared" si="13"/>
        <v>0</v>
      </c>
      <c r="I46" s="205">
        <f t="shared" si="11"/>
        <v>1007.538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63.800000000000004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156.44999999999999</v>
      </c>
      <c r="C47" s="589">
        <v>156.44999999999999</v>
      </c>
      <c r="D47" s="589">
        <v>156.44999999999999</v>
      </c>
      <c r="E47" s="589">
        <v>156.44999999999999</v>
      </c>
      <c r="F47" s="589">
        <v>156.44999999999999</v>
      </c>
      <c r="G47" s="317"/>
      <c r="H47" s="317"/>
      <c r="I47" s="425">
        <f>+((I46/I48)/7)*1000</f>
        <v>44.7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769</v>
      </c>
      <c r="C48" s="35">
        <v>785</v>
      </c>
      <c r="D48" s="35">
        <v>130</v>
      </c>
      <c r="E48" s="35">
        <v>773</v>
      </c>
      <c r="F48" s="35">
        <v>763</v>
      </c>
      <c r="G48" s="35"/>
      <c r="H48" s="35"/>
      <c r="I48" s="427">
        <f>SUM(B48:H48)</f>
        <v>3220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120.31004999999998</v>
      </c>
      <c r="C49" s="204">
        <f t="shared" si="15"/>
        <v>122.81325</v>
      </c>
      <c r="D49" s="204">
        <f t="shared" si="15"/>
        <v>20.3385</v>
      </c>
      <c r="E49" s="204">
        <f t="shared" si="15"/>
        <v>120.93584999999999</v>
      </c>
      <c r="F49" s="204">
        <f t="shared" si="15"/>
        <v>119.37134999999999</v>
      </c>
      <c r="G49" s="204">
        <f t="shared" si="15"/>
        <v>0</v>
      </c>
      <c r="H49" s="204">
        <f t="shared" si="15"/>
        <v>0</v>
      </c>
      <c r="I49" s="431">
        <f>((I46*1000)/I48)/7</f>
        <v>44.699999999999996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1.2732999999999997</v>
      </c>
      <c r="O49" s="302">
        <f t="shared" si="16"/>
        <v>9.407</v>
      </c>
      <c r="P49" s="302">
        <f t="shared" si="16"/>
        <v>9.0879999999999992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842.17034999999987</v>
      </c>
      <c r="C50" s="43">
        <f t="shared" si="17"/>
        <v>859.69274999999993</v>
      </c>
      <c r="D50" s="43">
        <f t="shared" si="17"/>
        <v>142.36949999999999</v>
      </c>
      <c r="E50" s="43">
        <f t="shared" si="17"/>
        <v>846.55094999999994</v>
      </c>
      <c r="F50" s="43">
        <f t="shared" si="17"/>
        <v>835.59944999999993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44.699999999999996</v>
      </c>
      <c r="C51" s="49">
        <f t="shared" si="19"/>
        <v>44.7</v>
      </c>
      <c r="D51" s="49">
        <f t="shared" si="19"/>
        <v>44.7</v>
      </c>
      <c r="E51" s="49">
        <f t="shared" si="19"/>
        <v>44.699999999999996</v>
      </c>
      <c r="F51" s="49">
        <f t="shared" si="19"/>
        <v>44.699999999999996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142.41071428571431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7"/>
      <c r="D73" s="587"/>
      <c r="E73" s="587"/>
      <c r="F73" s="118"/>
      <c r="G73" s="198"/>
      <c r="H73" s="587"/>
      <c r="I73" s="587"/>
      <c r="J73" s="587"/>
      <c r="K73" s="118"/>
      <c r="L73" s="198"/>
      <c r="M73" s="587"/>
      <c r="N73" s="587"/>
      <c r="O73" s="118"/>
      <c r="P73" s="198"/>
      <c r="Q73" s="587"/>
      <c r="R73" s="58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1.4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1.4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9.1999999999999993</v>
      </c>
      <c r="K81" s="205">
        <v>10.4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10.5</v>
      </c>
      <c r="Q81" s="204">
        <v>2</v>
      </c>
      <c r="R81" s="204">
        <v>10.4</v>
      </c>
      <c r="S81" s="205">
        <v>10.3</v>
      </c>
      <c r="T81" s="405">
        <f t="shared" si="26"/>
        <v>144.60000000000002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1.4</v>
      </c>
      <c r="E82" s="204">
        <v>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</v>
      </c>
      <c r="R82" s="204">
        <v>10.4</v>
      </c>
      <c r="S82" s="205">
        <v>10.3</v>
      </c>
      <c r="T82" s="405">
        <f t="shared" si="26"/>
        <v>144.9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</v>
      </c>
      <c r="C83" s="309">
        <f>SUM(C76:C82)</f>
        <v>61.8</v>
      </c>
      <c r="D83" s="309">
        <f>SUM(D76:D82)</f>
        <v>9.5000000000000018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61.100000000000009</v>
      </c>
      <c r="H83" s="309">
        <f t="shared" si="27"/>
        <v>63.6</v>
      </c>
      <c r="I83" s="309">
        <f t="shared" si="27"/>
        <v>13.600000000000001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9.2153999999999989</v>
      </c>
      <c r="C86" s="204">
        <f t="shared" si="28"/>
        <v>8.7887000000000004</v>
      </c>
      <c r="D86" s="204">
        <f t="shared" si="28"/>
        <v>1.3888999999999998</v>
      </c>
      <c r="E86" s="204">
        <f t="shared" si="28"/>
        <v>8.9160000000000004</v>
      </c>
      <c r="F86" s="205">
        <f t="shared" si="28"/>
        <v>10.001999999999999</v>
      </c>
      <c r="G86" s="203">
        <f t="shared" si="28"/>
        <v>8.7005999999999997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10.335000000000003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10.587999999999999</v>
      </c>
      <c r="P86" s="203">
        <f t="shared" si="28"/>
        <v>10.509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10.295000000000002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151.05386416861828</v>
      </c>
      <c r="C88" s="49">
        <f>+(C83/C85)/7*1000</f>
        <v>149.63680387409201</v>
      </c>
      <c r="D88" s="49">
        <f>+(D83/D85)/7*1000</f>
        <v>150.79365079365084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150.49261083743846</v>
      </c>
      <c r="H88" s="49">
        <f t="shared" si="30"/>
        <v>148.94613583138172</v>
      </c>
      <c r="I88" s="49">
        <f t="shared" si="30"/>
        <v>149.45054945054946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7" zoomScale="30" zoomScaleNormal="29" zoomScaleSheetLayoutView="30" workbookViewId="0">
      <selection activeCell="U45" sqref="U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590"/>
      <c r="E3" s="590"/>
      <c r="F3" s="590"/>
      <c r="G3" s="590"/>
      <c r="H3" s="590"/>
      <c r="I3" s="590"/>
      <c r="J3" s="590"/>
      <c r="K3" s="590"/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  <c r="X3" s="590"/>
      <c r="Y3" s="2"/>
      <c r="Z3" s="2"/>
      <c r="AA3" s="2"/>
      <c r="AB3" s="2"/>
      <c r="AC3" s="2"/>
      <c r="AD3" s="5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0" t="s">
        <v>1</v>
      </c>
      <c r="B9" s="590"/>
      <c r="C9" s="590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0"/>
      <c r="B10" s="590"/>
      <c r="C10" s="5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0" t="s">
        <v>4</v>
      </c>
      <c r="B11" s="590"/>
      <c r="C11" s="590"/>
      <c r="D11" s="1"/>
      <c r="E11" s="591">
        <v>1</v>
      </c>
      <c r="F11" s="1"/>
      <c r="G11" s="1"/>
      <c r="H11" s="1"/>
      <c r="I11" s="1"/>
      <c r="J11" s="1"/>
      <c r="K11" s="622" t="s">
        <v>155</v>
      </c>
      <c r="L11" s="622"/>
      <c r="M11" s="592"/>
      <c r="N11" s="5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0"/>
      <c r="B12" s="590"/>
      <c r="C12" s="590"/>
      <c r="D12" s="1"/>
      <c r="E12" s="5"/>
      <c r="F12" s="1"/>
      <c r="G12" s="1"/>
      <c r="H12" s="1"/>
      <c r="I12" s="1"/>
      <c r="J12" s="1"/>
      <c r="K12" s="592"/>
      <c r="L12" s="592"/>
      <c r="M12" s="592"/>
      <c r="N12" s="5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0"/>
      <c r="B13" s="590"/>
      <c r="C13" s="590"/>
      <c r="D13" s="590"/>
      <c r="E13" s="590"/>
      <c r="F13" s="590"/>
      <c r="G13" s="590"/>
      <c r="H13" s="590"/>
      <c r="I13" s="590"/>
      <c r="J13" s="590"/>
      <c r="K13" s="590"/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1"/>
      <c r="X13" s="1"/>
      <c r="Y13" s="1"/>
    </row>
    <row r="14" spans="1:30" s="3" customFormat="1" ht="27" thickBot="1" x14ac:dyDescent="0.3">
      <c r="A14" s="59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43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3.3030000000000208</v>
      </c>
      <c r="D17" s="300">
        <v>3.1545000000000201</v>
      </c>
      <c r="E17" s="300">
        <v>0.71100000000000452</v>
      </c>
      <c r="F17" s="300">
        <v>3.1860000000000199</v>
      </c>
      <c r="G17" s="300">
        <v>3.7260000000000235</v>
      </c>
      <c r="H17" s="299">
        <v>477</v>
      </c>
      <c r="I17" s="300">
        <v>3.2580000000000204</v>
      </c>
      <c r="J17" s="300">
        <v>3.2985000000000211</v>
      </c>
      <c r="K17" s="300">
        <v>0.6615000000000042</v>
      </c>
      <c r="L17" s="300">
        <v>3.3255000000000208</v>
      </c>
      <c r="M17" s="301">
        <v>3.6990000000000234</v>
      </c>
      <c r="N17" s="23">
        <v>136.04752565632003</v>
      </c>
      <c r="O17" s="24">
        <v>23.775552558080005</v>
      </c>
      <c r="P17" s="24">
        <v>134.63635625856006</v>
      </c>
      <c r="Q17" s="25">
        <v>135.93508086528004</v>
      </c>
      <c r="R17" s="23">
        <v>131.09296010496004</v>
      </c>
      <c r="S17" s="24">
        <v>25.142239004160007</v>
      </c>
      <c r="T17" s="24">
        <v>130.31648564992003</v>
      </c>
      <c r="U17" s="25">
        <v>131.04298518656006</v>
      </c>
      <c r="V17" s="302">
        <f>SUM(B17:U17)</f>
        <v>1825.3121852838406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3.3030000000000208</v>
      </c>
      <c r="D18" s="300">
        <v>3.1545000000000201</v>
      </c>
      <c r="E18" s="300">
        <v>0.71100000000000452</v>
      </c>
      <c r="F18" s="300">
        <v>3.1860000000000199</v>
      </c>
      <c r="G18" s="300">
        <v>3.7260000000000235</v>
      </c>
      <c r="H18" s="299">
        <v>477</v>
      </c>
      <c r="I18" s="300">
        <v>3.2580000000000204</v>
      </c>
      <c r="J18" s="300">
        <v>3.2985000000000211</v>
      </c>
      <c r="K18" s="300">
        <v>0.6615000000000042</v>
      </c>
      <c r="L18" s="300">
        <v>3.3255000000000208</v>
      </c>
      <c r="M18" s="301">
        <v>3.6990000000000234</v>
      </c>
      <c r="N18" s="23">
        <v>136.04752565632003</v>
      </c>
      <c r="O18" s="24">
        <v>23.775552558080005</v>
      </c>
      <c r="P18" s="24">
        <v>134.63635625856006</v>
      </c>
      <c r="Q18" s="25">
        <v>135.93508086528004</v>
      </c>
      <c r="R18" s="23">
        <v>131.09296010496004</v>
      </c>
      <c r="S18" s="24">
        <v>25.142239004160007</v>
      </c>
      <c r="T18" s="24">
        <v>130.31648564992003</v>
      </c>
      <c r="U18" s="25">
        <v>131.04298518656006</v>
      </c>
      <c r="V18" s="302">
        <f t="shared" ref="V18:V23" si="0">SUM(B18:U18)</f>
        <v>1825.3121852838406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471</v>
      </c>
      <c r="C19" s="300">
        <v>2.7158000000000126</v>
      </c>
      <c r="D19" s="300">
        <v>2.5937000000000121</v>
      </c>
      <c r="E19" s="300">
        <v>0.57350000000000256</v>
      </c>
      <c r="F19" s="300">
        <v>2.6196000000000121</v>
      </c>
      <c r="G19" s="300">
        <v>3.0636000000000139</v>
      </c>
      <c r="H19" s="299">
        <v>476</v>
      </c>
      <c r="I19" s="300">
        <v>2.667700000000012</v>
      </c>
      <c r="J19" s="300">
        <v>2.7121000000000128</v>
      </c>
      <c r="K19" s="300">
        <v>0.54390000000000249</v>
      </c>
      <c r="L19" s="300">
        <v>2.7269000000000125</v>
      </c>
      <c r="M19" s="301">
        <v>3.0414000000000141</v>
      </c>
      <c r="N19" s="23">
        <v>135.52164973747205</v>
      </c>
      <c r="O19" s="24">
        <v>23.409938976768004</v>
      </c>
      <c r="P19" s="24">
        <v>133.70373749657603</v>
      </c>
      <c r="Q19" s="25">
        <v>134.91688765388801</v>
      </c>
      <c r="R19" s="23">
        <v>130.35633595801599</v>
      </c>
      <c r="S19" s="24">
        <v>25.029064398336001</v>
      </c>
      <c r="T19" s="24">
        <v>129.58402574003202</v>
      </c>
      <c r="U19" s="25">
        <v>130.59290592537602</v>
      </c>
      <c r="V19" s="302">
        <f t="shared" si="0"/>
        <v>1813.3727458864641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471</v>
      </c>
      <c r="C20" s="300">
        <v>2.7158000000000126</v>
      </c>
      <c r="D20" s="300">
        <v>2.5937000000000121</v>
      </c>
      <c r="E20" s="300">
        <v>0.57350000000000256</v>
      </c>
      <c r="F20" s="300">
        <v>2.6196000000000121</v>
      </c>
      <c r="G20" s="300">
        <v>3.0636000000000139</v>
      </c>
      <c r="H20" s="299">
        <v>476</v>
      </c>
      <c r="I20" s="300">
        <v>2.667700000000012</v>
      </c>
      <c r="J20" s="300">
        <v>2.7121000000000128</v>
      </c>
      <c r="K20" s="300">
        <v>0.54390000000000249</v>
      </c>
      <c r="L20" s="300">
        <v>2.7269000000000125</v>
      </c>
      <c r="M20" s="301">
        <v>3.0414000000000141</v>
      </c>
      <c r="N20" s="23">
        <v>135.52164973747205</v>
      </c>
      <c r="O20" s="24">
        <v>23.409938976768004</v>
      </c>
      <c r="P20" s="24">
        <v>133.70373749657603</v>
      </c>
      <c r="Q20" s="25">
        <v>134.91688765388801</v>
      </c>
      <c r="R20" s="23">
        <v>130.35633595801599</v>
      </c>
      <c r="S20" s="24">
        <v>25.029064398336001</v>
      </c>
      <c r="T20" s="24">
        <v>129.58402574003202</v>
      </c>
      <c r="U20" s="25">
        <v>130.59290592537602</v>
      </c>
      <c r="V20" s="302">
        <f t="shared" si="0"/>
        <v>1813.3727458864641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471</v>
      </c>
      <c r="C21" s="300">
        <v>2.7158000000000126</v>
      </c>
      <c r="D21" s="300">
        <v>2.5937000000000121</v>
      </c>
      <c r="E21" s="300">
        <v>0.57350000000000256</v>
      </c>
      <c r="F21" s="300">
        <v>2.6196000000000121</v>
      </c>
      <c r="G21" s="300">
        <v>3.0636000000000139</v>
      </c>
      <c r="H21" s="299">
        <v>476</v>
      </c>
      <c r="I21" s="300">
        <v>2.667700000000012</v>
      </c>
      <c r="J21" s="300">
        <v>2.7121000000000128</v>
      </c>
      <c r="K21" s="300">
        <v>0.54390000000000249</v>
      </c>
      <c r="L21" s="300">
        <v>2.7269000000000125</v>
      </c>
      <c r="M21" s="301">
        <v>3.0414000000000141</v>
      </c>
      <c r="N21" s="23">
        <v>135.52164973747205</v>
      </c>
      <c r="O21" s="24">
        <v>23.409938976768004</v>
      </c>
      <c r="P21" s="24">
        <v>133.70373749657603</v>
      </c>
      <c r="Q21" s="25">
        <v>134.91688765388801</v>
      </c>
      <c r="R21" s="23">
        <v>130.35633595801599</v>
      </c>
      <c r="S21" s="24">
        <v>25.029064398336001</v>
      </c>
      <c r="T21" s="24">
        <v>129.58402574003202</v>
      </c>
      <c r="U21" s="25">
        <v>130.59290592537602</v>
      </c>
      <c r="V21" s="302">
        <f t="shared" si="0"/>
        <v>1813.3727458864641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471</v>
      </c>
      <c r="C22" s="300">
        <v>2.7158000000000126</v>
      </c>
      <c r="D22" s="300">
        <v>2.5937000000000121</v>
      </c>
      <c r="E22" s="300">
        <v>0.57350000000000256</v>
      </c>
      <c r="F22" s="300">
        <v>2.6196000000000121</v>
      </c>
      <c r="G22" s="300">
        <v>3.0636000000000139</v>
      </c>
      <c r="H22" s="299">
        <v>476</v>
      </c>
      <c r="I22" s="300">
        <v>2.667700000000012</v>
      </c>
      <c r="J22" s="300">
        <v>2.7121000000000128</v>
      </c>
      <c r="K22" s="300">
        <v>0.54390000000000249</v>
      </c>
      <c r="L22" s="300">
        <v>2.7269000000000125</v>
      </c>
      <c r="M22" s="301">
        <v>3.0414000000000141</v>
      </c>
      <c r="N22" s="23">
        <v>135.52164973747205</v>
      </c>
      <c r="O22" s="24">
        <v>23.409938976768004</v>
      </c>
      <c r="P22" s="24">
        <v>133.70373749657603</v>
      </c>
      <c r="Q22" s="25">
        <v>134.91688765388801</v>
      </c>
      <c r="R22" s="23">
        <v>130.35633595801599</v>
      </c>
      <c r="S22" s="24">
        <v>25.029064398336001</v>
      </c>
      <c r="T22" s="24">
        <v>129.58402574003202</v>
      </c>
      <c r="U22" s="25">
        <v>130.59290592537602</v>
      </c>
      <c r="V22" s="302">
        <f t="shared" si="0"/>
        <v>1813.3727458864641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471</v>
      </c>
      <c r="C23" s="300">
        <v>2.7158000000000126</v>
      </c>
      <c r="D23" s="300">
        <v>2.5937000000000121</v>
      </c>
      <c r="E23" s="300">
        <v>0.57350000000000256</v>
      </c>
      <c r="F23" s="300">
        <v>2.6196000000000121</v>
      </c>
      <c r="G23" s="300">
        <v>3.0636000000000139</v>
      </c>
      <c r="H23" s="299">
        <v>476</v>
      </c>
      <c r="I23" s="300">
        <v>2.667700000000012</v>
      </c>
      <c r="J23" s="300">
        <v>2.7121000000000128</v>
      </c>
      <c r="K23" s="300">
        <v>0.54390000000000249</v>
      </c>
      <c r="L23" s="300">
        <v>2.7269000000000125</v>
      </c>
      <c r="M23" s="301">
        <v>3.0414000000000141</v>
      </c>
      <c r="N23" s="23">
        <v>135.52164973747205</v>
      </c>
      <c r="O23" s="24">
        <v>23.409938976768004</v>
      </c>
      <c r="P23" s="24">
        <v>133.70373749657603</v>
      </c>
      <c r="Q23" s="25">
        <v>134.91688765388801</v>
      </c>
      <c r="R23" s="23">
        <v>130.35633595801599</v>
      </c>
      <c r="S23" s="24">
        <v>25.029064398336001</v>
      </c>
      <c r="T23" s="24">
        <v>129.58402574003202</v>
      </c>
      <c r="U23" s="25">
        <v>130.59290592537602</v>
      </c>
      <c r="V23" s="302">
        <f t="shared" si="0"/>
        <v>1813.3727458864641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3299</v>
      </c>
      <c r="C24" s="306">
        <f t="shared" ref="C24:U24" si="1">SUM(C17:C23)</f>
        <v>20.185000000000105</v>
      </c>
      <c r="D24" s="306">
        <f t="shared" si="1"/>
        <v>19.277500000000103</v>
      </c>
      <c r="E24" s="306">
        <f t="shared" si="1"/>
        <v>4.2895000000000225</v>
      </c>
      <c r="F24" s="306">
        <f t="shared" si="1"/>
        <v>19.470000000000102</v>
      </c>
      <c r="G24" s="306">
        <f t="shared" si="1"/>
        <v>22.77000000000012</v>
      </c>
      <c r="H24" s="305">
        <f t="shared" si="1"/>
        <v>3334</v>
      </c>
      <c r="I24" s="306">
        <f t="shared" si="1"/>
        <v>19.854500000000101</v>
      </c>
      <c r="J24" s="306">
        <f t="shared" si="1"/>
        <v>20.157500000000109</v>
      </c>
      <c r="K24" s="306">
        <f t="shared" si="1"/>
        <v>4.0425000000000209</v>
      </c>
      <c r="L24" s="306">
        <f t="shared" si="1"/>
        <v>20.285500000000102</v>
      </c>
      <c r="M24" s="307">
        <f t="shared" si="1"/>
        <v>22.605000000000118</v>
      </c>
      <c r="N24" s="391">
        <f t="shared" si="1"/>
        <v>949.70330000000013</v>
      </c>
      <c r="O24" s="392">
        <f t="shared" si="1"/>
        <v>164.60079999999999</v>
      </c>
      <c r="P24" s="392">
        <f t="shared" si="1"/>
        <v>937.79140000000007</v>
      </c>
      <c r="Q24" s="393">
        <f t="shared" si="1"/>
        <v>946.45460000000014</v>
      </c>
      <c r="R24" s="391">
        <f t="shared" si="1"/>
        <v>913.96759999999995</v>
      </c>
      <c r="S24" s="392">
        <f t="shared" si="1"/>
        <v>175.42980000000003</v>
      </c>
      <c r="T24" s="392">
        <f t="shared" si="1"/>
        <v>908.55310000000031</v>
      </c>
      <c r="U24" s="393">
        <f t="shared" si="1"/>
        <v>915.05050000000028</v>
      </c>
      <c r="V24" s="302">
        <f>SUM(B24:U24)</f>
        <v>12717.488100000002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154.70000000000002</v>
      </c>
      <c r="D25" s="314">
        <v>154.70000000000002</v>
      </c>
      <c r="E25" s="314">
        <v>154.70000000000002</v>
      </c>
      <c r="F25" s="314">
        <v>154.70000000000002</v>
      </c>
      <c r="G25" s="314">
        <v>154.70000000000002</v>
      </c>
      <c r="H25" s="313"/>
      <c r="I25" s="314">
        <v>154.70000000000002</v>
      </c>
      <c r="J25" s="314">
        <v>154.70000000000002</v>
      </c>
      <c r="K25" s="314">
        <v>154.70000000000002</v>
      </c>
      <c r="L25" s="314">
        <v>154.70000000000002</v>
      </c>
      <c r="M25" s="315">
        <v>154.70000000000002</v>
      </c>
      <c r="N25" s="387">
        <v>154.70000000000002</v>
      </c>
      <c r="O25" s="388">
        <v>154.70000000000002</v>
      </c>
      <c r="P25" s="388">
        <v>154.70000000000002</v>
      </c>
      <c r="Q25" s="389">
        <v>154.70000000000002</v>
      </c>
      <c r="R25" s="390">
        <v>154.70000000000002</v>
      </c>
      <c r="S25" s="388">
        <v>154.70000000000002</v>
      </c>
      <c r="T25" s="388">
        <v>154.70000000000002</v>
      </c>
      <c r="U25" s="389">
        <v>154.70000000000002</v>
      </c>
      <c r="V25" s="320">
        <f>+((V24/V26)/7)*1000</f>
        <v>154.68573982849847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155</v>
      </c>
      <c r="F26" s="323">
        <v>708</v>
      </c>
      <c r="G26" s="323">
        <v>828</v>
      </c>
      <c r="H26" s="324"/>
      <c r="I26" s="323">
        <v>721</v>
      </c>
      <c r="J26" s="323">
        <v>733</v>
      </c>
      <c r="K26" s="323">
        <v>147</v>
      </c>
      <c r="L26" s="323">
        <v>737</v>
      </c>
      <c r="M26" s="325">
        <v>822</v>
      </c>
      <c r="N26" s="86">
        <v>877</v>
      </c>
      <c r="O26" s="35">
        <v>152</v>
      </c>
      <c r="P26" s="35">
        <v>866</v>
      </c>
      <c r="Q26" s="36">
        <v>874</v>
      </c>
      <c r="R26" s="34">
        <v>844</v>
      </c>
      <c r="S26" s="35">
        <v>162</v>
      </c>
      <c r="T26" s="35">
        <v>839</v>
      </c>
      <c r="U26" s="36">
        <v>845</v>
      </c>
      <c r="V26" s="326">
        <f>SUM(C26:U26)</f>
        <v>11745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681.29880000000014</v>
      </c>
      <c r="D27" s="300">
        <f t="shared" ref="D27:G27" si="2">(D26*D25/1000)*6</f>
        <v>650.66820000000007</v>
      </c>
      <c r="E27" s="300">
        <f t="shared" si="2"/>
        <v>143.87100000000004</v>
      </c>
      <c r="F27" s="300">
        <f t="shared" si="2"/>
        <v>657.16560000000004</v>
      </c>
      <c r="G27" s="300">
        <f t="shared" si="2"/>
        <v>768.54960000000017</v>
      </c>
      <c r="H27" s="328"/>
      <c r="I27" s="300">
        <f>(I26*I25/1000)*6</f>
        <v>669.23220000000003</v>
      </c>
      <c r="J27" s="300">
        <f>(J26*J25/1000)*6</f>
        <v>680.37059999999997</v>
      </c>
      <c r="K27" s="300">
        <f>(K26*K25/1000)*6</f>
        <v>136.44540000000001</v>
      </c>
      <c r="L27" s="300">
        <f>(L26*L25/1000)*6</f>
        <v>684.08339999999998</v>
      </c>
      <c r="M27" s="301">
        <f>(M26*M25/1000)*6</f>
        <v>762.98040000000003</v>
      </c>
      <c r="N27" s="302">
        <f>((N26*N25)*7/1000-N17-N18)/5</f>
        <v>135.52164973747205</v>
      </c>
      <c r="O27" s="204">
        <f t="shared" ref="O27:U27" si="3">((O26*O25)*7/1000-O17-O18)/5</f>
        <v>23.409938976768004</v>
      </c>
      <c r="P27" s="204">
        <f t="shared" si="3"/>
        <v>133.70373749657603</v>
      </c>
      <c r="Q27" s="205">
        <f t="shared" si="3"/>
        <v>134.91688765388801</v>
      </c>
      <c r="R27" s="203">
        <f t="shared" si="3"/>
        <v>130.35633595801599</v>
      </c>
      <c r="S27" s="204">
        <f t="shared" si="3"/>
        <v>25.029064398336001</v>
      </c>
      <c r="T27" s="204">
        <f t="shared" si="3"/>
        <v>129.58402574003202</v>
      </c>
      <c r="U27" s="205">
        <f t="shared" si="3"/>
        <v>130.59290592537602</v>
      </c>
      <c r="V27" s="88"/>
      <c r="W27" s="52">
        <f>((V24*1000)/V26)/7</f>
        <v>154.68573982849847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2.7158000000000126</v>
      </c>
      <c r="D28" s="330">
        <f t="shared" ref="D28:G28" si="4">+(D25-$C$32)*D26/1000</f>
        <v>2.5937000000000121</v>
      </c>
      <c r="E28" s="330">
        <f t="shared" si="4"/>
        <v>0.57350000000000256</v>
      </c>
      <c r="F28" s="330">
        <f t="shared" si="4"/>
        <v>2.6196000000000121</v>
      </c>
      <c r="G28" s="330">
        <f t="shared" si="4"/>
        <v>3.0636000000000139</v>
      </c>
      <c r="H28" s="329"/>
      <c r="I28" s="330">
        <f>+(I25-$I$32)*I26/1000</f>
        <v>2.667700000000012</v>
      </c>
      <c r="J28" s="330">
        <f t="shared" ref="J28:M28" si="5">+(J25-$I$32)*J26/1000</f>
        <v>2.7121000000000128</v>
      </c>
      <c r="K28" s="330">
        <f t="shared" si="5"/>
        <v>0.54390000000000249</v>
      </c>
      <c r="L28" s="330">
        <f t="shared" si="5"/>
        <v>2.7269000000000125</v>
      </c>
      <c r="M28" s="331">
        <f t="shared" si="5"/>
        <v>3.0414000000000141</v>
      </c>
      <c r="N28" s="259">
        <f t="shared" ref="N28:U28" si="6">((N26*N25)*7)/1000</f>
        <v>949.70330000000013</v>
      </c>
      <c r="O28" s="45">
        <f t="shared" si="6"/>
        <v>164.60080000000002</v>
      </c>
      <c r="P28" s="45">
        <f t="shared" si="6"/>
        <v>937.79140000000018</v>
      </c>
      <c r="Q28" s="46">
        <f t="shared" si="6"/>
        <v>946.45460000000014</v>
      </c>
      <c r="R28" s="44">
        <f t="shared" si="6"/>
        <v>913.96760000000006</v>
      </c>
      <c r="S28" s="45">
        <f t="shared" si="6"/>
        <v>175.42980000000003</v>
      </c>
      <c r="T28" s="45">
        <f t="shared" si="6"/>
        <v>908.55310000000009</v>
      </c>
      <c r="U28" s="46">
        <f t="shared" si="6"/>
        <v>915.05050000000017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180.83333333333385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841.16666666666913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859.83333333333587</v>
      </c>
      <c r="M29" s="334">
        <f>+M26*(1.16666666666667)</f>
        <v>959.00000000000284</v>
      </c>
      <c r="N29" s="89">
        <f t="shared" ref="N29:U29" si="8">+(N24/N26)/7*1000</f>
        <v>154.70000000000005</v>
      </c>
      <c r="O29" s="49">
        <f t="shared" si="8"/>
        <v>154.70000000000002</v>
      </c>
      <c r="P29" s="49">
        <f t="shared" si="8"/>
        <v>154.70000000000002</v>
      </c>
      <c r="Q29" s="50">
        <f t="shared" si="8"/>
        <v>154.70000000000005</v>
      </c>
      <c r="R29" s="48">
        <f t="shared" si="8"/>
        <v>154.70000000000002</v>
      </c>
      <c r="S29" s="49">
        <f t="shared" si="8"/>
        <v>154.70000000000005</v>
      </c>
      <c r="T29" s="49">
        <f t="shared" si="8"/>
        <v>154.70000000000005</v>
      </c>
      <c r="U29" s="50">
        <f t="shared" si="8"/>
        <v>154.70000000000005</v>
      </c>
      <c r="V29" s="344"/>
    </row>
    <row r="30" spans="1:42" s="304" customFormat="1" ht="33.75" customHeight="1" x14ac:dyDescent="0.25">
      <c r="A30" s="52"/>
      <c r="B30" s="328"/>
      <c r="C30" s="335">
        <f>(C27/6)</f>
        <v>113.54980000000002</v>
      </c>
      <c r="D30" s="335">
        <f t="shared" ref="D30:G30" si="9">+(D27/6)</f>
        <v>108.44470000000001</v>
      </c>
      <c r="E30" s="335">
        <f t="shared" si="9"/>
        <v>23.978500000000007</v>
      </c>
      <c r="F30" s="335">
        <f t="shared" si="9"/>
        <v>109.52760000000001</v>
      </c>
      <c r="G30" s="335">
        <f t="shared" si="9"/>
        <v>128.09160000000003</v>
      </c>
      <c r="H30" s="328"/>
      <c r="I30" s="335">
        <f>+(I27/6)</f>
        <v>111.53870000000001</v>
      </c>
      <c r="J30" s="335">
        <f>+(J27/6)</f>
        <v>113.3951</v>
      </c>
      <c r="K30" s="335">
        <f>+(K27/6)</f>
        <v>22.7409</v>
      </c>
      <c r="L30" s="335">
        <f>+(L27/6)</f>
        <v>114.01389999999999</v>
      </c>
      <c r="M30" s="336">
        <f>+(M27/6)</f>
        <v>127.16340000000001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278.82825000000003</v>
      </c>
      <c r="D31" s="335">
        <f t="shared" ref="D31:G31" si="10">+((D27-D24)/4)+D30</f>
        <v>266.29237499999999</v>
      </c>
      <c r="E31" s="335">
        <f t="shared" si="10"/>
        <v>58.873875000000012</v>
      </c>
      <c r="F31" s="335">
        <f t="shared" si="10"/>
        <v>268.95150000000001</v>
      </c>
      <c r="G31" s="335">
        <f t="shared" si="10"/>
        <v>314.53650000000005</v>
      </c>
      <c r="H31" s="328"/>
      <c r="I31" s="335">
        <f>+((I27-I24)/4)+I30</f>
        <v>273.88312499999995</v>
      </c>
      <c r="J31" s="335">
        <f>+((J27-J24)/4)+J30</f>
        <v>278.44837499999994</v>
      </c>
      <c r="K31" s="335">
        <f>+((K27-K24)/4)+K30</f>
        <v>55.841624999999993</v>
      </c>
      <c r="L31" s="335">
        <f>+((L27-L24)/4)+L30</f>
        <v>279.96337499999998</v>
      </c>
      <c r="M31" s="336">
        <f>+((M27-M24)/4)+M30</f>
        <v>312.25725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472.02600000000001</v>
      </c>
      <c r="E32" s="340">
        <f>+SUM(C26:G26)</f>
        <v>3126</v>
      </c>
      <c r="F32" s="341"/>
      <c r="G32" s="341"/>
      <c r="H32" s="337"/>
      <c r="I32" s="338">
        <v>151</v>
      </c>
      <c r="J32" s="339">
        <f>+I32*K32/1000</f>
        <v>477.16</v>
      </c>
      <c r="K32" s="340">
        <f>+SUM(I26:M26)</f>
        <v>3160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416"/>
      <c r="J36" s="417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119.10429999999999</v>
      </c>
      <c r="C39" s="82">
        <v>122.22629999999997</v>
      </c>
      <c r="D39" s="82">
        <v>18.263700000000004</v>
      </c>
      <c r="E39" s="82">
        <v>120.66529999999999</v>
      </c>
      <c r="F39" s="82">
        <v>119.10429999999999</v>
      </c>
      <c r="G39" s="82"/>
      <c r="H39" s="82"/>
      <c r="I39" s="205">
        <f t="shared" ref="I39:I46" si="11">SUM(B39:H39)</f>
        <v>499.36389999999994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119.10429999999999</v>
      </c>
      <c r="C40" s="82">
        <v>122.22629999999997</v>
      </c>
      <c r="D40" s="82">
        <v>18.263700000000004</v>
      </c>
      <c r="E40" s="82">
        <v>120.66529999999999</v>
      </c>
      <c r="F40" s="82">
        <v>119.10429999999999</v>
      </c>
      <c r="G40" s="82"/>
      <c r="H40" s="82"/>
      <c r="I40" s="205">
        <f t="shared" si="11"/>
        <v>499.36389999999994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0.9</v>
      </c>
      <c r="O41" s="82">
        <v>9.4</v>
      </c>
      <c r="P41" s="82">
        <v>9.1</v>
      </c>
      <c r="Q41" s="24"/>
      <c r="R41" s="205">
        <f t="shared" si="12"/>
        <v>38.199999999999996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0.9</v>
      </c>
      <c r="O42" s="82">
        <v>9.4</v>
      </c>
      <c r="P42" s="82">
        <v>9.1</v>
      </c>
      <c r="Q42" s="82"/>
      <c r="R42" s="205">
        <f t="shared" si="12"/>
        <v>38.199999999999996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0.9</v>
      </c>
      <c r="O43" s="82">
        <v>9.4</v>
      </c>
      <c r="P43" s="82">
        <v>9.1</v>
      </c>
      <c r="Q43" s="82"/>
      <c r="R43" s="205">
        <f t="shared" si="12"/>
        <v>38.199999999999996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0.9</v>
      </c>
      <c r="O44" s="82">
        <v>9.4</v>
      </c>
      <c r="P44" s="82">
        <v>9.1999999999999993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0.9</v>
      </c>
      <c r="O45" s="82">
        <v>9.4</v>
      </c>
      <c r="P45" s="82">
        <v>9.1999999999999993</v>
      </c>
      <c r="Q45" s="82"/>
      <c r="R45" s="205">
        <f t="shared" si="12"/>
        <v>38.5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238.20859999999999</v>
      </c>
      <c r="C46" s="309">
        <f t="shared" si="13"/>
        <v>244.45259999999993</v>
      </c>
      <c r="D46" s="309">
        <f t="shared" si="13"/>
        <v>36.527400000000007</v>
      </c>
      <c r="E46" s="309">
        <f t="shared" si="13"/>
        <v>241.33059999999998</v>
      </c>
      <c r="F46" s="309">
        <f t="shared" si="13"/>
        <v>238.20859999999999</v>
      </c>
      <c r="G46" s="309">
        <f t="shared" si="13"/>
        <v>0</v>
      </c>
      <c r="H46" s="309">
        <f t="shared" si="13"/>
        <v>0</v>
      </c>
      <c r="I46" s="205">
        <f t="shared" si="11"/>
        <v>998.72779999999989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7.1000000000000014</v>
      </c>
      <c r="O46" s="309">
        <f t="shared" si="14"/>
        <v>65.8</v>
      </c>
      <c r="P46" s="309">
        <f t="shared" si="14"/>
        <v>63.900000000000006</v>
      </c>
      <c r="Q46" s="309">
        <f t="shared" si="14"/>
        <v>0</v>
      </c>
      <c r="R46" s="205">
        <f t="shared" si="12"/>
        <v>269.20000000000005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156.1</v>
      </c>
      <c r="C47" s="589">
        <v>156.1</v>
      </c>
      <c r="D47" s="589">
        <v>156.1</v>
      </c>
      <c r="E47" s="589">
        <v>156.1</v>
      </c>
      <c r="F47" s="589">
        <v>156.1</v>
      </c>
      <c r="G47" s="317"/>
      <c r="H47" s="317"/>
      <c r="I47" s="425">
        <f>+((I46/I48)/7)*1000</f>
        <v>44.599999999999994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143.49680170575695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783</v>
      </c>
      <c r="D48" s="35">
        <v>117</v>
      </c>
      <c r="E48" s="35">
        <v>773</v>
      </c>
      <c r="F48" s="35">
        <v>763</v>
      </c>
      <c r="G48" s="35"/>
      <c r="H48" s="35"/>
      <c r="I48" s="427">
        <f>SUM(B48:H48)</f>
        <v>3199</v>
      </c>
      <c r="J48" s="52"/>
      <c r="K48" s="409" t="s">
        <v>21</v>
      </c>
      <c r="L48" s="428">
        <v>63</v>
      </c>
      <c r="M48" s="411">
        <v>68</v>
      </c>
      <c r="N48" s="411">
        <v>7</v>
      </c>
      <c r="O48" s="411">
        <v>66</v>
      </c>
      <c r="P48" s="411">
        <v>64</v>
      </c>
      <c r="Q48" s="411"/>
      <c r="R48" s="429">
        <f>SUM(L48:Q48)</f>
        <v>268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119.10429999999999</v>
      </c>
      <c r="C49" s="204">
        <f t="shared" si="15"/>
        <v>122.22629999999997</v>
      </c>
      <c r="D49" s="204">
        <f t="shared" si="15"/>
        <v>18.263700000000004</v>
      </c>
      <c r="E49" s="204">
        <f t="shared" si="15"/>
        <v>120.66529999999999</v>
      </c>
      <c r="F49" s="204">
        <f t="shared" si="15"/>
        <v>119.10429999999999</v>
      </c>
      <c r="G49" s="204">
        <f t="shared" si="15"/>
        <v>0</v>
      </c>
      <c r="H49" s="204">
        <f t="shared" si="15"/>
        <v>0</v>
      </c>
      <c r="I49" s="431">
        <f>((I46*1000)/I48)/7</f>
        <v>44.6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0.90590000000000015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143.49680170575695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833.73009999999999</v>
      </c>
      <c r="C50" s="43">
        <f t="shared" si="17"/>
        <v>855.58409999999981</v>
      </c>
      <c r="D50" s="43">
        <f t="shared" si="17"/>
        <v>127.84590000000001</v>
      </c>
      <c r="E50" s="43">
        <f t="shared" si="17"/>
        <v>844.6570999999999</v>
      </c>
      <c r="F50" s="43">
        <f t="shared" si="17"/>
        <v>833.73009999999999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7.1295000000000002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44.599999999999994</v>
      </c>
      <c r="C51" s="49">
        <f t="shared" si="19"/>
        <v>44.599999999999987</v>
      </c>
      <c r="D51" s="49">
        <f t="shared" si="19"/>
        <v>44.600000000000016</v>
      </c>
      <c r="E51" s="49">
        <f t="shared" si="19"/>
        <v>44.599999999999994</v>
      </c>
      <c r="F51" s="49">
        <f t="shared" si="19"/>
        <v>44.599999999999994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144.89795918367349</v>
      </c>
      <c r="O51" s="49">
        <f t="shared" si="20"/>
        <v>142.42424242424244</v>
      </c>
      <c r="P51" s="49">
        <f t="shared" si="20"/>
        <v>142.63392857142858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11"/>
      <c r="K54" s="611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3"/>
      <c r="D73" s="593"/>
      <c r="E73" s="593"/>
      <c r="F73" s="118"/>
      <c r="G73" s="198"/>
      <c r="H73" s="593"/>
      <c r="I73" s="593"/>
      <c r="J73" s="593"/>
      <c r="K73" s="118"/>
      <c r="L73" s="198"/>
      <c r="M73" s="593"/>
      <c r="N73" s="593"/>
      <c r="O73" s="118"/>
      <c r="P73" s="198"/>
      <c r="Q73" s="593"/>
      <c r="R73" s="59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1.4</v>
      </c>
      <c r="E76" s="204">
        <v>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</v>
      </c>
      <c r="R76" s="204">
        <v>10.4</v>
      </c>
      <c r="S76" s="205">
        <v>10.3</v>
      </c>
      <c r="T76" s="405">
        <f t="shared" ref="T76:T83" si="26">SUM(B76:S76)</f>
        <v>144.9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1.4</v>
      </c>
      <c r="E77" s="204">
        <v>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</v>
      </c>
      <c r="R77" s="204">
        <v>10.4</v>
      </c>
      <c r="S77" s="205">
        <v>10.3</v>
      </c>
      <c r="T77" s="405">
        <f t="shared" si="26"/>
        <v>144.9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10.6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10.3</v>
      </c>
      <c r="T81" s="405">
        <f t="shared" si="26"/>
        <v>144.9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1.4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73.8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72.2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1.3488999999999998</v>
      </c>
      <c r="E86" s="204">
        <f t="shared" si="28"/>
        <v>8.9160000000000004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150.61224489795919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147.34693877551018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29" zoomScaleSheetLayoutView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594"/>
      <c r="E3" s="594"/>
      <c r="F3" s="594"/>
      <c r="G3" s="594"/>
      <c r="H3" s="594"/>
      <c r="I3" s="594"/>
      <c r="J3" s="594"/>
      <c r="K3" s="594"/>
      <c r="L3" s="594"/>
      <c r="M3" s="594"/>
      <c r="N3" s="594"/>
      <c r="O3" s="594"/>
      <c r="P3" s="594"/>
      <c r="Q3" s="594"/>
      <c r="R3" s="594"/>
      <c r="S3" s="594"/>
      <c r="T3" s="594"/>
      <c r="U3" s="594"/>
      <c r="V3" s="594"/>
      <c r="W3" s="594"/>
      <c r="X3" s="594"/>
      <c r="Y3" s="2"/>
      <c r="Z3" s="2"/>
      <c r="AA3" s="2"/>
      <c r="AB3" s="2"/>
      <c r="AC3" s="2"/>
      <c r="AD3" s="5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4" t="s">
        <v>1</v>
      </c>
      <c r="B9" s="594"/>
      <c r="C9" s="59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4"/>
      <c r="B10" s="594"/>
      <c r="C10" s="5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4" t="s">
        <v>4</v>
      </c>
      <c r="B11" s="594"/>
      <c r="C11" s="594"/>
      <c r="D11" s="1"/>
      <c r="E11" s="595">
        <v>1</v>
      </c>
      <c r="F11" s="1"/>
      <c r="G11" s="1"/>
      <c r="H11" s="1"/>
      <c r="I11" s="1"/>
      <c r="J11" s="1"/>
      <c r="K11" s="622" t="s">
        <v>156</v>
      </c>
      <c r="L11" s="622"/>
      <c r="M11" s="596"/>
      <c r="N11" s="5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4"/>
      <c r="B12" s="594"/>
      <c r="C12" s="594"/>
      <c r="D12" s="1"/>
      <c r="E12" s="5"/>
      <c r="F12" s="1"/>
      <c r="G12" s="1"/>
      <c r="H12" s="1"/>
      <c r="I12" s="1"/>
      <c r="J12" s="1"/>
      <c r="K12" s="596"/>
      <c r="L12" s="596"/>
      <c r="M12" s="596"/>
      <c r="N12" s="5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4"/>
      <c r="B13" s="594"/>
      <c r="C13" s="594"/>
      <c r="D13" s="594"/>
      <c r="E13" s="594"/>
      <c r="F13" s="594"/>
      <c r="G13" s="594"/>
      <c r="H13" s="594"/>
      <c r="I13" s="594"/>
      <c r="J13" s="594"/>
      <c r="K13" s="594"/>
      <c r="L13" s="596"/>
      <c r="M13" s="596"/>
      <c r="N13" s="596"/>
      <c r="O13" s="596"/>
      <c r="P13" s="596"/>
      <c r="Q13" s="596"/>
      <c r="R13" s="596"/>
      <c r="S13" s="596"/>
      <c r="T13" s="596"/>
      <c r="U13" s="596"/>
      <c r="V13" s="596"/>
      <c r="W13" s="1"/>
      <c r="X13" s="1"/>
      <c r="Y13" s="1"/>
    </row>
    <row r="14" spans="1:30" s="3" customFormat="1" ht="27" thickBot="1" x14ac:dyDescent="0.3">
      <c r="A14" s="5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43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471</v>
      </c>
      <c r="C17" s="300">
        <v>2.7158000000000126</v>
      </c>
      <c r="D17" s="300">
        <v>2.5937000000000121</v>
      </c>
      <c r="E17" s="300">
        <v>0.57350000000000256</v>
      </c>
      <c r="F17" s="300">
        <v>2.6196000000000121</v>
      </c>
      <c r="G17" s="300">
        <v>3.0636000000000139</v>
      </c>
      <c r="H17" s="299">
        <v>476</v>
      </c>
      <c r="I17" s="300">
        <v>2.667700000000012</v>
      </c>
      <c r="J17" s="300">
        <v>2.7121000000000128</v>
      </c>
      <c r="K17" s="300">
        <v>0.54390000000000249</v>
      </c>
      <c r="L17" s="300">
        <v>2.7269000000000125</v>
      </c>
      <c r="M17" s="301">
        <v>3.0414000000000141</v>
      </c>
      <c r="N17" s="23">
        <v>135.52164973747205</v>
      </c>
      <c r="O17" s="24">
        <v>23.409938976768004</v>
      </c>
      <c r="P17" s="24">
        <v>133.70373749657603</v>
      </c>
      <c r="Q17" s="25">
        <v>134.91688765388801</v>
      </c>
      <c r="R17" s="23">
        <v>130.35633595801599</v>
      </c>
      <c r="S17" s="24">
        <v>25.029064398336001</v>
      </c>
      <c r="T17" s="24">
        <v>129.58402574003202</v>
      </c>
      <c r="U17" s="25">
        <v>130.59290592537602</v>
      </c>
      <c r="V17" s="302">
        <f>SUM(B17:U17)</f>
        <v>1813.3727458864641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135.52164973747205</v>
      </c>
      <c r="O18" s="24">
        <v>23.409938976768004</v>
      </c>
      <c r="P18" s="24">
        <v>133.70373749657603</v>
      </c>
      <c r="Q18" s="25">
        <v>134.91688765388801</v>
      </c>
      <c r="R18" s="23">
        <v>130.35633595801599</v>
      </c>
      <c r="S18" s="24">
        <v>25.029064398336001</v>
      </c>
      <c r="T18" s="24">
        <v>129.58402574003202</v>
      </c>
      <c r="U18" s="25">
        <v>130.59290592537602</v>
      </c>
      <c r="V18" s="302">
        <f t="shared" ref="V18:V23" si="0">SUM(B18:U18)</f>
        <v>1806.3700458864641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461</v>
      </c>
      <c r="C19" s="300">
        <v>4.3247000000000044</v>
      </c>
      <c r="D19" s="300">
        <v>4.1300000000000034</v>
      </c>
      <c r="E19" s="300">
        <v>0.90270000000000084</v>
      </c>
      <c r="F19" s="300">
        <v>4.171300000000004</v>
      </c>
      <c r="G19" s="300">
        <v>4.8734000000000055</v>
      </c>
      <c r="H19" s="299">
        <v>459</v>
      </c>
      <c r="I19" s="300">
        <v>5.6643000000000034</v>
      </c>
      <c r="J19" s="300">
        <v>5.7907000000000046</v>
      </c>
      <c r="K19" s="300">
        <v>1.1297000000000008</v>
      </c>
      <c r="L19" s="300">
        <v>5.7907000000000046</v>
      </c>
      <c r="M19" s="301">
        <v>6.4780000000000042</v>
      </c>
      <c r="N19" s="23">
        <v>134.5343001050112</v>
      </c>
      <c r="O19" s="24">
        <v>23.385944409292797</v>
      </c>
      <c r="P19" s="24">
        <v>132.89140500136961</v>
      </c>
      <c r="Q19" s="25">
        <v>133.91436493844481</v>
      </c>
      <c r="R19" s="23">
        <v>129.49024561679363</v>
      </c>
      <c r="S19" s="24">
        <v>24.246514240665601</v>
      </c>
      <c r="T19" s="24">
        <v>128.93732970398719</v>
      </c>
      <c r="U19" s="25">
        <v>129.6110776298496</v>
      </c>
      <c r="V19" s="302">
        <f t="shared" si="0"/>
        <v>1800.2666816454143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461</v>
      </c>
      <c r="C20" s="300">
        <v>4.3247000000000044</v>
      </c>
      <c r="D20" s="300">
        <v>4.1300000000000034</v>
      </c>
      <c r="E20" s="300">
        <v>0.90270000000000084</v>
      </c>
      <c r="F20" s="300">
        <v>4.171300000000004</v>
      </c>
      <c r="G20" s="300">
        <v>4.8734000000000055</v>
      </c>
      <c r="H20" s="299">
        <v>459</v>
      </c>
      <c r="I20" s="300">
        <v>5.6643000000000034</v>
      </c>
      <c r="J20" s="300">
        <v>5.7907000000000046</v>
      </c>
      <c r="K20" s="300">
        <v>1.1297000000000008</v>
      </c>
      <c r="L20" s="300">
        <v>5.7907000000000046</v>
      </c>
      <c r="M20" s="301">
        <v>6.4780000000000042</v>
      </c>
      <c r="N20" s="23">
        <v>134.5343001050112</v>
      </c>
      <c r="O20" s="24">
        <v>23.385944409292797</v>
      </c>
      <c r="P20" s="24">
        <v>132.89140500136961</v>
      </c>
      <c r="Q20" s="25">
        <v>133.91436493844481</v>
      </c>
      <c r="R20" s="23">
        <v>129.49024561679363</v>
      </c>
      <c r="S20" s="24">
        <v>24.246514240665601</v>
      </c>
      <c r="T20" s="24">
        <v>128.93732970398719</v>
      </c>
      <c r="U20" s="25">
        <v>129.6110776298496</v>
      </c>
      <c r="V20" s="302">
        <f t="shared" si="0"/>
        <v>1800.2666816454143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461</v>
      </c>
      <c r="C21" s="300">
        <v>4.3247000000000044</v>
      </c>
      <c r="D21" s="300">
        <v>4.1300000000000034</v>
      </c>
      <c r="E21" s="300">
        <v>0.90270000000000084</v>
      </c>
      <c r="F21" s="300">
        <v>4.171300000000004</v>
      </c>
      <c r="G21" s="300">
        <v>4.8734000000000055</v>
      </c>
      <c r="H21" s="299">
        <v>459</v>
      </c>
      <c r="I21" s="300">
        <v>5.6643000000000034</v>
      </c>
      <c r="J21" s="300">
        <v>5.7907000000000046</v>
      </c>
      <c r="K21" s="300">
        <v>1.1297000000000008</v>
      </c>
      <c r="L21" s="300">
        <v>5.7907000000000046</v>
      </c>
      <c r="M21" s="301">
        <v>6.4780000000000042</v>
      </c>
      <c r="N21" s="23">
        <v>134.5343001050112</v>
      </c>
      <c r="O21" s="24">
        <v>23.385944409292797</v>
      </c>
      <c r="P21" s="24">
        <v>132.89140500136961</v>
      </c>
      <c r="Q21" s="25">
        <v>133.91436493844481</v>
      </c>
      <c r="R21" s="23">
        <v>129.49024561679363</v>
      </c>
      <c r="S21" s="24">
        <v>24.246514240665601</v>
      </c>
      <c r="T21" s="24">
        <v>128.93732970398719</v>
      </c>
      <c r="U21" s="25">
        <v>129.6110776298496</v>
      </c>
      <c r="V21" s="302">
        <f t="shared" si="0"/>
        <v>1800.2666816454143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461</v>
      </c>
      <c r="C22" s="300">
        <v>4.3247000000000044</v>
      </c>
      <c r="D22" s="300">
        <v>4.1300000000000034</v>
      </c>
      <c r="E22" s="300">
        <v>0.90270000000000084</v>
      </c>
      <c r="F22" s="300">
        <v>4.171300000000004</v>
      </c>
      <c r="G22" s="300">
        <v>4.8734000000000055</v>
      </c>
      <c r="H22" s="299">
        <v>459</v>
      </c>
      <c r="I22" s="300">
        <v>5.6643000000000034</v>
      </c>
      <c r="J22" s="300">
        <v>5.7907000000000046</v>
      </c>
      <c r="K22" s="300">
        <v>1.1297000000000008</v>
      </c>
      <c r="L22" s="300">
        <v>5.7907000000000046</v>
      </c>
      <c r="M22" s="301">
        <v>6.4780000000000042</v>
      </c>
      <c r="N22" s="23">
        <v>134.5343001050112</v>
      </c>
      <c r="O22" s="24">
        <v>23.385944409292797</v>
      </c>
      <c r="P22" s="24">
        <v>132.89140500136961</v>
      </c>
      <c r="Q22" s="25">
        <v>133.91436493844481</v>
      </c>
      <c r="R22" s="23">
        <v>129.49024561679363</v>
      </c>
      <c r="S22" s="24">
        <v>24.246514240665601</v>
      </c>
      <c r="T22" s="24">
        <v>128.93732970398719</v>
      </c>
      <c r="U22" s="25">
        <v>129.6110776298496</v>
      </c>
      <c r="V22" s="302">
        <f t="shared" si="0"/>
        <v>1800.2666816454143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461</v>
      </c>
      <c r="C23" s="300">
        <v>4.3247000000000044</v>
      </c>
      <c r="D23" s="300">
        <v>4.1300000000000034</v>
      </c>
      <c r="E23" s="300">
        <v>0.90270000000000084</v>
      </c>
      <c r="F23" s="300">
        <v>4.171300000000004</v>
      </c>
      <c r="G23" s="300">
        <v>4.8734000000000055</v>
      </c>
      <c r="H23" s="299">
        <v>459</v>
      </c>
      <c r="I23" s="300">
        <v>5.6643000000000034</v>
      </c>
      <c r="J23" s="300">
        <v>5.7907000000000046</v>
      </c>
      <c r="K23" s="300">
        <v>1.1297000000000008</v>
      </c>
      <c r="L23" s="300">
        <v>5.7907000000000046</v>
      </c>
      <c r="M23" s="301">
        <v>6.4780000000000042</v>
      </c>
      <c r="N23" s="23">
        <v>134.5343001050112</v>
      </c>
      <c r="O23" s="24">
        <v>23.385944409292797</v>
      </c>
      <c r="P23" s="24">
        <v>132.89140500136961</v>
      </c>
      <c r="Q23" s="25">
        <v>133.91436493844481</v>
      </c>
      <c r="R23" s="23">
        <v>129.49024561679363</v>
      </c>
      <c r="S23" s="24">
        <v>24.246514240665601</v>
      </c>
      <c r="T23" s="24">
        <v>128.93732970398719</v>
      </c>
      <c r="U23" s="25">
        <v>129.6110776298496</v>
      </c>
      <c r="V23" s="302">
        <f t="shared" si="0"/>
        <v>1800.2666816454143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3237</v>
      </c>
      <c r="C24" s="306">
        <f t="shared" ref="C24:U24" si="1">SUM(C17:C23)</f>
        <v>28.664000000000037</v>
      </c>
      <c r="D24" s="306">
        <f t="shared" si="1"/>
        <v>27.373700000000028</v>
      </c>
      <c r="E24" s="306">
        <f t="shared" si="1"/>
        <v>5.989700000000008</v>
      </c>
      <c r="F24" s="306">
        <f t="shared" si="1"/>
        <v>27.647400000000033</v>
      </c>
      <c r="G24" s="306">
        <f t="shared" si="1"/>
        <v>32.304000000000045</v>
      </c>
      <c r="H24" s="305">
        <f t="shared" si="1"/>
        <v>3230</v>
      </c>
      <c r="I24" s="306">
        <f t="shared" si="1"/>
        <v>36.653500000000037</v>
      </c>
      <c r="J24" s="306">
        <f t="shared" si="1"/>
        <v>37.456300000000041</v>
      </c>
      <c r="K24" s="306">
        <f t="shared" si="1"/>
        <v>7.3221000000000069</v>
      </c>
      <c r="L24" s="306">
        <f t="shared" si="1"/>
        <v>37.471100000000035</v>
      </c>
      <c r="M24" s="307">
        <f t="shared" si="1"/>
        <v>41.909400000000041</v>
      </c>
      <c r="N24" s="391">
        <f t="shared" si="1"/>
        <v>943.71480000000008</v>
      </c>
      <c r="O24" s="392">
        <f t="shared" si="1"/>
        <v>163.74959999999996</v>
      </c>
      <c r="P24" s="392">
        <f t="shared" si="1"/>
        <v>931.86449999999991</v>
      </c>
      <c r="Q24" s="393">
        <f t="shared" si="1"/>
        <v>939.40560000000005</v>
      </c>
      <c r="R24" s="391">
        <f t="shared" si="1"/>
        <v>908.16390000000001</v>
      </c>
      <c r="S24" s="392">
        <f t="shared" si="1"/>
        <v>171.29069999999999</v>
      </c>
      <c r="T24" s="392">
        <f t="shared" si="1"/>
        <v>903.85469999999998</v>
      </c>
      <c r="U24" s="393">
        <f t="shared" si="1"/>
        <v>909.24120000000016</v>
      </c>
      <c r="V24" s="302">
        <f>SUM(B24:U24)</f>
        <v>12621.076200000001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153.9</v>
      </c>
      <c r="D25" s="314">
        <v>153.9</v>
      </c>
      <c r="E25" s="314">
        <v>153.9</v>
      </c>
      <c r="F25" s="314">
        <v>153.9</v>
      </c>
      <c r="G25" s="314">
        <v>153.9</v>
      </c>
      <c r="H25" s="313"/>
      <c r="I25" s="314">
        <v>153.9</v>
      </c>
      <c r="J25" s="314">
        <v>153.9</v>
      </c>
      <c r="K25" s="314">
        <v>153.9</v>
      </c>
      <c r="L25" s="314">
        <v>153.9</v>
      </c>
      <c r="M25" s="315">
        <v>153.9</v>
      </c>
      <c r="N25" s="387">
        <v>153.9</v>
      </c>
      <c r="O25" s="388">
        <v>153.9</v>
      </c>
      <c r="P25" s="388">
        <v>153.9</v>
      </c>
      <c r="Q25" s="389">
        <v>153.9</v>
      </c>
      <c r="R25" s="390">
        <v>153.9</v>
      </c>
      <c r="S25" s="388">
        <v>153.9</v>
      </c>
      <c r="T25" s="388">
        <v>153.9</v>
      </c>
      <c r="U25" s="389">
        <v>153.9</v>
      </c>
      <c r="V25" s="320">
        <f>+((V24/V26)/7)*1000</f>
        <v>153.90617889153103</v>
      </c>
    </row>
    <row r="26" spans="1:42" s="52" customFormat="1" ht="36.75" customHeight="1" x14ac:dyDescent="0.25">
      <c r="A26" s="321" t="s">
        <v>21</v>
      </c>
      <c r="B26" s="322"/>
      <c r="C26" s="323">
        <v>733</v>
      </c>
      <c r="D26" s="323">
        <v>700</v>
      </c>
      <c r="E26" s="323">
        <v>153</v>
      </c>
      <c r="F26" s="323">
        <v>707</v>
      </c>
      <c r="G26" s="323">
        <v>826</v>
      </c>
      <c r="H26" s="324"/>
      <c r="I26" s="323">
        <v>717</v>
      </c>
      <c r="J26" s="323">
        <v>733</v>
      </c>
      <c r="K26" s="323">
        <v>143</v>
      </c>
      <c r="L26" s="323">
        <v>733</v>
      </c>
      <c r="M26" s="325">
        <v>820</v>
      </c>
      <c r="N26" s="86">
        <v>876</v>
      </c>
      <c r="O26" s="35">
        <v>152</v>
      </c>
      <c r="P26" s="35">
        <v>865</v>
      </c>
      <c r="Q26" s="36">
        <v>872</v>
      </c>
      <c r="R26" s="34">
        <v>843</v>
      </c>
      <c r="S26" s="35">
        <v>159</v>
      </c>
      <c r="T26" s="35">
        <v>839</v>
      </c>
      <c r="U26" s="36">
        <v>844</v>
      </c>
      <c r="V26" s="326">
        <f>SUM(C26:U26)</f>
        <v>11715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676.85220000000004</v>
      </c>
      <c r="D27" s="300">
        <f t="shared" ref="D27:G27" si="2">(D26*D25/1000)*6</f>
        <v>646.38</v>
      </c>
      <c r="E27" s="300">
        <f t="shared" si="2"/>
        <v>141.28020000000001</v>
      </c>
      <c r="F27" s="300">
        <f t="shared" si="2"/>
        <v>652.84379999999999</v>
      </c>
      <c r="G27" s="300">
        <f t="shared" si="2"/>
        <v>762.72840000000008</v>
      </c>
      <c r="H27" s="328"/>
      <c r="I27" s="300">
        <f>(I26*I25/1000)*6</f>
        <v>662.07780000000002</v>
      </c>
      <c r="J27" s="300">
        <f>(J26*J25/1000)*6</f>
        <v>676.85220000000004</v>
      </c>
      <c r="K27" s="300">
        <f>(K26*K25/1000)*6</f>
        <v>132.0462</v>
      </c>
      <c r="L27" s="300">
        <f>(L26*L25/1000)*6</f>
        <v>676.85220000000004</v>
      </c>
      <c r="M27" s="301">
        <f>(M26*M25/1000)*6</f>
        <v>757.18799999999999</v>
      </c>
      <c r="N27" s="302">
        <f>((N26*N25)*7/1000-N17-N18)/5</f>
        <v>134.5343001050112</v>
      </c>
      <c r="O27" s="204">
        <f t="shared" ref="O27:U27" si="3">((O26*O25)*7/1000-O17-O18)/5</f>
        <v>23.385944409292797</v>
      </c>
      <c r="P27" s="204">
        <f t="shared" si="3"/>
        <v>132.89140500136961</v>
      </c>
      <c r="Q27" s="205">
        <f t="shared" si="3"/>
        <v>133.91436493844481</v>
      </c>
      <c r="R27" s="203">
        <f t="shared" si="3"/>
        <v>129.49024561679363</v>
      </c>
      <c r="S27" s="204">
        <f t="shared" si="3"/>
        <v>24.246514240665601</v>
      </c>
      <c r="T27" s="204">
        <f t="shared" si="3"/>
        <v>128.93732970398719</v>
      </c>
      <c r="U27" s="205">
        <f t="shared" si="3"/>
        <v>129.6110776298496</v>
      </c>
      <c r="V27" s="88"/>
      <c r="W27" s="52">
        <f>((V24*1000)/V26)/7</f>
        <v>153.90617889153103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4.3247000000000044</v>
      </c>
      <c r="D28" s="330">
        <f t="shared" ref="D28:G28" si="4">+(D25-$C$32)*D26/1000</f>
        <v>4.1300000000000034</v>
      </c>
      <c r="E28" s="330">
        <f t="shared" si="4"/>
        <v>0.90270000000000084</v>
      </c>
      <c r="F28" s="330">
        <f t="shared" si="4"/>
        <v>4.171300000000004</v>
      </c>
      <c r="G28" s="330">
        <f t="shared" si="4"/>
        <v>4.8734000000000055</v>
      </c>
      <c r="H28" s="329"/>
      <c r="I28" s="330">
        <f>+(I25-$I$32)*I26/1000</f>
        <v>5.6643000000000034</v>
      </c>
      <c r="J28" s="330">
        <f t="shared" ref="J28:M28" si="5">+(J25-$I$32)*J26/1000</f>
        <v>5.7907000000000046</v>
      </c>
      <c r="K28" s="330">
        <f t="shared" si="5"/>
        <v>1.1297000000000008</v>
      </c>
      <c r="L28" s="330">
        <f t="shared" si="5"/>
        <v>5.7907000000000046</v>
      </c>
      <c r="M28" s="331">
        <f t="shared" si="5"/>
        <v>6.4780000000000042</v>
      </c>
      <c r="N28" s="259">
        <f t="shared" ref="N28:U28" si="6">((N26*N25)*7)/1000</f>
        <v>943.71479999999997</v>
      </c>
      <c r="O28" s="45">
        <f t="shared" si="6"/>
        <v>163.74960000000002</v>
      </c>
      <c r="P28" s="45">
        <f t="shared" si="6"/>
        <v>931.86450000000002</v>
      </c>
      <c r="Q28" s="46">
        <f t="shared" si="6"/>
        <v>939.40560000000005</v>
      </c>
      <c r="R28" s="44">
        <f t="shared" si="6"/>
        <v>908.16390000000013</v>
      </c>
      <c r="S28" s="45">
        <f t="shared" si="6"/>
        <v>171.29070000000002</v>
      </c>
      <c r="T28" s="45">
        <f t="shared" si="6"/>
        <v>903.85470000000009</v>
      </c>
      <c r="U28" s="46">
        <f t="shared" si="6"/>
        <v>909.24120000000005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855.16666666666913</v>
      </c>
      <c r="D29" s="333">
        <f t="shared" si="7"/>
        <v>816.66666666666902</v>
      </c>
      <c r="E29" s="333">
        <f t="shared" si="7"/>
        <v>178.50000000000051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836.50000000000239</v>
      </c>
      <c r="J29" s="333">
        <f>+J26*(1.16666666666667)</f>
        <v>855.16666666666913</v>
      </c>
      <c r="K29" s="333">
        <f>+K26*(1.16666666666667)</f>
        <v>166.83333333333383</v>
      </c>
      <c r="L29" s="333">
        <f>+L26*(1.16666666666667)</f>
        <v>855.16666666666913</v>
      </c>
      <c r="M29" s="334">
        <f>+M26*(1.16666666666667)</f>
        <v>956.66666666666947</v>
      </c>
      <c r="N29" s="89">
        <f t="shared" ref="N29:U29" si="8">+(N24/N26)/7*1000</f>
        <v>153.9</v>
      </c>
      <c r="O29" s="49">
        <f t="shared" si="8"/>
        <v>153.89999999999995</v>
      </c>
      <c r="P29" s="49">
        <f t="shared" si="8"/>
        <v>153.89999999999998</v>
      </c>
      <c r="Q29" s="50">
        <f t="shared" si="8"/>
        <v>153.9</v>
      </c>
      <c r="R29" s="48">
        <f t="shared" si="8"/>
        <v>153.89999999999998</v>
      </c>
      <c r="S29" s="49">
        <f t="shared" si="8"/>
        <v>153.89999999999998</v>
      </c>
      <c r="T29" s="49">
        <f t="shared" si="8"/>
        <v>153.89999999999998</v>
      </c>
      <c r="U29" s="50">
        <f t="shared" si="8"/>
        <v>153.9</v>
      </c>
      <c r="V29" s="344"/>
    </row>
    <row r="30" spans="1:42" s="304" customFormat="1" ht="33.75" customHeight="1" x14ac:dyDescent="0.25">
      <c r="A30" s="52"/>
      <c r="B30" s="328"/>
      <c r="C30" s="335">
        <f>(C27/6)</f>
        <v>112.8087</v>
      </c>
      <c r="D30" s="335">
        <f t="shared" ref="D30:G30" si="9">+(D27/6)</f>
        <v>107.73</v>
      </c>
      <c r="E30" s="335">
        <f t="shared" si="9"/>
        <v>23.546700000000001</v>
      </c>
      <c r="F30" s="335">
        <f t="shared" si="9"/>
        <v>108.8073</v>
      </c>
      <c r="G30" s="335">
        <f t="shared" si="9"/>
        <v>127.12140000000001</v>
      </c>
      <c r="H30" s="328"/>
      <c r="I30" s="335">
        <f>+(I27/6)</f>
        <v>110.3463</v>
      </c>
      <c r="J30" s="335">
        <f>+(J27/6)</f>
        <v>112.8087</v>
      </c>
      <c r="K30" s="335">
        <f>+(K27/6)</f>
        <v>22.0077</v>
      </c>
      <c r="L30" s="335">
        <f>+(L27/6)</f>
        <v>112.8087</v>
      </c>
      <c r="M30" s="336">
        <f>+(M27/6)</f>
        <v>126.19799999999999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274.85575</v>
      </c>
      <c r="D31" s="335">
        <f t="shared" ref="D31:G31" si="10">+((D27-D24)/4)+D30</f>
        <v>262.48157500000002</v>
      </c>
      <c r="E31" s="335">
        <f t="shared" si="10"/>
        <v>57.369325000000003</v>
      </c>
      <c r="F31" s="335">
        <f t="shared" si="10"/>
        <v>265.10640000000001</v>
      </c>
      <c r="G31" s="335">
        <f t="shared" si="10"/>
        <v>309.72750000000002</v>
      </c>
      <c r="H31" s="328"/>
      <c r="I31" s="335">
        <f>+((I27-I24)/4)+I30</f>
        <v>266.70237500000002</v>
      </c>
      <c r="J31" s="335">
        <f>+((J27-J24)/4)+J30</f>
        <v>272.65767499999998</v>
      </c>
      <c r="K31" s="335">
        <f>+((K27-K24)/4)+K30</f>
        <v>53.188724999999998</v>
      </c>
      <c r="L31" s="335">
        <f>+((L27-L24)/4)+L30</f>
        <v>272.653975</v>
      </c>
      <c r="M31" s="336">
        <f>+((M27-M24)/4)+M30</f>
        <v>305.01765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461.61200000000002</v>
      </c>
      <c r="E32" s="340">
        <f>+SUM(C26:G26)</f>
        <v>3119</v>
      </c>
      <c r="F32" s="341"/>
      <c r="G32" s="341"/>
      <c r="H32" s="337"/>
      <c r="I32" s="338">
        <v>146</v>
      </c>
      <c r="J32" s="339">
        <f>+I32*K32/1000</f>
        <v>459.31599999999997</v>
      </c>
      <c r="K32" s="340">
        <f>+SUM(I26:M26)</f>
        <v>3146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416"/>
      <c r="J36" s="417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118.9517</v>
      </c>
      <c r="C39" s="82">
        <v>121.75790000000002</v>
      </c>
      <c r="D39" s="82">
        <v>17.772600000000001</v>
      </c>
      <c r="E39" s="82">
        <v>120.04300000000001</v>
      </c>
      <c r="F39" s="82">
        <v>118.32810000000002</v>
      </c>
      <c r="G39" s="82"/>
      <c r="H39" s="82"/>
      <c r="I39" s="205">
        <f t="shared" ref="I39:I46" si="11">SUM(B39:H39)</f>
        <v>496.85330000000005</v>
      </c>
      <c r="J39" s="52"/>
      <c r="K39" s="404" t="s">
        <v>13</v>
      </c>
      <c r="L39" s="82">
        <v>8.1999999999999993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/>
      <c r="C40" s="82"/>
      <c r="D40" s="82"/>
      <c r="E40" s="82"/>
      <c r="F40" s="82"/>
      <c r="G40" s="82"/>
      <c r="H40" s="82"/>
      <c r="I40" s="205">
        <f t="shared" si="11"/>
        <v>0</v>
      </c>
      <c r="J40" s="52"/>
      <c r="K40" s="406" t="s">
        <v>14</v>
      </c>
      <c r="L40" s="82">
        <v>8.1999999999999993</v>
      </c>
      <c r="M40" s="82">
        <v>8.5</v>
      </c>
      <c r="N40" s="82">
        <v>1</v>
      </c>
      <c r="O40" s="82">
        <v>8.3000000000000007</v>
      </c>
      <c r="P40" s="82">
        <v>8.1999999999999993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1.1000000000000001</v>
      </c>
      <c r="O44" s="82">
        <v>8.4</v>
      </c>
      <c r="P44" s="82">
        <v>8.1999999999999993</v>
      </c>
      <c r="Q44" s="82"/>
      <c r="R44" s="205">
        <f t="shared" si="12"/>
        <v>34.700000000000003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1.1000000000000001</v>
      </c>
      <c r="O45" s="82">
        <v>8.4</v>
      </c>
      <c r="P45" s="82">
        <v>8.1999999999999993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118.9517</v>
      </c>
      <c r="C46" s="309">
        <f t="shared" si="13"/>
        <v>121.75790000000002</v>
      </c>
      <c r="D46" s="309">
        <f t="shared" si="13"/>
        <v>17.772600000000001</v>
      </c>
      <c r="E46" s="309">
        <f t="shared" si="13"/>
        <v>120.04300000000001</v>
      </c>
      <c r="F46" s="309">
        <f t="shared" si="13"/>
        <v>118.32810000000002</v>
      </c>
      <c r="G46" s="309">
        <f t="shared" si="13"/>
        <v>0</v>
      </c>
      <c r="H46" s="309">
        <f t="shared" si="13"/>
        <v>0</v>
      </c>
      <c r="I46" s="205">
        <f t="shared" si="11"/>
        <v>496.85330000000005</v>
      </c>
      <c r="K46" s="406" t="s">
        <v>11</v>
      </c>
      <c r="L46" s="308">
        <f t="shared" ref="L46:Q46" si="14">SUM(L39:L45)</f>
        <v>58.399999999999991</v>
      </c>
      <c r="M46" s="309">
        <f t="shared" si="14"/>
        <v>59.7</v>
      </c>
      <c r="N46" s="309">
        <f t="shared" si="14"/>
        <v>7.1999999999999993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155.9</v>
      </c>
      <c r="C47" s="589">
        <v>155.9</v>
      </c>
      <c r="D47" s="589">
        <v>155.9</v>
      </c>
      <c r="E47" s="589">
        <v>155.9</v>
      </c>
      <c r="F47" s="589">
        <v>155.9</v>
      </c>
      <c r="G47" s="317"/>
      <c r="H47" s="317"/>
      <c r="I47" s="425">
        <f>+((I46/I48)/7)*1000</f>
        <v>22.271428571428572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781</v>
      </c>
      <c r="D48" s="35">
        <v>114</v>
      </c>
      <c r="E48" s="35">
        <v>770</v>
      </c>
      <c r="F48" s="35">
        <v>759</v>
      </c>
      <c r="G48" s="35"/>
      <c r="H48" s="35"/>
      <c r="I48" s="427">
        <f>SUM(B48:H48)</f>
        <v>3187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118.9517</v>
      </c>
      <c r="C49" s="204">
        <f t="shared" si="15"/>
        <v>121.75790000000002</v>
      </c>
      <c r="D49" s="204">
        <f t="shared" si="15"/>
        <v>17.772600000000001</v>
      </c>
      <c r="E49" s="204">
        <f t="shared" si="15"/>
        <v>120.04300000000001</v>
      </c>
      <c r="F49" s="204">
        <f t="shared" si="15"/>
        <v>118.32810000000002</v>
      </c>
      <c r="G49" s="204">
        <f t="shared" si="15"/>
        <v>0</v>
      </c>
      <c r="H49" s="204">
        <f t="shared" si="15"/>
        <v>0</v>
      </c>
      <c r="I49" s="431">
        <f>((I46*1000)/I48)/7</f>
        <v>22.271428571428572</v>
      </c>
      <c r="K49" s="414" t="s">
        <v>22</v>
      </c>
      <c r="L49" s="302">
        <f t="shared" ref="L49:Q49" si="16">((L48*L47)*7/1000-L39-L40)/5</f>
        <v>8.4107000000000003</v>
      </c>
      <c r="M49" s="302">
        <f t="shared" si="16"/>
        <v>8.5357000000000003</v>
      </c>
      <c r="N49" s="302">
        <f t="shared" si="16"/>
        <v>1.0356999999999998</v>
      </c>
      <c r="O49" s="302">
        <f t="shared" si="16"/>
        <v>8.3322000000000003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832.66190000000006</v>
      </c>
      <c r="C50" s="43">
        <f t="shared" si="17"/>
        <v>852.3053000000001</v>
      </c>
      <c r="D50" s="43">
        <f t="shared" si="17"/>
        <v>124.40820000000001</v>
      </c>
      <c r="E50" s="43">
        <f t="shared" si="17"/>
        <v>840.30100000000004</v>
      </c>
      <c r="F50" s="43">
        <f t="shared" si="17"/>
        <v>828.2967000000001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22.271428571428572</v>
      </c>
      <c r="C51" s="49">
        <f t="shared" si="19"/>
        <v>22.271428571428576</v>
      </c>
      <c r="D51" s="49">
        <f t="shared" si="19"/>
        <v>22.271428571428572</v>
      </c>
      <c r="E51" s="49">
        <f t="shared" si="19"/>
        <v>22.271428571428572</v>
      </c>
      <c r="F51" s="49">
        <f t="shared" si="19"/>
        <v>22.271428571428576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146.36591478696738</v>
      </c>
      <c r="M51" s="49">
        <f t="shared" si="20"/>
        <v>144.55205811138018</v>
      </c>
      <c r="N51" s="49">
        <f t="shared" si="20"/>
        <v>146.93877551020407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7"/>
      <c r="D73" s="597"/>
      <c r="E73" s="597"/>
      <c r="F73" s="118"/>
      <c r="G73" s="198"/>
      <c r="H73" s="597"/>
      <c r="I73" s="597"/>
      <c r="J73" s="597"/>
      <c r="K73" s="118"/>
      <c r="L73" s="198"/>
      <c r="M73" s="597"/>
      <c r="N73" s="597"/>
      <c r="O73" s="118"/>
      <c r="P73" s="198"/>
      <c r="Q73" s="597"/>
      <c r="R73" s="5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1.4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1.4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1.1000000000000001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1.9</v>
      </c>
      <c r="J78" s="204">
        <v>9.3000000000000007</v>
      </c>
      <c r="K78" s="205">
        <v>10.4</v>
      </c>
      <c r="L78" s="203">
        <v>10.7</v>
      </c>
      <c r="M78" s="204">
        <v>1.8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8.8000000000000007</v>
      </c>
      <c r="D79" s="204">
        <v>1.1000000000000001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1.9</v>
      </c>
      <c r="J79" s="204">
        <v>9.3000000000000007</v>
      </c>
      <c r="K79" s="205">
        <v>10.4</v>
      </c>
      <c r="L79" s="203">
        <v>10.8</v>
      </c>
      <c r="M79" s="204">
        <v>1.8</v>
      </c>
      <c r="N79" s="204">
        <v>10.8</v>
      </c>
      <c r="O79" s="205">
        <v>10.7</v>
      </c>
      <c r="P79" s="203">
        <v>10.6</v>
      </c>
      <c r="Q79" s="204">
        <v>1.9</v>
      </c>
      <c r="R79" s="204">
        <v>10.5</v>
      </c>
      <c r="S79" s="205">
        <v>10.4</v>
      </c>
      <c r="T79" s="405">
        <f t="shared" si="26"/>
        <v>145.30000000000001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1.1000000000000001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2</v>
      </c>
      <c r="J80" s="204">
        <v>9.3000000000000007</v>
      </c>
      <c r="K80" s="205">
        <v>10.4</v>
      </c>
      <c r="L80" s="203">
        <v>10.8</v>
      </c>
      <c r="M80" s="204">
        <v>1.8</v>
      </c>
      <c r="N80" s="204">
        <v>10.8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10.4</v>
      </c>
      <c r="T80" s="405">
        <f t="shared" si="26"/>
        <v>145.70000000000002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2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2</v>
      </c>
      <c r="J82" s="204">
        <v>9.3000000000000007</v>
      </c>
      <c r="K82" s="205">
        <v>10.5</v>
      </c>
      <c r="L82" s="203">
        <v>10.8</v>
      </c>
      <c r="M82" s="204">
        <v>1.9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13.8</v>
      </c>
      <c r="J83" s="309">
        <f t="shared" si="27"/>
        <v>64.899999999999991</v>
      </c>
      <c r="K83" s="310">
        <f t="shared" si="27"/>
        <v>72.699999999999989</v>
      </c>
      <c r="L83" s="311">
        <f t="shared" si="27"/>
        <v>75.299999999999983</v>
      </c>
      <c r="M83" s="309">
        <f t="shared" si="27"/>
        <v>12.700000000000001</v>
      </c>
      <c r="N83" s="309">
        <f t="shared" si="27"/>
        <v>75.299999999999983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73.2</v>
      </c>
      <c r="S83" s="310">
        <f t="shared" si="27"/>
        <v>72.7</v>
      </c>
      <c r="T83" s="405">
        <f t="shared" si="26"/>
        <v>1018.0999999999999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149.94108983799705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9.3007999999999988</v>
      </c>
      <c r="C86" s="204">
        <f t="shared" si="28"/>
        <v>8.8713000000000015</v>
      </c>
      <c r="D86" s="204">
        <f t="shared" si="28"/>
        <v>1.1479999999999997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9.1699999999999982</v>
      </c>
      <c r="I86" s="204">
        <f t="shared" si="28"/>
        <v>1.9664000000000001</v>
      </c>
      <c r="J86" s="204">
        <f t="shared" si="28"/>
        <v>9.296599999999998</v>
      </c>
      <c r="K86" s="205">
        <f t="shared" si="28"/>
        <v>10.433000000000002</v>
      </c>
      <c r="L86" s="203">
        <f t="shared" si="28"/>
        <v>10.7791</v>
      </c>
      <c r="M86" s="204">
        <f t="shared" si="28"/>
        <v>1.8251999999999999</v>
      </c>
      <c r="N86" s="204">
        <f t="shared" si="28"/>
        <v>10.789599999999998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10.491</v>
      </c>
      <c r="S86" s="205">
        <f t="shared" si="28"/>
        <v>10.393000000000001</v>
      </c>
      <c r="T86" s="413">
        <f>((T83*1000)/T85)/7</f>
        <v>149.94108983799703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13.832000000000001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151.64835164835165</v>
      </c>
      <c r="J88" s="49">
        <f t="shared" si="30"/>
        <v>149.53917050691243</v>
      </c>
      <c r="K88" s="50">
        <f t="shared" si="30"/>
        <v>148.36734693877548</v>
      </c>
      <c r="L88" s="48">
        <f t="shared" si="30"/>
        <v>151.50905432595567</v>
      </c>
      <c r="M88" s="49">
        <f t="shared" si="30"/>
        <v>151.19047619047618</v>
      </c>
      <c r="N88" s="49">
        <f t="shared" si="30"/>
        <v>149.40476190476187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149.38775510204084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9" zoomScale="30" zoomScaleNormal="29" zoomScaleSheetLayoutView="30" workbookViewId="0">
      <selection activeCell="R47" sqref="R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599"/>
      <c r="E3" s="599"/>
      <c r="F3" s="599"/>
      <c r="G3" s="599"/>
      <c r="H3" s="599"/>
      <c r="I3" s="599"/>
      <c r="J3" s="599"/>
      <c r="K3" s="599"/>
      <c r="L3" s="599"/>
      <c r="M3" s="599"/>
      <c r="N3" s="599"/>
      <c r="O3" s="599"/>
      <c r="P3" s="599"/>
      <c r="Q3" s="599"/>
      <c r="R3" s="599"/>
      <c r="S3" s="599"/>
      <c r="T3" s="599"/>
      <c r="U3" s="599"/>
      <c r="V3" s="599"/>
      <c r="W3" s="599"/>
      <c r="X3" s="599"/>
      <c r="Y3" s="2"/>
      <c r="Z3" s="2"/>
      <c r="AA3" s="2"/>
      <c r="AB3" s="2"/>
      <c r="AC3" s="2"/>
      <c r="AD3" s="59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9" t="s">
        <v>1</v>
      </c>
      <c r="B9" s="599"/>
      <c r="C9" s="599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9"/>
      <c r="B10" s="599"/>
      <c r="C10" s="59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9" t="s">
        <v>4</v>
      </c>
      <c r="B11" s="599"/>
      <c r="C11" s="599"/>
      <c r="D11" s="1"/>
      <c r="E11" s="600">
        <v>1</v>
      </c>
      <c r="F11" s="1"/>
      <c r="G11" s="1"/>
      <c r="H11" s="1"/>
      <c r="I11" s="1"/>
      <c r="J11" s="1"/>
      <c r="K11" s="622" t="s">
        <v>157</v>
      </c>
      <c r="L11" s="622"/>
      <c r="M11" s="601"/>
      <c r="N11" s="60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9"/>
      <c r="B12" s="599"/>
      <c r="C12" s="599"/>
      <c r="D12" s="1"/>
      <c r="E12" s="5"/>
      <c r="F12" s="1"/>
      <c r="G12" s="1"/>
      <c r="H12" s="1"/>
      <c r="I12" s="1"/>
      <c r="J12" s="1"/>
      <c r="K12" s="601"/>
      <c r="L12" s="601"/>
      <c r="M12" s="601"/>
      <c r="N12" s="60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9"/>
      <c r="B13" s="599"/>
      <c r="C13" s="599"/>
      <c r="D13" s="599"/>
      <c r="E13" s="599"/>
      <c r="F13" s="599"/>
      <c r="G13" s="599"/>
      <c r="H13" s="599"/>
      <c r="I13" s="599"/>
      <c r="J13" s="599"/>
      <c r="K13" s="599"/>
      <c r="L13" s="601"/>
      <c r="M13" s="601"/>
      <c r="N13" s="601"/>
      <c r="O13" s="601"/>
      <c r="P13" s="601"/>
      <c r="Q13" s="601"/>
      <c r="R13" s="601"/>
      <c r="S13" s="601"/>
      <c r="T13" s="601"/>
      <c r="U13" s="601"/>
      <c r="V13" s="601"/>
      <c r="W13" s="1"/>
      <c r="X13" s="1"/>
      <c r="Y13" s="1"/>
    </row>
    <row r="14" spans="1:30" s="3" customFormat="1" ht="27" thickBot="1" x14ac:dyDescent="0.3">
      <c r="A14" s="59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43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461</v>
      </c>
      <c r="C17" s="300">
        <v>4.3247000000000044</v>
      </c>
      <c r="D17" s="300">
        <v>4.1300000000000034</v>
      </c>
      <c r="E17" s="300">
        <v>0.90270000000000084</v>
      </c>
      <c r="F17" s="300">
        <v>4.171300000000004</v>
      </c>
      <c r="G17" s="300">
        <v>4.8734000000000055</v>
      </c>
      <c r="H17" s="299">
        <v>459</v>
      </c>
      <c r="I17" s="300">
        <v>5.6643000000000034</v>
      </c>
      <c r="J17" s="300">
        <v>5.7907000000000046</v>
      </c>
      <c r="K17" s="300">
        <v>1.1297000000000008</v>
      </c>
      <c r="L17" s="300">
        <v>5.7907000000000046</v>
      </c>
      <c r="M17" s="301">
        <v>6.4780000000000042</v>
      </c>
      <c r="N17" s="23">
        <v>134.5343001050112</v>
      </c>
      <c r="O17" s="24">
        <v>23.385944409292797</v>
      </c>
      <c r="P17" s="24">
        <v>132.89140500136961</v>
      </c>
      <c r="Q17" s="25">
        <v>133.91436493844481</v>
      </c>
      <c r="R17" s="23">
        <v>129.49024561679363</v>
      </c>
      <c r="S17" s="24">
        <v>24.246514240665601</v>
      </c>
      <c r="T17" s="24">
        <v>128.93732970398719</v>
      </c>
      <c r="U17" s="25">
        <v>129.6110776298496</v>
      </c>
      <c r="V17" s="302">
        <f>SUM(B17:U17)</f>
        <v>1800.2666816454143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134.5343001050112</v>
      </c>
      <c r="O18" s="24">
        <v>23.385944409292797</v>
      </c>
      <c r="P18" s="24">
        <v>132.89140500136961</v>
      </c>
      <c r="Q18" s="25">
        <v>133.91436493844481</v>
      </c>
      <c r="R18" s="23">
        <v>129.49024561679363</v>
      </c>
      <c r="S18" s="24">
        <v>24.246514240665601</v>
      </c>
      <c r="T18" s="24">
        <v>128.93732970398719</v>
      </c>
      <c r="U18" s="25">
        <v>129.6110776298496</v>
      </c>
      <c r="V18" s="302">
        <f t="shared" ref="V18:V23" si="0">SUM(B18:U18)</f>
        <v>1800.2666816454143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460</v>
      </c>
      <c r="C19" s="300">
        <v>3.7331999999999956</v>
      </c>
      <c r="D19" s="300">
        <v>3.5648999999999962</v>
      </c>
      <c r="E19" s="300">
        <v>0.77009999999999912</v>
      </c>
      <c r="F19" s="300">
        <v>3.6056999999999961</v>
      </c>
      <c r="G19" s="300">
        <v>4.2125999999999948</v>
      </c>
      <c r="H19" s="299">
        <v>458</v>
      </c>
      <c r="I19" s="300">
        <v>5.0764999999999967</v>
      </c>
      <c r="J19" s="300">
        <v>5.2042999999999955</v>
      </c>
      <c r="K19" s="300">
        <v>1.0010999999999992</v>
      </c>
      <c r="L19" s="300">
        <v>5.2042999999999955</v>
      </c>
      <c r="M19" s="301">
        <v>5.8077999999999959</v>
      </c>
      <c r="N19" s="23">
        <v>133.94811995799552</v>
      </c>
      <c r="O19" s="24">
        <v>23.225302236282879</v>
      </c>
      <c r="P19" s="24">
        <v>132.24753799945216</v>
      </c>
      <c r="Q19" s="25">
        <v>133.12439402462209</v>
      </c>
      <c r="R19" s="23">
        <v>128.67818175328256</v>
      </c>
      <c r="S19" s="24">
        <v>23.952774303733761</v>
      </c>
      <c r="T19" s="24">
        <v>127.82764811840514</v>
      </c>
      <c r="U19" s="25">
        <v>128.62984894806013</v>
      </c>
      <c r="V19" s="302">
        <f t="shared" si="0"/>
        <v>1787.8143073418341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460</v>
      </c>
      <c r="C20" s="300">
        <v>3.7331999999999956</v>
      </c>
      <c r="D20" s="300">
        <v>3.5648999999999962</v>
      </c>
      <c r="E20" s="300">
        <v>0.77009999999999912</v>
      </c>
      <c r="F20" s="300">
        <v>3.6056999999999961</v>
      </c>
      <c r="G20" s="300">
        <v>4.2125999999999948</v>
      </c>
      <c r="H20" s="299">
        <v>458</v>
      </c>
      <c r="I20" s="300">
        <v>5.0764999999999967</v>
      </c>
      <c r="J20" s="300">
        <v>5.2042999999999955</v>
      </c>
      <c r="K20" s="300">
        <v>1.0010999999999992</v>
      </c>
      <c r="L20" s="300">
        <v>5.2042999999999955</v>
      </c>
      <c r="M20" s="301">
        <v>5.8077999999999959</v>
      </c>
      <c r="N20" s="23">
        <v>133.94811995799552</v>
      </c>
      <c r="O20" s="24">
        <v>23.225302236282879</v>
      </c>
      <c r="P20" s="24">
        <v>132.24753799945216</v>
      </c>
      <c r="Q20" s="25">
        <v>133.12439402462209</v>
      </c>
      <c r="R20" s="23">
        <v>128.67818175328256</v>
      </c>
      <c r="S20" s="24">
        <v>23.952774303733761</v>
      </c>
      <c r="T20" s="24">
        <v>127.82764811840514</v>
      </c>
      <c r="U20" s="25">
        <v>128.62984894806013</v>
      </c>
      <c r="V20" s="302">
        <f t="shared" si="0"/>
        <v>1787.8143073418341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460</v>
      </c>
      <c r="C21" s="300">
        <v>3.7331999999999956</v>
      </c>
      <c r="D21" s="300">
        <v>3.5648999999999962</v>
      </c>
      <c r="E21" s="300">
        <v>0.77009999999999912</v>
      </c>
      <c r="F21" s="300">
        <v>3.6056999999999961</v>
      </c>
      <c r="G21" s="300">
        <v>4.2125999999999948</v>
      </c>
      <c r="H21" s="299">
        <v>458</v>
      </c>
      <c r="I21" s="300">
        <v>5.0764999999999967</v>
      </c>
      <c r="J21" s="300">
        <v>5.2042999999999955</v>
      </c>
      <c r="K21" s="300">
        <v>1.0010999999999992</v>
      </c>
      <c r="L21" s="300">
        <v>5.2042999999999955</v>
      </c>
      <c r="M21" s="301">
        <v>5.8077999999999959</v>
      </c>
      <c r="N21" s="23">
        <v>133.94811995799552</v>
      </c>
      <c r="O21" s="24">
        <v>23.225302236282879</v>
      </c>
      <c r="P21" s="24">
        <v>132.24753799945216</v>
      </c>
      <c r="Q21" s="25">
        <v>133.12439402462209</v>
      </c>
      <c r="R21" s="23">
        <v>128.67818175328256</v>
      </c>
      <c r="S21" s="24">
        <v>23.952774303733761</v>
      </c>
      <c r="T21" s="24">
        <v>127.82764811840514</v>
      </c>
      <c r="U21" s="25">
        <v>128.62984894806013</v>
      </c>
      <c r="V21" s="302">
        <f t="shared" si="0"/>
        <v>1787.8143073418341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460</v>
      </c>
      <c r="C22" s="300">
        <v>3.7331999999999956</v>
      </c>
      <c r="D22" s="300">
        <v>3.5648999999999962</v>
      </c>
      <c r="E22" s="300">
        <v>0.77009999999999912</v>
      </c>
      <c r="F22" s="300">
        <v>3.6056999999999961</v>
      </c>
      <c r="G22" s="300">
        <v>4.2125999999999948</v>
      </c>
      <c r="H22" s="299">
        <v>458</v>
      </c>
      <c r="I22" s="300">
        <v>5.0764999999999967</v>
      </c>
      <c r="J22" s="300">
        <v>5.2042999999999955</v>
      </c>
      <c r="K22" s="300">
        <v>1.0010999999999992</v>
      </c>
      <c r="L22" s="300">
        <v>5.2042999999999955</v>
      </c>
      <c r="M22" s="301">
        <v>5.8077999999999959</v>
      </c>
      <c r="N22" s="23">
        <v>133.94811995799552</v>
      </c>
      <c r="O22" s="24">
        <v>23.225302236282879</v>
      </c>
      <c r="P22" s="24">
        <v>132.24753799945216</v>
      </c>
      <c r="Q22" s="25">
        <v>133.12439402462209</v>
      </c>
      <c r="R22" s="23">
        <v>128.67818175328256</v>
      </c>
      <c r="S22" s="24">
        <v>23.952774303733761</v>
      </c>
      <c r="T22" s="24">
        <v>127.82764811840514</v>
      </c>
      <c r="U22" s="25">
        <v>128.62984894806013</v>
      </c>
      <c r="V22" s="302">
        <f t="shared" si="0"/>
        <v>1787.8143073418341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460</v>
      </c>
      <c r="C23" s="300">
        <v>3.7331999999999956</v>
      </c>
      <c r="D23" s="300">
        <v>3.5648999999999962</v>
      </c>
      <c r="E23" s="300">
        <v>0.77009999999999912</v>
      </c>
      <c r="F23" s="300">
        <v>3.6056999999999961</v>
      </c>
      <c r="G23" s="300">
        <v>4.2125999999999948</v>
      </c>
      <c r="H23" s="299">
        <v>458</v>
      </c>
      <c r="I23" s="300">
        <v>5.0764999999999967</v>
      </c>
      <c r="J23" s="300">
        <v>5.2042999999999955</v>
      </c>
      <c r="K23" s="300">
        <v>1.0010999999999992</v>
      </c>
      <c r="L23" s="300">
        <v>5.2042999999999955</v>
      </c>
      <c r="M23" s="301">
        <v>5.8077999999999959</v>
      </c>
      <c r="N23" s="23">
        <v>133.94811995799552</v>
      </c>
      <c r="O23" s="24">
        <v>23.225302236282879</v>
      </c>
      <c r="P23" s="24">
        <v>132.24753799945216</v>
      </c>
      <c r="Q23" s="25">
        <v>133.12439402462209</v>
      </c>
      <c r="R23" s="23">
        <v>128.67818175328256</v>
      </c>
      <c r="S23" s="24">
        <v>23.952774303733761</v>
      </c>
      <c r="T23" s="24">
        <v>127.82764811840514</v>
      </c>
      <c r="U23" s="25">
        <v>128.62984894806013</v>
      </c>
      <c r="V23" s="302">
        <f t="shared" si="0"/>
        <v>1787.8143073418341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3222</v>
      </c>
      <c r="C24" s="306">
        <f t="shared" ref="C24:U24" si="1">SUM(C17:C23)</f>
        <v>27.31539999999999</v>
      </c>
      <c r="D24" s="306">
        <f t="shared" si="1"/>
        <v>26.084499999999984</v>
      </c>
      <c r="E24" s="306">
        <f t="shared" si="1"/>
        <v>5.6558999999999982</v>
      </c>
      <c r="F24" s="306">
        <f t="shared" si="1"/>
        <v>26.371099999999984</v>
      </c>
      <c r="G24" s="306">
        <f t="shared" si="1"/>
        <v>30.809799999999985</v>
      </c>
      <c r="H24" s="305">
        <f t="shared" si="1"/>
        <v>3208</v>
      </c>
      <c r="I24" s="306">
        <f t="shared" si="1"/>
        <v>36.711099999999988</v>
      </c>
      <c r="J24" s="306">
        <f t="shared" si="1"/>
        <v>37.602899999999991</v>
      </c>
      <c r="K24" s="306">
        <f t="shared" si="1"/>
        <v>7.2648999999999972</v>
      </c>
      <c r="L24" s="306">
        <f t="shared" si="1"/>
        <v>37.602899999999991</v>
      </c>
      <c r="M24" s="307">
        <f t="shared" si="1"/>
        <v>41.994999999999983</v>
      </c>
      <c r="N24" s="391">
        <f t="shared" si="1"/>
        <v>938.80919999999992</v>
      </c>
      <c r="O24" s="392">
        <f t="shared" si="1"/>
        <v>162.89840000000001</v>
      </c>
      <c r="P24" s="392">
        <f t="shared" si="1"/>
        <v>927.02049999999986</v>
      </c>
      <c r="Q24" s="393">
        <f t="shared" si="1"/>
        <v>933.45070000000021</v>
      </c>
      <c r="R24" s="391">
        <f t="shared" si="1"/>
        <v>902.37140000000022</v>
      </c>
      <c r="S24" s="392">
        <f t="shared" si="1"/>
        <v>168.25689999999997</v>
      </c>
      <c r="T24" s="392">
        <f t="shared" si="1"/>
        <v>897.01290000000006</v>
      </c>
      <c r="U24" s="393">
        <f t="shared" si="1"/>
        <v>902.37139999999999</v>
      </c>
      <c r="V24" s="302">
        <f>SUM(B24:U24)</f>
        <v>12539.604899999998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153.1</v>
      </c>
      <c r="D25" s="314">
        <v>153.1</v>
      </c>
      <c r="E25" s="314">
        <v>153.1</v>
      </c>
      <c r="F25" s="314">
        <v>153.1</v>
      </c>
      <c r="G25" s="314">
        <v>153.1</v>
      </c>
      <c r="H25" s="313"/>
      <c r="I25" s="314">
        <v>153.1</v>
      </c>
      <c r="J25" s="314">
        <v>153.1</v>
      </c>
      <c r="K25" s="314">
        <v>153.1</v>
      </c>
      <c r="L25" s="314">
        <v>153.1</v>
      </c>
      <c r="M25" s="315">
        <v>153.1</v>
      </c>
      <c r="N25" s="387">
        <v>153.1</v>
      </c>
      <c r="O25" s="388">
        <v>153.1</v>
      </c>
      <c r="P25" s="388">
        <v>153.1</v>
      </c>
      <c r="Q25" s="389">
        <v>153.1</v>
      </c>
      <c r="R25" s="390">
        <v>153.1</v>
      </c>
      <c r="S25" s="388">
        <v>153.1</v>
      </c>
      <c r="T25" s="388">
        <v>153.1</v>
      </c>
      <c r="U25" s="389">
        <v>153.1</v>
      </c>
      <c r="V25" s="320">
        <f>+((V24/V26)/7)*1000</f>
        <v>153.14799765507638</v>
      </c>
    </row>
    <row r="26" spans="1:42" s="52" customFormat="1" ht="36.75" customHeight="1" x14ac:dyDescent="0.25">
      <c r="A26" s="321" t="s">
        <v>21</v>
      </c>
      <c r="B26" s="322"/>
      <c r="C26" s="323">
        <v>732</v>
      </c>
      <c r="D26" s="323">
        <v>699</v>
      </c>
      <c r="E26" s="323">
        <v>151</v>
      </c>
      <c r="F26" s="323">
        <v>707</v>
      </c>
      <c r="G26" s="323">
        <v>826</v>
      </c>
      <c r="H26" s="324"/>
      <c r="I26" s="323">
        <v>715</v>
      </c>
      <c r="J26" s="323">
        <v>733</v>
      </c>
      <c r="K26" s="323">
        <v>141</v>
      </c>
      <c r="L26" s="323">
        <v>733</v>
      </c>
      <c r="M26" s="325">
        <v>818</v>
      </c>
      <c r="N26" s="86">
        <v>876</v>
      </c>
      <c r="O26" s="35">
        <v>152</v>
      </c>
      <c r="P26" s="35">
        <v>865</v>
      </c>
      <c r="Q26" s="36">
        <v>871</v>
      </c>
      <c r="R26" s="34">
        <v>842</v>
      </c>
      <c r="S26" s="35">
        <v>157</v>
      </c>
      <c r="T26" s="35">
        <v>837</v>
      </c>
      <c r="U26" s="36">
        <v>842</v>
      </c>
      <c r="V26" s="326">
        <f>SUM(C26:U26)</f>
        <v>11697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672.41519999999991</v>
      </c>
      <c r="D27" s="300">
        <f t="shared" ref="D27:G27" si="2">(D26*D25/1000)*6</f>
        <v>642.10140000000001</v>
      </c>
      <c r="E27" s="300">
        <f t="shared" si="2"/>
        <v>138.70859999999999</v>
      </c>
      <c r="F27" s="300">
        <f t="shared" si="2"/>
        <v>649.4502</v>
      </c>
      <c r="G27" s="300">
        <f t="shared" si="2"/>
        <v>758.76359999999988</v>
      </c>
      <c r="H27" s="328"/>
      <c r="I27" s="300">
        <f>(I26*I25/1000)*6</f>
        <v>656.79899999999998</v>
      </c>
      <c r="J27" s="300">
        <f>(J26*J25/1000)*6</f>
        <v>673.3338</v>
      </c>
      <c r="K27" s="300">
        <f>(K26*K25/1000)*6</f>
        <v>129.52260000000001</v>
      </c>
      <c r="L27" s="300">
        <f>(L26*L25/1000)*6</f>
        <v>673.3338</v>
      </c>
      <c r="M27" s="301">
        <f>(M26*M25/1000)*6</f>
        <v>751.4147999999999</v>
      </c>
      <c r="N27" s="302">
        <f>((N26*N25)*7/1000-N17-N18)/5</f>
        <v>133.94811995799552</v>
      </c>
      <c r="O27" s="204">
        <f t="shared" ref="O27:U27" si="3">((O26*O25)*7/1000-O17-O18)/5</f>
        <v>23.225302236282879</v>
      </c>
      <c r="P27" s="204">
        <f t="shared" si="3"/>
        <v>132.24753799945216</v>
      </c>
      <c r="Q27" s="205">
        <f t="shared" si="3"/>
        <v>133.12439402462209</v>
      </c>
      <c r="R27" s="203">
        <f t="shared" si="3"/>
        <v>128.67818175328256</v>
      </c>
      <c r="S27" s="204">
        <f t="shared" si="3"/>
        <v>23.952774303733761</v>
      </c>
      <c r="T27" s="204">
        <f t="shared" si="3"/>
        <v>127.82764811840514</v>
      </c>
      <c r="U27" s="205">
        <f t="shared" si="3"/>
        <v>128.62984894806013</v>
      </c>
      <c r="V27" s="88"/>
      <c r="W27" s="52">
        <f>((V24*1000)/V26)/7</f>
        <v>153.14799765507638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3.7331999999999956</v>
      </c>
      <c r="D28" s="330">
        <f t="shared" ref="D28:G28" si="4">+(D25-$C$32)*D26/1000</f>
        <v>3.5648999999999962</v>
      </c>
      <c r="E28" s="330">
        <f t="shared" si="4"/>
        <v>0.77009999999999912</v>
      </c>
      <c r="F28" s="330">
        <f t="shared" si="4"/>
        <v>3.6056999999999961</v>
      </c>
      <c r="G28" s="330">
        <f t="shared" si="4"/>
        <v>4.2125999999999948</v>
      </c>
      <c r="H28" s="329"/>
      <c r="I28" s="330">
        <f>+(I25-$I$32)*I26/1000</f>
        <v>5.0764999999999967</v>
      </c>
      <c r="J28" s="330">
        <f t="shared" ref="J28:M28" si="5">+(J25-$I$32)*J26/1000</f>
        <v>5.2042999999999955</v>
      </c>
      <c r="K28" s="330">
        <f t="shared" si="5"/>
        <v>1.0010999999999992</v>
      </c>
      <c r="L28" s="330">
        <f t="shared" si="5"/>
        <v>5.2042999999999955</v>
      </c>
      <c r="M28" s="331">
        <f t="shared" si="5"/>
        <v>5.8077999999999959</v>
      </c>
      <c r="N28" s="259">
        <f t="shared" ref="N28:U28" si="6">((N26*N25)*7)/1000</f>
        <v>938.80920000000003</v>
      </c>
      <c r="O28" s="45">
        <f t="shared" si="6"/>
        <v>162.89839999999998</v>
      </c>
      <c r="P28" s="45">
        <f t="shared" si="6"/>
        <v>927.02049999999997</v>
      </c>
      <c r="Q28" s="46">
        <f t="shared" si="6"/>
        <v>933.4507000000001</v>
      </c>
      <c r="R28" s="44">
        <f t="shared" si="6"/>
        <v>902.37139999999999</v>
      </c>
      <c r="S28" s="45">
        <f t="shared" si="6"/>
        <v>168.2569</v>
      </c>
      <c r="T28" s="45">
        <f t="shared" si="6"/>
        <v>897.01290000000006</v>
      </c>
      <c r="U28" s="46">
        <f t="shared" si="6"/>
        <v>902.37139999999999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854.0000000000025</v>
      </c>
      <c r="D29" s="333">
        <f t="shared" si="7"/>
        <v>815.50000000000239</v>
      </c>
      <c r="E29" s="333">
        <f t="shared" si="7"/>
        <v>176.16666666666717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834.16666666666913</v>
      </c>
      <c r="J29" s="333">
        <f>+J26*(1.16666666666667)</f>
        <v>855.16666666666913</v>
      </c>
      <c r="K29" s="333">
        <f>+K26*(1.16666666666667)</f>
        <v>164.50000000000048</v>
      </c>
      <c r="L29" s="333">
        <f>+L26*(1.16666666666667)</f>
        <v>855.16666666666913</v>
      </c>
      <c r="M29" s="334">
        <f>+M26*(1.16666666666667)</f>
        <v>954.3333333333361</v>
      </c>
      <c r="N29" s="89">
        <f t="shared" ref="N29:U29" si="8">+(N24/N26)/7*1000</f>
        <v>153.1</v>
      </c>
      <c r="O29" s="49">
        <f t="shared" si="8"/>
        <v>153.10000000000002</v>
      </c>
      <c r="P29" s="49">
        <f t="shared" si="8"/>
        <v>153.1</v>
      </c>
      <c r="Q29" s="50">
        <f t="shared" si="8"/>
        <v>153.10000000000005</v>
      </c>
      <c r="R29" s="48">
        <f t="shared" si="8"/>
        <v>153.10000000000005</v>
      </c>
      <c r="S29" s="49">
        <f t="shared" si="8"/>
        <v>153.1</v>
      </c>
      <c r="T29" s="49">
        <f t="shared" si="8"/>
        <v>153.10000000000002</v>
      </c>
      <c r="U29" s="50">
        <f t="shared" si="8"/>
        <v>153.10000000000002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112.06919999999998</v>
      </c>
      <c r="D30" s="335">
        <f t="shared" ref="D30:G30" si="9">+(D27/6)</f>
        <v>107.01690000000001</v>
      </c>
      <c r="E30" s="335">
        <f t="shared" si="9"/>
        <v>23.118099999999998</v>
      </c>
      <c r="F30" s="335">
        <f t="shared" si="9"/>
        <v>108.24169999999999</v>
      </c>
      <c r="G30" s="335">
        <f t="shared" si="9"/>
        <v>126.46059999999999</v>
      </c>
      <c r="H30" s="328"/>
      <c r="I30" s="335">
        <f>+(I27/6)</f>
        <v>109.4665</v>
      </c>
      <c r="J30" s="335">
        <f>+(J27/6)</f>
        <v>112.2223</v>
      </c>
      <c r="K30" s="335">
        <f>+(K27/6)</f>
        <v>21.587100000000003</v>
      </c>
      <c r="L30" s="335">
        <f>+(L27/6)</f>
        <v>112.2223</v>
      </c>
      <c r="M30" s="336">
        <f>+(M27/6)</f>
        <v>125.23579999999998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273.34414999999996</v>
      </c>
      <c r="D31" s="335">
        <f t="shared" ref="D31:G31" si="10">+((D27-D24)/4)+D30</f>
        <v>261.02112500000004</v>
      </c>
      <c r="E31" s="335">
        <f t="shared" si="10"/>
        <v>56.381274999999995</v>
      </c>
      <c r="F31" s="335">
        <f t="shared" si="10"/>
        <v>264.01147500000002</v>
      </c>
      <c r="G31" s="335">
        <f t="shared" si="10"/>
        <v>308.44904999999994</v>
      </c>
      <c r="H31" s="328"/>
      <c r="I31" s="335">
        <f>+((I27-I24)/4)+I30</f>
        <v>264.48847499999999</v>
      </c>
      <c r="J31" s="335">
        <f>+((J27-J24)/4)+J30</f>
        <v>271.15502500000002</v>
      </c>
      <c r="K31" s="335">
        <f>+((K27-K24)/4)+K30</f>
        <v>52.151525000000007</v>
      </c>
      <c r="L31" s="335">
        <f>+((L27-L24)/4)+L30</f>
        <v>271.15502500000002</v>
      </c>
      <c r="M31" s="336">
        <f>+((M27-M24)/4)+M30</f>
        <v>302.59074999999996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461.02</v>
      </c>
      <c r="E32" s="340">
        <f>+SUM(C26:G26)</f>
        <v>3115</v>
      </c>
      <c r="F32" s="341"/>
      <c r="G32" s="341"/>
      <c r="H32" s="337"/>
      <c r="I32" s="338">
        <v>146</v>
      </c>
      <c r="J32" s="339">
        <f>+I32*K32/1000</f>
        <v>458.44</v>
      </c>
      <c r="K32" s="340">
        <f>+SUM(I26:M26)</f>
        <v>3140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416"/>
      <c r="J36" s="417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118.72279999999999</v>
      </c>
      <c r="C39" s="82">
        <v>121.05679999999998</v>
      </c>
      <c r="D39" s="82">
        <v>16.026799999999998</v>
      </c>
      <c r="E39" s="82">
        <v>119.50079999999998</v>
      </c>
      <c r="F39" s="82">
        <v>117.9448</v>
      </c>
      <c r="G39" s="82"/>
      <c r="H39" s="82"/>
      <c r="I39" s="205">
        <f t="shared" ref="I39:I46" si="11">SUM(B39:H39)</f>
        <v>493.25199999999995</v>
      </c>
      <c r="J39" s="52"/>
      <c r="K39" s="404" t="s">
        <v>13</v>
      </c>
      <c r="L39" s="82">
        <v>8.4</v>
      </c>
      <c r="M39" s="82">
        <v>8.6</v>
      </c>
      <c r="N39" s="82">
        <v>1.1000000000000001</v>
      </c>
      <c r="O39" s="82">
        <v>8.4</v>
      </c>
      <c r="P39" s="82">
        <v>8.1999999999999993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118.72279999999999</v>
      </c>
      <c r="C40" s="82">
        <v>121.05679999999998</v>
      </c>
      <c r="D40" s="82">
        <v>16.026799999999998</v>
      </c>
      <c r="E40" s="82">
        <v>119.50079999999998</v>
      </c>
      <c r="F40" s="82">
        <v>117.9448</v>
      </c>
      <c r="G40" s="82"/>
      <c r="H40" s="82"/>
      <c r="I40" s="205">
        <f t="shared" si="11"/>
        <v>493.25199999999995</v>
      </c>
      <c r="J40" s="52"/>
      <c r="K40" s="406" t="s">
        <v>14</v>
      </c>
      <c r="L40" s="82">
        <v>8.4</v>
      </c>
      <c r="M40" s="82">
        <v>8.6</v>
      </c>
      <c r="N40" s="82">
        <v>1.1000000000000001</v>
      </c>
      <c r="O40" s="82">
        <v>8.4</v>
      </c>
      <c r="P40" s="82">
        <v>8.1999999999999993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34.200000000000003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8.3000000000000007</v>
      </c>
      <c r="M44" s="82">
        <v>8.5</v>
      </c>
      <c r="N44" s="82">
        <v>1</v>
      </c>
      <c r="O44" s="82">
        <v>8.3000000000000007</v>
      </c>
      <c r="P44" s="82">
        <v>8.1999999999999993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8.5</v>
      </c>
      <c r="N45" s="82">
        <v>1</v>
      </c>
      <c r="O45" s="82">
        <v>8.3000000000000007</v>
      </c>
      <c r="P45" s="82">
        <v>8.1999999999999993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237.44559999999998</v>
      </c>
      <c r="C46" s="309">
        <f t="shared" si="13"/>
        <v>242.11359999999996</v>
      </c>
      <c r="D46" s="309">
        <f t="shared" si="13"/>
        <v>32.053599999999996</v>
      </c>
      <c r="E46" s="309">
        <f t="shared" si="13"/>
        <v>239.00159999999997</v>
      </c>
      <c r="F46" s="309">
        <f t="shared" si="13"/>
        <v>235.8896</v>
      </c>
      <c r="G46" s="309">
        <f t="shared" si="13"/>
        <v>0</v>
      </c>
      <c r="H46" s="309">
        <f t="shared" si="13"/>
        <v>0</v>
      </c>
      <c r="I46" s="205">
        <f t="shared" si="11"/>
        <v>986.50399999999991</v>
      </c>
      <c r="K46" s="406" t="s">
        <v>11</v>
      </c>
      <c r="L46" s="308">
        <f t="shared" ref="L46:Q46" si="14">SUM(L39:L45)</f>
        <v>58.4</v>
      </c>
      <c r="M46" s="309">
        <f t="shared" si="14"/>
        <v>59.7</v>
      </c>
      <c r="N46" s="309">
        <f t="shared" si="14"/>
        <v>7.2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155.6</v>
      </c>
      <c r="C47" s="589">
        <v>155.6</v>
      </c>
      <c r="D47" s="589">
        <v>155.6</v>
      </c>
      <c r="E47" s="589">
        <v>155.6</v>
      </c>
      <c r="F47" s="589">
        <v>155.6</v>
      </c>
      <c r="G47" s="317"/>
      <c r="H47" s="317"/>
      <c r="I47" s="425">
        <f>+((I46/I48)/7)*1000</f>
        <v>44.457142857142856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778</v>
      </c>
      <c r="D48" s="35">
        <v>103</v>
      </c>
      <c r="E48" s="35">
        <v>768</v>
      </c>
      <c r="F48" s="35">
        <v>758</v>
      </c>
      <c r="G48" s="35"/>
      <c r="H48" s="35"/>
      <c r="I48" s="427">
        <f>SUM(B48:H48)</f>
        <v>3170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118.72279999999999</v>
      </c>
      <c r="C49" s="204">
        <f t="shared" si="15"/>
        <v>121.05679999999998</v>
      </c>
      <c r="D49" s="204">
        <f t="shared" si="15"/>
        <v>16.026799999999998</v>
      </c>
      <c r="E49" s="204">
        <f t="shared" si="15"/>
        <v>119.50079999999998</v>
      </c>
      <c r="F49" s="204">
        <f t="shared" si="15"/>
        <v>117.9448</v>
      </c>
      <c r="G49" s="204">
        <f t="shared" si="15"/>
        <v>0</v>
      </c>
      <c r="H49" s="204">
        <f t="shared" si="15"/>
        <v>0</v>
      </c>
      <c r="I49" s="431">
        <f>((I46*1000)/I48)/7</f>
        <v>44.457142857142856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8.4956999999999994</v>
      </c>
      <c r="N49" s="302">
        <f t="shared" si="16"/>
        <v>0.99570000000000003</v>
      </c>
      <c r="O49" s="302">
        <f t="shared" si="16"/>
        <v>8.2922000000000011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831.05959999999993</v>
      </c>
      <c r="C50" s="43">
        <f t="shared" si="17"/>
        <v>847.3975999999999</v>
      </c>
      <c r="D50" s="43">
        <f t="shared" si="17"/>
        <v>112.18759999999999</v>
      </c>
      <c r="E50" s="43">
        <f t="shared" si="17"/>
        <v>836.50559999999984</v>
      </c>
      <c r="F50" s="43">
        <f t="shared" si="17"/>
        <v>825.61360000000002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44.457142857142856</v>
      </c>
      <c r="C51" s="49">
        <f t="shared" si="19"/>
        <v>44.457142857142856</v>
      </c>
      <c r="D51" s="49">
        <f t="shared" si="19"/>
        <v>44.457142857142856</v>
      </c>
      <c r="E51" s="49">
        <f t="shared" si="19"/>
        <v>44.457142857142856</v>
      </c>
      <c r="F51" s="49">
        <f t="shared" si="19"/>
        <v>44.457142857142856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146.36591478696741</v>
      </c>
      <c r="M51" s="49">
        <f t="shared" si="20"/>
        <v>144.55205811138018</v>
      </c>
      <c r="N51" s="49">
        <f t="shared" si="20"/>
        <v>146.9387755102041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2"/>
      <c r="D73" s="602"/>
      <c r="E73" s="602"/>
      <c r="F73" s="118"/>
      <c r="G73" s="198"/>
      <c r="H73" s="602"/>
      <c r="I73" s="602"/>
      <c r="J73" s="602"/>
      <c r="K73" s="118"/>
      <c r="L73" s="198"/>
      <c r="M73" s="602"/>
      <c r="N73" s="602"/>
      <c r="O73" s="118"/>
      <c r="P73" s="198"/>
      <c r="Q73" s="602"/>
      <c r="R73" s="60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2</v>
      </c>
      <c r="J76" s="204">
        <v>9.3000000000000007</v>
      </c>
      <c r="K76" s="205">
        <v>10.5</v>
      </c>
      <c r="L76" s="203">
        <v>10.8</v>
      </c>
      <c r="M76" s="204">
        <v>1.9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2</v>
      </c>
      <c r="J77" s="204">
        <v>9.3000000000000007</v>
      </c>
      <c r="K77" s="205">
        <v>10.5</v>
      </c>
      <c r="L77" s="203">
        <v>10.8</v>
      </c>
      <c r="M77" s="204">
        <v>1.9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1.7</v>
      </c>
      <c r="J78" s="204">
        <v>9.1999999999999993</v>
      </c>
      <c r="K78" s="205">
        <v>10.3</v>
      </c>
      <c r="L78" s="203">
        <v>10.7</v>
      </c>
      <c r="M78" s="204">
        <v>1.7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1.7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10.8</v>
      </c>
      <c r="M82" s="204">
        <v>1.8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145.70000000000002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12.800000000000002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12.700000000000001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1017.1000000000001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149.94840041279673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1.2279999999999998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1.7536</v>
      </c>
      <c r="J86" s="204">
        <f t="shared" si="28"/>
        <v>9.2566000000000006</v>
      </c>
      <c r="K86" s="205">
        <f t="shared" si="28"/>
        <v>10.353</v>
      </c>
      <c r="L86" s="203">
        <f t="shared" si="28"/>
        <v>10.739100000000002</v>
      </c>
      <c r="M86" s="204">
        <f t="shared" si="28"/>
        <v>1.7852000000000001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149.9484004127967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152.38095238095244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151.19047619047618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1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0" t="s">
        <v>0</v>
      </c>
      <c r="B3" s="620"/>
      <c r="C3" s="620"/>
      <c r="D3" s="604"/>
      <c r="E3" s="604"/>
      <c r="F3" s="604"/>
      <c r="G3" s="604"/>
      <c r="H3" s="604"/>
      <c r="I3" s="604"/>
      <c r="J3" s="604"/>
      <c r="K3" s="604"/>
      <c r="L3" s="604"/>
      <c r="M3" s="604"/>
      <c r="N3" s="604"/>
      <c r="O3" s="604"/>
      <c r="P3" s="604"/>
      <c r="Q3" s="604"/>
      <c r="R3" s="604"/>
      <c r="S3" s="604"/>
      <c r="T3" s="604"/>
      <c r="U3" s="604"/>
      <c r="V3" s="604"/>
      <c r="W3" s="604"/>
      <c r="X3" s="604"/>
      <c r="Y3" s="2"/>
      <c r="Z3" s="2"/>
      <c r="AA3" s="2"/>
      <c r="AB3" s="2"/>
      <c r="AC3" s="2"/>
      <c r="AD3" s="60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4" t="s">
        <v>1</v>
      </c>
      <c r="B9" s="604"/>
      <c r="C9" s="604"/>
      <c r="D9" s="1"/>
      <c r="E9" s="621" t="s">
        <v>2</v>
      </c>
      <c r="F9" s="621"/>
      <c r="G9" s="62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1"/>
      <c r="S9" s="62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4"/>
      <c r="B10" s="604"/>
      <c r="C10" s="60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4" t="s">
        <v>4</v>
      </c>
      <c r="B11" s="604"/>
      <c r="C11" s="604"/>
      <c r="D11" s="1"/>
      <c r="E11" s="605">
        <v>1</v>
      </c>
      <c r="F11" s="1"/>
      <c r="G11" s="1"/>
      <c r="H11" s="1"/>
      <c r="I11" s="1"/>
      <c r="J11" s="1"/>
      <c r="K11" s="622" t="s">
        <v>158</v>
      </c>
      <c r="L11" s="622"/>
      <c r="M11" s="606"/>
      <c r="N11" s="60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4"/>
      <c r="B12" s="604"/>
      <c r="C12" s="604"/>
      <c r="D12" s="1"/>
      <c r="E12" s="5"/>
      <c r="F12" s="1"/>
      <c r="G12" s="1"/>
      <c r="H12" s="1"/>
      <c r="I12" s="1"/>
      <c r="J12" s="1"/>
      <c r="K12" s="606"/>
      <c r="L12" s="606"/>
      <c r="M12" s="606"/>
      <c r="N12" s="60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4"/>
      <c r="B13" s="604"/>
      <c r="C13" s="604"/>
      <c r="D13" s="604"/>
      <c r="E13" s="604"/>
      <c r="F13" s="604"/>
      <c r="G13" s="604"/>
      <c r="H13" s="604"/>
      <c r="I13" s="604"/>
      <c r="J13" s="604"/>
      <c r="K13" s="604"/>
      <c r="L13" s="606"/>
      <c r="M13" s="606"/>
      <c r="N13" s="606"/>
      <c r="O13" s="606"/>
      <c r="P13" s="606"/>
      <c r="Q13" s="606"/>
      <c r="R13" s="606"/>
      <c r="S13" s="606"/>
      <c r="T13" s="606"/>
      <c r="U13" s="606"/>
      <c r="V13" s="606"/>
      <c r="W13" s="1"/>
      <c r="X13" s="1"/>
      <c r="Y13" s="1"/>
    </row>
    <row r="14" spans="1:30" s="3" customFormat="1" ht="27" thickBot="1" x14ac:dyDescent="0.3">
      <c r="A14" s="60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37" t="s">
        <v>8</v>
      </c>
      <c r="C15" s="638"/>
      <c r="D15" s="638"/>
      <c r="E15" s="638"/>
      <c r="F15" s="638"/>
      <c r="G15" s="639"/>
      <c r="H15" s="640" t="s">
        <v>53</v>
      </c>
      <c r="I15" s="641"/>
      <c r="J15" s="641"/>
      <c r="K15" s="641"/>
      <c r="L15" s="641"/>
      <c r="M15" s="642"/>
      <c r="N15" s="643" t="s">
        <v>9</v>
      </c>
      <c r="O15" s="628"/>
      <c r="P15" s="628"/>
      <c r="Q15" s="629"/>
      <c r="R15" s="614" t="s">
        <v>30</v>
      </c>
      <c r="S15" s="615"/>
      <c r="T15" s="615"/>
      <c r="U15" s="616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460</v>
      </c>
      <c r="C17" s="300">
        <v>3.7331999999999956</v>
      </c>
      <c r="D17" s="300">
        <v>3.5648999999999962</v>
      </c>
      <c r="E17" s="300">
        <v>0.77009999999999912</v>
      </c>
      <c r="F17" s="300">
        <v>3.6056999999999961</v>
      </c>
      <c r="G17" s="300">
        <v>4.2125999999999948</v>
      </c>
      <c r="H17" s="299">
        <v>458</v>
      </c>
      <c r="I17" s="300">
        <v>5.0764999999999967</v>
      </c>
      <c r="J17" s="300">
        <v>5.2042999999999955</v>
      </c>
      <c r="K17" s="300">
        <v>1.0010999999999992</v>
      </c>
      <c r="L17" s="300">
        <v>5.2042999999999955</v>
      </c>
      <c r="M17" s="301">
        <v>5.8077999999999959</v>
      </c>
      <c r="N17" s="23">
        <v>133.94811995799552</v>
      </c>
      <c r="O17" s="24">
        <v>23.225302236282879</v>
      </c>
      <c r="P17" s="24">
        <v>132.24753799945216</v>
      </c>
      <c r="Q17" s="25">
        <v>133.12439402462209</v>
      </c>
      <c r="R17" s="23">
        <v>128.67818175328256</v>
      </c>
      <c r="S17" s="24">
        <v>23.952774303733761</v>
      </c>
      <c r="T17" s="24">
        <v>127.82764811840514</v>
      </c>
      <c r="U17" s="25">
        <v>128.62984894806013</v>
      </c>
      <c r="V17" s="302">
        <f>SUM(B17:U17)</f>
        <v>1787.8143073418341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460</v>
      </c>
      <c r="C18" s="300">
        <v>3.7331999999999956</v>
      </c>
      <c r="D18" s="300">
        <v>3.5648999999999962</v>
      </c>
      <c r="E18" s="300">
        <v>0.77009999999999912</v>
      </c>
      <c r="F18" s="300">
        <v>3.6056999999999961</v>
      </c>
      <c r="G18" s="300">
        <v>4.2125999999999948</v>
      </c>
      <c r="H18" s="299">
        <v>458</v>
      </c>
      <c r="I18" s="300">
        <v>5.0764999999999967</v>
      </c>
      <c r="J18" s="300">
        <v>5.2042999999999955</v>
      </c>
      <c r="K18" s="300">
        <v>1.0010999999999992</v>
      </c>
      <c r="L18" s="300">
        <v>5.2042999999999955</v>
      </c>
      <c r="M18" s="301">
        <v>5.8077999999999959</v>
      </c>
      <c r="N18" s="23">
        <v>133.94811995799552</v>
      </c>
      <c r="O18" s="24">
        <v>23.225302236282879</v>
      </c>
      <c r="P18" s="24">
        <v>132.24753799945216</v>
      </c>
      <c r="Q18" s="25">
        <v>133.12439402462209</v>
      </c>
      <c r="R18" s="23">
        <v>128.67818175328256</v>
      </c>
      <c r="S18" s="24">
        <v>23.952774303733761</v>
      </c>
      <c r="T18" s="24">
        <v>127.82764811840514</v>
      </c>
      <c r="U18" s="25">
        <v>128.62984894806013</v>
      </c>
      <c r="V18" s="302">
        <f t="shared" ref="V18:V23" si="0">SUM(B18:U18)</f>
        <v>1787.8143073418341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459</v>
      </c>
      <c r="C19" s="300">
        <v>3.0659999999999918</v>
      </c>
      <c r="D19" s="300">
        <v>2.927399999999992</v>
      </c>
      <c r="E19" s="300">
        <v>0.61739999999999828</v>
      </c>
      <c r="F19" s="300">
        <v>2.9609999999999919</v>
      </c>
      <c r="G19" s="300">
        <v>3.4607999999999906</v>
      </c>
      <c r="H19" s="299">
        <v>457</v>
      </c>
      <c r="I19" s="300">
        <v>4.4267999999999921</v>
      </c>
      <c r="J19" s="300">
        <v>4.5445999999999911</v>
      </c>
      <c r="K19" s="300">
        <v>0.84319999999999851</v>
      </c>
      <c r="L19" s="300">
        <v>4.5383999999999913</v>
      </c>
      <c r="M19" s="301">
        <v>5.0715999999999903</v>
      </c>
      <c r="N19" s="23">
        <v>132.98825201680174</v>
      </c>
      <c r="O19" s="24">
        <v>22.479659105486839</v>
      </c>
      <c r="P19" s="24">
        <v>131.10984480021912</v>
      </c>
      <c r="Q19" s="25">
        <v>132.25164239015109</v>
      </c>
      <c r="R19" s="23">
        <v>127.84674729868694</v>
      </c>
      <c r="S19" s="24">
        <v>23.254770278506484</v>
      </c>
      <c r="T19" s="24">
        <v>127.12086075263792</v>
      </c>
      <c r="U19" s="25">
        <v>128.07930042077592</v>
      </c>
      <c r="V19" s="302">
        <f t="shared" si="0"/>
        <v>1773.5882770632663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459</v>
      </c>
      <c r="C20" s="300">
        <v>3.0659999999999918</v>
      </c>
      <c r="D20" s="300">
        <v>2.927399999999992</v>
      </c>
      <c r="E20" s="300">
        <v>0.61739999999999828</v>
      </c>
      <c r="F20" s="300">
        <v>2.9609999999999919</v>
      </c>
      <c r="G20" s="300">
        <v>3.4607999999999906</v>
      </c>
      <c r="H20" s="299">
        <v>457</v>
      </c>
      <c r="I20" s="300">
        <v>4.4267999999999921</v>
      </c>
      <c r="J20" s="300">
        <v>4.5445999999999911</v>
      </c>
      <c r="K20" s="300">
        <v>0.84319999999999851</v>
      </c>
      <c r="L20" s="300">
        <v>4.5383999999999913</v>
      </c>
      <c r="M20" s="301">
        <v>5.0715999999999903</v>
      </c>
      <c r="N20" s="23">
        <v>132.98825201680174</v>
      </c>
      <c r="O20" s="24">
        <v>22.479659105486839</v>
      </c>
      <c r="P20" s="24">
        <v>131.10984480021912</v>
      </c>
      <c r="Q20" s="25">
        <v>132.25164239015109</v>
      </c>
      <c r="R20" s="23">
        <v>127.84674729868694</v>
      </c>
      <c r="S20" s="24">
        <v>23.254770278506484</v>
      </c>
      <c r="T20" s="24">
        <v>127.12086075263792</v>
      </c>
      <c r="U20" s="25">
        <v>128.07930042077592</v>
      </c>
      <c r="V20" s="302">
        <f t="shared" si="0"/>
        <v>1773.5882770632663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459</v>
      </c>
      <c r="C21" s="300">
        <v>3.0659999999999918</v>
      </c>
      <c r="D21" s="300">
        <v>2.927399999999992</v>
      </c>
      <c r="E21" s="300">
        <v>0.61739999999999828</v>
      </c>
      <c r="F21" s="300">
        <v>2.9609999999999919</v>
      </c>
      <c r="G21" s="300">
        <v>3.4607999999999906</v>
      </c>
      <c r="H21" s="299">
        <v>457</v>
      </c>
      <c r="I21" s="300">
        <v>4.4267999999999921</v>
      </c>
      <c r="J21" s="300">
        <v>4.5445999999999911</v>
      </c>
      <c r="K21" s="300">
        <v>0.84319999999999851</v>
      </c>
      <c r="L21" s="300">
        <v>4.5383999999999913</v>
      </c>
      <c r="M21" s="301">
        <v>5.0715999999999903</v>
      </c>
      <c r="N21" s="23">
        <v>132.98825201680174</v>
      </c>
      <c r="O21" s="24">
        <v>22.479659105486839</v>
      </c>
      <c r="P21" s="24">
        <v>131.10984480021912</v>
      </c>
      <c r="Q21" s="25">
        <v>132.25164239015109</v>
      </c>
      <c r="R21" s="23">
        <v>127.84674729868694</v>
      </c>
      <c r="S21" s="24">
        <v>23.254770278506484</v>
      </c>
      <c r="T21" s="24">
        <v>127.12086075263792</v>
      </c>
      <c r="U21" s="25">
        <v>128.07930042077592</v>
      </c>
      <c r="V21" s="302">
        <f t="shared" si="0"/>
        <v>1773.5882770632663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459</v>
      </c>
      <c r="C22" s="300">
        <v>3.0659999999999918</v>
      </c>
      <c r="D22" s="300">
        <v>2.927399999999992</v>
      </c>
      <c r="E22" s="300">
        <v>0.61739999999999828</v>
      </c>
      <c r="F22" s="300">
        <v>2.9609999999999919</v>
      </c>
      <c r="G22" s="300">
        <v>3.4607999999999906</v>
      </c>
      <c r="H22" s="299">
        <v>457</v>
      </c>
      <c r="I22" s="300">
        <v>4.4267999999999921</v>
      </c>
      <c r="J22" s="300">
        <v>4.5445999999999911</v>
      </c>
      <c r="K22" s="300">
        <v>0.84319999999999851</v>
      </c>
      <c r="L22" s="300">
        <v>4.5383999999999913</v>
      </c>
      <c r="M22" s="301">
        <v>5.0715999999999903</v>
      </c>
      <c r="N22" s="23">
        <v>132.98825201680174</v>
      </c>
      <c r="O22" s="24">
        <v>22.479659105486839</v>
      </c>
      <c r="P22" s="24">
        <v>131.10984480021912</v>
      </c>
      <c r="Q22" s="25">
        <v>132.25164239015109</v>
      </c>
      <c r="R22" s="23">
        <v>127.84674729868694</v>
      </c>
      <c r="S22" s="24">
        <v>23.254770278506484</v>
      </c>
      <c r="T22" s="24">
        <v>127.12086075263792</v>
      </c>
      <c r="U22" s="25">
        <v>128.07930042077592</v>
      </c>
      <c r="V22" s="302">
        <f t="shared" si="0"/>
        <v>1773.5882770632663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459</v>
      </c>
      <c r="C23" s="300">
        <v>3.0659999999999918</v>
      </c>
      <c r="D23" s="300">
        <v>2.927399999999992</v>
      </c>
      <c r="E23" s="300">
        <v>0.61739999999999828</v>
      </c>
      <c r="F23" s="300">
        <v>2.9609999999999919</v>
      </c>
      <c r="G23" s="300">
        <v>3.4607999999999906</v>
      </c>
      <c r="H23" s="299">
        <v>457</v>
      </c>
      <c r="I23" s="300">
        <v>4.4267999999999921</v>
      </c>
      <c r="J23" s="300">
        <v>4.5445999999999911</v>
      </c>
      <c r="K23" s="300">
        <v>0.84319999999999851</v>
      </c>
      <c r="L23" s="300">
        <v>4.5383999999999913</v>
      </c>
      <c r="M23" s="301">
        <v>5.0715999999999903</v>
      </c>
      <c r="N23" s="23">
        <v>132.98825201680174</v>
      </c>
      <c r="O23" s="24">
        <v>22.479659105486839</v>
      </c>
      <c r="P23" s="24">
        <v>131.10984480021912</v>
      </c>
      <c r="Q23" s="25">
        <v>132.25164239015109</v>
      </c>
      <c r="R23" s="23">
        <v>127.84674729868694</v>
      </c>
      <c r="S23" s="24">
        <v>23.254770278506484</v>
      </c>
      <c r="T23" s="24">
        <v>127.12086075263792</v>
      </c>
      <c r="U23" s="25">
        <v>128.07930042077592</v>
      </c>
      <c r="V23" s="302">
        <f t="shared" si="0"/>
        <v>1773.5882770632663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3215</v>
      </c>
      <c r="C24" s="306">
        <f t="shared" ref="C24:U24" si="1">SUM(C17:C23)</f>
        <v>22.796399999999949</v>
      </c>
      <c r="D24" s="306">
        <f t="shared" si="1"/>
        <v>21.76679999999995</v>
      </c>
      <c r="E24" s="306">
        <f t="shared" si="1"/>
        <v>4.6271999999999895</v>
      </c>
      <c r="F24" s="306">
        <f t="shared" si="1"/>
        <v>22.016399999999951</v>
      </c>
      <c r="G24" s="306">
        <f t="shared" si="1"/>
        <v>25.729199999999945</v>
      </c>
      <c r="H24" s="305">
        <f t="shared" si="1"/>
        <v>3201</v>
      </c>
      <c r="I24" s="306">
        <f t="shared" si="1"/>
        <v>32.286999999999956</v>
      </c>
      <c r="J24" s="306">
        <f t="shared" si="1"/>
        <v>33.131599999999949</v>
      </c>
      <c r="K24" s="306">
        <f t="shared" si="1"/>
        <v>6.2181999999999915</v>
      </c>
      <c r="L24" s="306">
        <f t="shared" si="1"/>
        <v>33.10059999999995</v>
      </c>
      <c r="M24" s="307">
        <f t="shared" si="1"/>
        <v>36.973599999999941</v>
      </c>
      <c r="N24" s="391">
        <f t="shared" si="1"/>
        <v>932.83749999999986</v>
      </c>
      <c r="O24" s="392">
        <f t="shared" si="1"/>
        <v>158.84889999999993</v>
      </c>
      <c r="P24" s="392">
        <f t="shared" si="1"/>
        <v>920.04429999999979</v>
      </c>
      <c r="Q24" s="393">
        <f t="shared" si="1"/>
        <v>927.50699999999972</v>
      </c>
      <c r="R24" s="391">
        <f t="shared" si="1"/>
        <v>896.59009999999989</v>
      </c>
      <c r="S24" s="392">
        <f t="shared" si="1"/>
        <v>164.17939999999993</v>
      </c>
      <c r="T24" s="392">
        <f t="shared" si="1"/>
        <v>891.25959999999975</v>
      </c>
      <c r="U24" s="393">
        <f t="shared" si="1"/>
        <v>897.65619999999979</v>
      </c>
      <c r="V24" s="302">
        <f>SUM(B24:U24)</f>
        <v>12443.569999999996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152.19999999999999</v>
      </c>
      <c r="D25" s="314">
        <v>152.19999999999999</v>
      </c>
      <c r="E25" s="314">
        <v>152.19999999999999</v>
      </c>
      <c r="F25" s="314">
        <v>152.19999999999999</v>
      </c>
      <c r="G25" s="314">
        <v>152.19999999999999</v>
      </c>
      <c r="H25" s="313"/>
      <c r="I25" s="314">
        <v>152.19999999999999</v>
      </c>
      <c r="J25" s="314">
        <v>152.19999999999999</v>
      </c>
      <c r="K25" s="314">
        <v>152.19999999999999</v>
      </c>
      <c r="L25" s="314">
        <v>152.19999999999999</v>
      </c>
      <c r="M25" s="315">
        <v>152.19999999999999</v>
      </c>
      <c r="N25" s="387">
        <v>152.29999999999998</v>
      </c>
      <c r="O25" s="388">
        <v>152.29999999999998</v>
      </c>
      <c r="P25" s="388">
        <v>152.29999999999998</v>
      </c>
      <c r="Q25" s="389">
        <v>152.29999999999998</v>
      </c>
      <c r="R25" s="390">
        <v>152.29999999999998</v>
      </c>
      <c r="S25" s="388">
        <v>152.29999999999998</v>
      </c>
      <c r="T25" s="388">
        <v>152.29999999999998</v>
      </c>
      <c r="U25" s="389">
        <v>152.29999999999998</v>
      </c>
      <c r="V25" s="320">
        <f>+((V24/V26)/7)*1000</f>
        <v>152.37895226666009</v>
      </c>
    </row>
    <row r="26" spans="1:42" s="52" customFormat="1" ht="36.75" customHeight="1" x14ac:dyDescent="0.25">
      <c r="A26" s="321" t="s">
        <v>21</v>
      </c>
      <c r="B26" s="322"/>
      <c r="C26" s="323">
        <v>730</v>
      </c>
      <c r="D26" s="323">
        <v>697</v>
      </c>
      <c r="E26" s="323">
        <v>147</v>
      </c>
      <c r="F26" s="323">
        <v>705</v>
      </c>
      <c r="G26" s="323">
        <v>824</v>
      </c>
      <c r="H26" s="324"/>
      <c r="I26" s="323">
        <v>714</v>
      </c>
      <c r="J26" s="323">
        <v>733</v>
      </c>
      <c r="K26" s="323">
        <v>136</v>
      </c>
      <c r="L26" s="323">
        <v>732</v>
      </c>
      <c r="M26" s="325">
        <v>818</v>
      </c>
      <c r="N26" s="86">
        <v>875</v>
      </c>
      <c r="O26" s="35">
        <v>149</v>
      </c>
      <c r="P26" s="35">
        <v>863</v>
      </c>
      <c r="Q26" s="36">
        <v>870</v>
      </c>
      <c r="R26" s="34">
        <v>841</v>
      </c>
      <c r="S26" s="35">
        <v>154</v>
      </c>
      <c r="T26" s="35">
        <v>836</v>
      </c>
      <c r="U26" s="36">
        <v>842</v>
      </c>
      <c r="V26" s="326">
        <f>SUM(C26:U26)</f>
        <v>11666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666.63599999999985</v>
      </c>
      <c r="D27" s="300">
        <f t="shared" ref="D27:G27" si="2">(D26*D25/1000)*6</f>
        <v>636.50040000000001</v>
      </c>
      <c r="E27" s="300">
        <f t="shared" si="2"/>
        <v>134.24039999999997</v>
      </c>
      <c r="F27" s="300">
        <f t="shared" si="2"/>
        <v>643.80599999999993</v>
      </c>
      <c r="G27" s="300">
        <f t="shared" si="2"/>
        <v>752.47679999999991</v>
      </c>
      <c r="H27" s="328"/>
      <c r="I27" s="300">
        <f>(I26*I25/1000)*6</f>
        <v>652.02479999999991</v>
      </c>
      <c r="J27" s="300">
        <f>(J26*J25/1000)*6</f>
        <v>669.37559999999996</v>
      </c>
      <c r="K27" s="300">
        <f>(K26*K25/1000)*6</f>
        <v>124.19519999999999</v>
      </c>
      <c r="L27" s="300">
        <f>(L26*L25/1000)*6</f>
        <v>668.4624</v>
      </c>
      <c r="M27" s="301">
        <f>(M26*M25/1000)*6</f>
        <v>746.99759999999992</v>
      </c>
      <c r="N27" s="302">
        <f>((N26*N25)*7/1000-N17-N18)/5</f>
        <v>132.98825201680174</v>
      </c>
      <c r="O27" s="204">
        <f t="shared" ref="O27:U27" si="3">((O26*O25)*7/1000-O17-O18)/5</f>
        <v>22.479659105486839</v>
      </c>
      <c r="P27" s="204">
        <f t="shared" si="3"/>
        <v>131.10984480021912</v>
      </c>
      <c r="Q27" s="205">
        <f t="shared" si="3"/>
        <v>132.25164239015109</v>
      </c>
      <c r="R27" s="203">
        <f t="shared" si="3"/>
        <v>127.84674729868694</v>
      </c>
      <c r="S27" s="204">
        <f t="shared" si="3"/>
        <v>23.254770278506484</v>
      </c>
      <c r="T27" s="204">
        <f t="shared" si="3"/>
        <v>127.12086075263792</v>
      </c>
      <c r="U27" s="205">
        <f t="shared" si="3"/>
        <v>128.07930042077592</v>
      </c>
      <c r="V27" s="88"/>
      <c r="W27" s="52">
        <f>((V24*1000)/V26)/7</f>
        <v>152.37895226666009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3.0659999999999918</v>
      </c>
      <c r="D28" s="330">
        <f t="shared" ref="D28:G28" si="4">+(D25-$C$32)*D26/1000</f>
        <v>2.927399999999992</v>
      </c>
      <c r="E28" s="330">
        <f t="shared" si="4"/>
        <v>0.61739999999999828</v>
      </c>
      <c r="F28" s="330">
        <f t="shared" si="4"/>
        <v>2.9609999999999919</v>
      </c>
      <c r="G28" s="330">
        <f t="shared" si="4"/>
        <v>3.4607999999999906</v>
      </c>
      <c r="H28" s="329"/>
      <c r="I28" s="330">
        <f>+(I25-$I$32)*I26/1000</f>
        <v>4.4267999999999921</v>
      </c>
      <c r="J28" s="330">
        <f t="shared" ref="J28:M28" si="5">+(J25-$I$32)*J26/1000</f>
        <v>4.5445999999999911</v>
      </c>
      <c r="K28" s="330">
        <f t="shared" si="5"/>
        <v>0.84319999999999851</v>
      </c>
      <c r="L28" s="330">
        <f t="shared" si="5"/>
        <v>4.5383999999999913</v>
      </c>
      <c r="M28" s="331">
        <f t="shared" si="5"/>
        <v>5.0715999999999903</v>
      </c>
      <c r="N28" s="259">
        <f t="shared" ref="N28:U28" si="6">((N26*N25)*7)/1000</f>
        <v>932.83749999999975</v>
      </c>
      <c r="O28" s="45">
        <f t="shared" si="6"/>
        <v>158.84889999999996</v>
      </c>
      <c r="P28" s="45">
        <f t="shared" si="6"/>
        <v>920.04429999999991</v>
      </c>
      <c r="Q28" s="46">
        <f t="shared" si="6"/>
        <v>927.50699999999972</v>
      </c>
      <c r="R28" s="44">
        <f t="shared" si="6"/>
        <v>896.59009999999989</v>
      </c>
      <c r="S28" s="45">
        <f t="shared" si="6"/>
        <v>164.17939999999996</v>
      </c>
      <c r="T28" s="45">
        <f t="shared" si="6"/>
        <v>891.25959999999986</v>
      </c>
      <c r="U28" s="46">
        <f t="shared" si="6"/>
        <v>897.6561999999999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851.66666666666913</v>
      </c>
      <c r="D29" s="333">
        <f t="shared" si="7"/>
        <v>813.16666666666902</v>
      </c>
      <c r="E29" s="333">
        <f t="shared" si="7"/>
        <v>171.50000000000051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833.00000000000239</v>
      </c>
      <c r="J29" s="333">
        <f>+J26*(1.16666666666667)</f>
        <v>855.16666666666913</v>
      </c>
      <c r="K29" s="333">
        <f>+K26*(1.16666666666667)</f>
        <v>158.66666666666714</v>
      </c>
      <c r="L29" s="333">
        <f>+L26*(1.16666666666667)</f>
        <v>854.0000000000025</v>
      </c>
      <c r="M29" s="334">
        <f>+M26*(1.16666666666667)</f>
        <v>954.3333333333361</v>
      </c>
      <c r="N29" s="89">
        <f t="shared" ref="N29:U29" si="8">+(N24/N26)/7*1000</f>
        <v>152.29999999999995</v>
      </c>
      <c r="O29" s="49">
        <f t="shared" si="8"/>
        <v>152.29999999999993</v>
      </c>
      <c r="P29" s="49">
        <f t="shared" si="8"/>
        <v>152.29999999999995</v>
      </c>
      <c r="Q29" s="50">
        <f t="shared" si="8"/>
        <v>152.29999999999993</v>
      </c>
      <c r="R29" s="48">
        <f t="shared" si="8"/>
        <v>152.29999999999995</v>
      </c>
      <c r="S29" s="49">
        <f t="shared" si="8"/>
        <v>152.29999999999993</v>
      </c>
      <c r="T29" s="49">
        <f t="shared" si="8"/>
        <v>152.29999999999993</v>
      </c>
      <c r="U29" s="50">
        <f t="shared" si="8"/>
        <v>152.29999999999995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111.10599999999998</v>
      </c>
      <c r="D30" s="335">
        <f t="shared" ref="D30:G30" si="9">+(D27/6)</f>
        <v>106.0834</v>
      </c>
      <c r="E30" s="335">
        <f t="shared" si="9"/>
        <v>22.373399999999993</v>
      </c>
      <c r="F30" s="335">
        <f t="shared" si="9"/>
        <v>107.30099999999999</v>
      </c>
      <c r="G30" s="335">
        <f t="shared" si="9"/>
        <v>125.41279999999999</v>
      </c>
      <c r="H30" s="328"/>
      <c r="I30" s="335">
        <f>+(I27/6)</f>
        <v>108.67079999999999</v>
      </c>
      <c r="J30" s="335">
        <f>+(J27/6)</f>
        <v>111.56259999999999</v>
      </c>
      <c r="K30" s="335">
        <f>+(K27/6)</f>
        <v>20.699199999999998</v>
      </c>
      <c r="L30" s="335">
        <f>+(L27/6)</f>
        <v>111.4104</v>
      </c>
      <c r="M30" s="336">
        <f>+(M27/6)</f>
        <v>124.49959999999999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272.06589999999994</v>
      </c>
      <c r="D31" s="335">
        <f t="shared" ref="D31:G31" si="10">+((D27-D24)/4)+D30</f>
        <v>259.76679999999999</v>
      </c>
      <c r="E31" s="335">
        <f t="shared" si="10"/>
        <v>54.776699999999991</v>
      </c>
      <c r="F31" s="335">
        <f t="shared" si="10"/>
        <v>262.74839999999995</v>
      </c>
      <c r="G31" s="335">
        <f t="shared" si="10"/>
        <v>307.09969999999998</v>
      </c>
      <c r="H31" s="328"/>
      <c r="I31" s="335">
        <f>+((I27-I24)/4)+I30</f>
        <v>263.60524999999996</v>
      </c>
      <c r="J31" s="335">
        <f>+((J27-J24)/4)+J30</f>
        <v>270.62360000000001</v>
      </c>
      <c r="K31" s="335">
        <f>+((K27-K24)/4)+K30</f>
        <v>50.193449999999999</v>
      </c>
      <c r="L31" s="335">
        <f>+((L27-L24)/4)+L30</f>
        <v>270.25085000000001</v>
      </c>
      <c r="M31" s="336">
        <f>+((M27-M24)/4)+M30</f>
        <v>302.00559999999996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459.24400000000003</v>
      </c>
      <c r="E32" s="340">
        <f>+SUM(C26:G26)</f>
        <v>3103</v>
      </c>
      <c r="F32" s="341"/>
      <c r="G32" s="341"/>
      <c r="H32" s="337"/>
      <c r="I32" s="338">
        <v>146</v>
      </c>
      <c r="J32" s="339">
        <f>+I32*K32/1000</f>
        <v>457.41800000000001</v>
      </c>
      <c r="K32" s="340">
        <f>+SUM(I26:M26)</f>
        <v>3133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08" t="s">
        <v>26</v>
      </c>
      <c r="C36" s="609"/>
      <c r="D36" s="609"/>
      <c r="E36" s="609"/>
      <c r="F36" s="609"/>
      <c r="G36" s="609"/>
      <c r="H36" s="610"/>
      <c r="I36" s="416"/>
      <c r="J36" s="417" t="s">
        <v>27</v>
      </c>
      <c r="K36" s="110"/>
      <c r="L36" s="608" t="s">
        <v>26</v>
      </c>
      <c r="M36" s="609"/>
      <c r="N36" s="609"/>
      <c r="O36" s="609"/>
      <c r="P36" s="609"/>
      <c r="Q36" s="609"/>
      <c r="R36" s="636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117.7932</v>
      </c>
      <c r="C39" s="82">
        <v>120.2796</v>
      </c>
      <c r="D39" s="82">
        <v>14.141400000000001</v>
      </c>
      <c r="E39" s="82">
        <v>118.881</v>
      </c>
      <c r="F39" s="82">
        <v>117.6378</v>
      </c>
      <c r="G39" s="82"/>
      <c r="H39" s="82"/>
      <c r="I39" s="205">
        <f t="shared" ref="I39:I46" si="11">SUM(B39:H39)</f>
        <v>488.73299999999995</v>
      </c>
      <c r="J39" s="52"/>
      <c r="K39" s="404" t="s">
        <v>13</v>
      </c>
      <c r="L39" s="82">
        <v>8.4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117.7932</v>
      </c>
      <c r="C40" s="82">
        <v>120.2796</v>
      </c>
      <c r="D40" s="82">
        <v>14.141400000000001</v>
      </c>
      <c r="E40" s="82">
        <v>118.881</v>
      </c>
      <c r="F40" s="82">
        <v>117.6378</v>
      </c>
      <c r="G40" s="82"/>
      <c r="H40" s="82"/>
      <c r="I40" s="205">
        <f t="shared" si="11"/>
        <v>488.73299999999995</v>
      </c>
      <c r="J40" s="52"/>
      <c r="K40" s="406" t="s">
        <v>14</v>
      </c>
      <c r="L40" s="82">
        <v>8.4</v>
      </c>
      <c r="M40" s="82">
        <v>8.5</v>
      </c>
      <c r="N40" s="82">
        <v>1</v>
      </c>
      <c r="O40" s="82">
        <v>8.3000000000000007</v>
      </c>
      <c r="P40" s="82">
        <v>8.1</v>
      </c>
      <c r="Q40" s="82"/>
      <c r="R40" s="205">
        <f t="shared" si="12"/>
        <v>34.299999999999997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0.8</v>
      </c>
      <c r="O41" s="82">
        <v>8.3000000000000007</v>
      </c>
      <c r="P41" s="82">
        <v>8.1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0.8</v>
      </c>
      <c r="O42" s="82">
        <v>8.3000000000000007</v>
      </c>
      <c r="P42" s="82">
        <v>8.1999999999999993</v>
      </c>
      <c r="Q42" s="82"/>
      <c r="R42" s="205">
        <f t="shared" si="12"/>
        <v>34.1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0.8</v>
      </c>
      <c r="O43" s="82">
        <v>8.3000000000000007</v>
      </c>
      <c r="P43" s="82">
        <v>8.1999999999999993</v>
      </c>
      <c r="Q43" s="82"/>
      <c r="R43" s="205">
        <f t="shared" si="12"/>
        <v>34.1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235.5864</v>
      </c>
      <c r="C46" s="309">
        <f t="shared" si="13"/>
        <v>240.5592</v>
      </c>
      <c r="D46" s="309">
        <f t="shared" si="13"/>
        <v>28.282800000000002</v>
      </c>
      <c r="E46" s="309">
        <f t="shared" si="13"/>
        <v>237.762</v>
      </c>
      <c r="F46" s="309">
        <f t="shared" si="13"/>
        <v>235.2756</v>
      </c>
      <c r="G46" s="309">
        <f t="shared" si="13"/>
        <v>0</v>
      </c>
      <c r="H46" s="309">
        <f t="shared" si="13"/>
        <v>0</v>
      </c>
      <c r="I46" s="205">
        <f t="shared" si="11"/>
        <v>977.46599999999989</v>
      </c>
      <c r="K46" s="406" t="s">
        <v>11</v>
      </c>
      <c r="L46" s="308">
        <f t="shared" ref="L46:Q46" si="14">SUM(L39:L45)</f>
        <v>58.5</v>
      </c>
      <c r="M46" s="309">
        <f t="shared" si="14"/>
        <v>59.7</v>
      </c>
      <c r="N46" s="309">
        <f t="shared" si="14"/>
        <v>6.1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239.8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155.4</v>
      </c>
      <c r="C47" s="589">
        <v>155.4</v>
      </c>
      <c r="D47" s="589">
        <v>155.4</v>
      </c>
      <c r="E47" s="589">
        <v>155.4</v>
      </c>
      <c r="F47" s="589">
        <v>155.4</v>
      </c>
      <c r="G47" s="317"/>
      <c r="H47" s="317"/>
      <c r="I47" s="425">
        <f>+((I46/I48)/7)*1000</f>
        <v>44.399999999999991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144.54490657022305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758</v>
      </c>
      <c r="C48" s="35">
        <v>774</v>
      </c>
      <c r="D48" s="35">
        <v>91</v>
      </c>
      <c r="E48" s="35">
        <v>765</v>
      </c>
      <c r="F48" s="35">
        <v>757</v>
      </c>
      <c r="G48" s="35"/>
      <c r="H48" s="35"/>
      <c r="I48" s="427">
        <f>SUM(B48:H48)</f>
        <v>3145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117.7932</v>
      </c>
      <c r="C49" s="204">
        <f t="shared" si="15"/>
        <v>120.2796</v>
      </c>
      <c r="D49" s="204">
        <f t="shared" si="15"/>
        <v>14.141400000000001</v>
      </c>
      <c r="E49" s="204">
        <f t="shared" si="15"/>
        <v>118.881</v>
      </c>
      <c r="F49" s="204">
        <f t="shared" si="15"/>
        <v>117.6378</v>
      </c>
      <c r="G49" s="204">
        <f t="shared" si="15"/>
        <v>0</v>
      </c>
      <c r="H49" s="204">
        <f t="shared" si="15"/>
        <v>0</v>
      </c>
      <c r="I49" s="431">
        <f>((I46*1000)/I48)/7</f>
        <v>44.399999999999991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8.5357000000000003</v>
      </c>
      <c r="N49" s="302">
        <f t="shared" si="16"/>
        <v>0.83059999999999989</v>
      </c>
      <c r="O49" s="302">
        <f t="shared" si="16"/>
        <v>8.3322000000000003</v>
      </c>
      <c r="P49" s="302">
        <f t="shared" si="16"/>
        <v>8.1913</v>
      </c>
      <c r="Q49" s="204">
        <f t="shared" si="16"/>
        <v>0</v>
      </c>
      <c r="R49" s="432">
        <f>((R46*1000)/R48)/7</f>
        <v>144.54490657022302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824.55240000000003</v>
      </c>
      <c r="C50" s="43">
        <f t="shared" si="17"/>
        <v>841.95720000000006</v>
      </c>
      <c r="D50" s="43">
        <f t="shared" si="17"/>
        <v>98.989800000000002</v>
      </c>
      <c r="E50" s="43">
        <f t="shared" si="17"/>
        <v>832.16700000000003</v>
      </c>
      <c r="F50" s="43">
        <f t="shared" si="17"/>
        <v>823.46460000000002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6.1529999999999996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</v>
      </c>
      <c r="C51" s="49">
        <f t="shared" si="19"/>
        <v>44.4</v>
      </c>
      <c r="D51" s="49">
        <f t="shared" si="19"/>
        <v>44.4</v>
      </c>
      <c r="E51" s="49">
        <f t="shared" si="19"/>
        <v>44.4</v>
      </c>
      <c r="F51" s="49">
        <f t="shared" si="19"/>
        <v>44.4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146.61654135338347</v>
      </c>
      <c r="M51" s="49">
        <f t="shared" si="20"/>
        <v>144.55205811138018</v>
      </c>
      <c r="N51" s="49">
        <f t="shared" si="20"/>
        <v>145.23809523809521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08" t="s">
        <v>8</v>
      </c>
      <c r="C55" s="609"/>
      <c r="D55" s="609"/>
      <c r="E55" s="609"/>
      <c r="F55" s="609"/>
      <c r="G55" s="610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7"/>
      <c r="D73" s="607"/>
      <c r="E73" s="607"/>
      <c r="F73" s="118"/>
      <c r="G73" s="198"/>
      <c r="H73" s="607"/>
      <c r="I73" s="607"/>
      <c r="J73" s="607"/>
      <c r="K73" s="118"/>
      <c r="L73" s="198"/>
      <c r="M73" s="607"/>
      <c r="N73" s="607"/>
      <c r="O73" s="118"/>
      <c r="P73" s="198"/>
      <c r="Q73" s="607"/>
      <c r="R73" s="60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10.8</v>
      </c>
      <c r="M76" s="204">
        <v>1.8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145.70000000000002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10.8</v>
      </c>
      <c r="M77" s="204">
        <v>1.8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145.70000000000002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1.8</v>
      </c>
      <c r="J78" s="204">
        <v>9.1999999999999993</v>
      </c>
      <c r="K78" s="205">
        <v>10.3</v>
      </c>
      <c r="L78" s="203">
        <v>10.7</v>
      </c>
      <c r="M78" s="204">
        <v>1.6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1.8</v>
      </c>
      <c r="J79" s="204">
        <v>9.1999999999999993</v>
      </c>
      <c r="K79" s="205">
        <v>10.4</v>
      </c>
      <c r="L79" s="203">
        <v>10.7</v>
      </c>
      <c r="M79" s="204">
        <v>1.6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10.4</v>
      </c>
      <c r="L80" s="203">
        <v>10.7</v>
      </c>
      <c r="M80" s="204">
        <v>1.6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1.6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145.29999999999998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1.9</v>
      </c>
      <c r="J82" s="204">
        <v>9.3000000000000007</v>
      </c>
      <c r="K82" s="205">
        <v>10.4</v>
      </c>
      <c r="L82" s="203">
        <v>10.8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8.6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12.700000000000001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11.7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1016.1000000000001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149.95572609208978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11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1.1879999999999999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1.8335999999999999</v>
      </c>
      <c r="J86" s="204">
        <f t="shared" si="28"/>
        <v>9.2566000000000006</v>
      </c>
      <c r="K86" s="205">
        <f t="shared" si="28"/>
        <v>10.393000000000001</v>
      </c>
      <c r="L86" s="203">
        <f t="shared" si="28"/>
        <v>10.739100000000002</v>
      </c>
      <c r="M86" s="204">
        <f t="shared" si="28"/>
        <v>1.6130999999999998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149.95572609208975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11.6655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153.57142857142856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151.19047619047618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151.94805194805193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1"/>
  <sheetViews>
    <sheetView showGridLines="0" tabSelected="1" view="pageBreakPreview" topLeftCell="A22" zoomScale="50" zoomScaleNormal="70" zoomScaleSheetLayoutView="50" workbookViewId="0">
      <selection activeCell="H41" sqref="H41"/>
    </sheetView>
  </sheetViews>
  <sheetFormatPr baseColWidth="10" defaultColWidth="11.42578125" defaultRowHeight="23.25" x14ac:dyDescent="0.25"/>
  <cols>
    <col min="1" max="1" width="39.140625" style="464" customWidth="1"/>
    <col min="2" max="2" width="13.42578125" style="464" customWidth="1"/>
    <col min="3" max="6" width="11" style="464" customWidth="1"/>
    <col min="7" max="7" width="12.140625" style="464" customWidth="1"/>
    <col min="8" max="8" width="13.5703125" style="464" customWidth="1"/>
    <col min="9" max="9" width="11.42578125" style="464" customWidth="1"/>
    <col min="10" max="10" width="22.28515625" style="464" bestFit="1" customWidth="1"/>
    <col min="11" max="11" width="16.5703125" style="464" bestFit="1" customWidth="1"/>
    <col min="12" max="19" width="11.42578125" style="464" customWidth="1"/>
    <col min="20" max="20" width="13" style="464" bestFit="1" customWidth="1"/>
    <col min="21" max="21" width="10.85546875" style="464" customWidth="1"/>
    <col min="22" max="22" width="14.7109375" style="464" customWidth="1"/>
    <col min="23" max="16384" width="11.42578125" style="464"/>
  </cols>
  <sheetData>
    <row r="1" spans="1:23" ht="24.75" customHeight="1" x14ac:dyDescent="0.25">
      <c r="A1" s="653"/>
      <c r="B1" s="656" t="s">
        <v>31</v>
      </c>
      <c r="C1" s="657"/>
      <c r="D1" s="657"/>
      <c r="E1" s="657"/>
      <c r="F1" s="657"/>
      <c r="G1" s="657"/>
      <c r="H1" s="657"/>
      <c r="I1" s="657"/>
      <c r="J1" s="657"/>
      <c r="K1" s="657"/>
      <c r="L1" s="658"/>
      <c r="M1" s="659" t="s">
        <v>32</v>
      </c>
      <c r="N1" s="659"/>
      <c r="O1" s="659"/>
      <c r="P1" s="659"/>
      <c r="Q1" s="462"/>
      <c r="R1" s="666" t="s">
        <v>162</v>
      </c>
      <c r="S1" s="666"/>
      <c r="T1" s="666"/>
      <c r="U1" s="666"/>
      <c r="V1" s="667"/>
      <c r="W1" s="463"/>
    </row>
    <row r="2" spans="1:23" ht="24.75" customHeight="1" x14ac:dyDescent="0.25">
      <c r="A2" s="654"/>
      <c r="B2" s="660" t="s">
        <v>33</v>
      </c>
      <c r="C2" s="661"/>
      <c r="D2" s="661"/>
      <c r="E2" s="661"/>
      <c r="F2" s="661"/>
      <c r="G2" s="661"/>
      <c r="H2" s="661"/>
      <c r="I2" s="661"/>
      <c r="J2" s="661"/>
      <c r="K2" s="661"/>
      <c r="L2" s="662"/>
      <c r="M2" s="665" t="s">
        <v>34</v>
      </c>
      <c r="N2" s="665"/>
      <c r="O2" s="665"/>
      <c r="P2" s="665"/>
      <c r="Q2" s="463"/>
      <c r="R2" s="668"/>
      <c r="S2" s="668"/>
      <c r="T2" s="668"/>
      <c r="U2" s="668"/>
      <c r="V2" s="669"/>
      <c r="W2" s="463"/>
    </row>
    <row r="3" spans="1:23" ht="24.75" customHeight="1" x14ac:dyDescent="0.25">
      <c r="A3" s="655"/>
      <c r="B3" s="663"/>
      <c r="C3" s="649"/>
      <c r="D3" s="649"/>
      <c r="E3" s="649"/>
      <c r="F3" s="649"/>
      <c r="G3" s="649"/>
      <c r="H3" s="649"/>
      <c r="I3" s="649"/>
      <c r="J3" s="649"/>
      <c r="K3" s="649"/>
      <c r="L3" s="664"/>
      <c r="M3" s="665" t="s">
        <v>35</v>
      </c>
      <c r="N3" s="665"/>
      <c r="O3" s="665"/>
      <c r="P3" s="665"/>
      <c r="Q3" s="465"/>
      <c r="R3" s="668"/>
      <c r="S3" s="668"/>
      <c r="T3" s="668"/>
      <c r="U3" s="668"/>
      <c r="V3" s="669"/>
      <c r="W3" s="463"/>
    </row>
    <row r="4" spans="1:23" ht="24.75" customHeight="1" x14ac:dyDescent="0.25">
      <c r="A4" s="466"/>
      <c r="B4" s="466"/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  <c r="P4" s="467"/>
      <c r="Q4" s="463"/>
      <c r="R4" s="668"/>
      <c r="S4" s="668"/>
      <c r="T4" s="668"/>
      <c r="U4" s="668"/>
      <c r="V4" s="669"/>
      <c r="W4" s="463"/>
    </row>
    <row r="5" spans="1:23" s="77" customFormat="1" ht="24.75" customHeight="1" x14ac:dyDescent="0.25">
      <c r="A5" s="468" t="s">
        <v>36</v>
      </c>
      <c r="B5" s="663">
        <v>1</v>
      </c>
      <c r="C5" s="649"/>
      <c r="D5" s="469"/>
      <c r="E5" s="469"/>
      <c r="F5" s="469" t="s">
        <v>37</v>
      </c>
      <c r="G5" s="672" t="s">
        <v>54</v>
      </c>
      <c r="H5" s="672"/>
      <c r="I5" s="470"/>
      <c r="J5" s="471" t="s">
        <v>38</v>
      </c>
      <c r="K5" s="649">
        <v>47</v>
      </c>
      <c r="L5" s="649"/>
      <c r="M5" s="472"/>
      <c r="N5" s="472"/>
      <c r="O5" s="472"/>
      <c r="P5" s="472"/>
      <c r="Q5" s="472"/>
      <c r="R5" s="668"/>
      <c r="S5" s="668"/>
      <c r="T5" s="668"/>
      <c r="U5" s="668"/>
      <c r="V5" s="669"/>
      <c r="W5" s="472"/>
    </row>
    <row r="6" spans="1:23" s="77" customFormat="1" ht="24.75" customHeight="1" x14ac:dyDescent="0.25">
      <c r="A6" s="468"/>
      <c r="B6" s="468"/>
      <c r="C6" s="469"/>
      <c r="D6" s="469"/>
      <c r="E6" s="469"/>
      <c r="F6" s="469"/>
      <c r="G6" s="469"/>
      <c r="H6" s="469"/>
      <c r="I6" s="469"/>
      <c r="J6" s="469"/>
      <c r="K6" s="469"/>
      <c r="L6" s="469"/>
      <c r="M6" s="469"/>
      <c r="N6" s="469"/>
      <c r="O6" s="469"/>
      <c r="P6" s="469"/>
      <c r="Q6" s="472"/>
      <c r="R6" s="668"/>
      <c r="S6" s="668"/>
      <c r="T6" s="668"/>
      <c r="U6" s="668"/>
      <c r="V6" s="669"/>
      <c r="W6" s="472"/>
    </row>
    <row r="7" spans="1:23" s="77" customFormat="1" ht="24.75" customHeight="1" x14ac:dyDescent="0.25">
      <c r="A7" s="468" t="s">
        <v>114</v>
      </c>
      <c r="B7" s="674" t="s">
        <v>2</v>
      </c>
      <c r="C7" s="675"/>
      <c r="D7" s="473"/>
      <c r="E7" s="473"/>
      <c r="F7" s="469" t="s">
        <v>39</v>
      </c>
      <c r="G7" s="673" t="s">
        <v>160</v>
      </c>
      <c r="H7" s="673"/>
      <c r="I7" s="474"/>
      <c r="J7" s="648" t="s">
        <v>40</v>
      </c>
      <c r="K7" s="648"/>
      <c r="L7" s="649" t="s">
        <v>159</v>
      </c>
      <c r="M7" s="649"/>
      <c r="N7" s="649"/>
      <c r="O7" s="563"/>
      <c r="P7" s="475"/>
      <c r="Q7" s="472"/>
      <c r="R7" s="668"/>
      <c r="S7" s="668"/>
      <c r="T7" s="668"/>
      <c r="U7" s="668"/>
      <c r="V7" s="669"/>
      <c r="W7" s="472"/>
    </row>
    <row r="8" spans="1:23" s="77" customFormat="1" ht="24.75" customHeight="1" thickBot="1" x14ac:dyDescent="0.3">
      <c r="A8" s="468"/>
      <c r="B8" s="468"/>
      <c r="C8" s="469"/>
      <c r="D8" s="469"/>
      <c r="E8" s="469"/>
      <c r="F8" s="469"/>
      <c r="G8" s="469"/>
      <c r="H8" s="469"/>
      <c r="I8" s="469"/>
      <c r="J8" s="469"/>
      <c r="K8" s="469"/>
      <c r="L8" s="469"/>
      <c r="M8" s="469"/>
      <c r="N8" s="469"/>
      <c r="O8" s="469"/>
      <c r="P8" s="469"/>
      <c r="Q8" s="472"/>
      <c r="R8" s="670"/>
      <c r="S8" s="670"/>
      <c r="T8" s="670"/>
      <c r="U8" s="670"/>
      <c r="V8" s="671"/>
      <c r="W8" s="472"/>
    </row>
    <row r="9" spans="1:23" s="77" customFormat="1" ht="24.75" customHeight="1" thickBot="1" x14ac:dyDescent="0.3">
      <c r="A9" s="476" t="s">
        <v>41</v>
      </c>
      <c r="B9" s="644" t="s">
        <v>8</v>
      </c>
      <c r="C9" s="645"/>
      <c r="D9" s="645"/>
      <c r="E9" s="645"/>
      <c r="F9" s="645"/>
      <c r="G9" s="646"/>
      <c r="H9" s="644" t="s">
        <v>53</v>
      </c>
      <c r="I9" s="645"/>
      <c r="J9" s="645"/>
      <c r="K9" s="645"/>
      <c r="L9" s="645"/>
      <c r="M9" s="646"/>
      <c r="N9" s="644" t="s">
        <v>9</v>
      </c>
      <c r="O9" s="645"/>
      <c r="P9" s="645"/>
      <c r="Q9" s="646"/>
      <c r="R9" s="644" t="s">
        <v>9</v>
      </c>
      <c r="S9" s="645"/>
      <c r="T9" s="645"/>
      <c r="U9" s="646"/>
      <c r="V9" s="477"/>
    </row>
    <row r="10" spans="1:23" ht="24.75" customHeight="1" x14ac:dyDescent="0.25">
      <c r="A10" s="478" t="s">
        <v>42</v>
      </c>
      <c r="B10" s="479" t="s">
        <v>78</v>
      </c>
      <c r="C10" s="480">
        <v>1</v>
      </c>
      <c r="D10" s="480">
        <v>2</v>
      </c>
      <c r="E10" s="480">
        <v>3</v>
      </c>
      <c r="F10" s="480">
        <v>4</v>
      </c>
      <c r="G10" s="481">
        <v>5</v>
      </c>
      <c r="H10" s="480" t="s">
        <v>78</v>
      </c>
      <c r="I10" s="480">
        <v>1</v>
      </c>
      <c r="J10" s="480">
        <v>2</v>
      </c>
      <c r="K10" s="480">
        <v>3</v>
      </c>
      <c r="L10" s="480">
        <v>4</v>
      </c>
      <c r="M10" s="480">
        <v>5</v>
      </c>
      <c r="N10" s="479">
        <v>1</v>
      </c>
      <c r="O10" s="482">
        <v>2</v>
      </c>
      <c r="P10" s="482">
        <v>3</v>
      </c>
      <c r="Q10" s="482">
        <v>4</v>
      </c>
      <c r="R10" s="479">
        <v>1</v>
      </c>
      <c r="S10" s="482">
        <v>2</v>
      </c>
      <c r="T10" s="482">
        <v>3</v>
      </c>
      <c r="U10" s="483">
        <v>4</v>
      </c>
      <c r="V10" s="484" t="s">
        <v>11</v>
      </c>
    </row>
    <row r="11" spans="1:23" ht="24.75" customHeight="1" x14ac:dyDescent="0.25">
      <c r="A11" s="485" t="s">
        <v>43</v>
      </c>
      <c r="B11" s="486">
        <v>460</v>
      </c>
      <c r="C11" s="487">
        <v>3.7331999999999956</v>
      </c>
      <c r="D11" s="487">
        <v>3.5648999999999962</v>
      </c>
      <c r="E11" s="487">
        <v>0.77009999999999912</v>
      </c>
      <c r="F11" s="487">
        <v>3.6056999999999961</v>
      </c>
      <c r="G11" s="488">
        <v>4.2125999999999948</v>
      </c>
      <c r="H11" s="487">
        <v>458</v>
      </c>
      <c r="I11" s="487">
        <v>5.0764999999999967</v>
      </c>
      <c r="J11" s="487">
        <v>5.2042999999999955</v>
      </c>
      <c r="K11" s="487">
        <v>1.0010999999999992</v>
      </c>
      <c r="L11" s="487">
        <v>5.2042999999999955</v>
      </c>
      <c r="M11" s="489">
        <v>5.8077999999999959</v>
      </c>
      <c r="N11" s="486">
        <v>133.94811995799552</v>
      </c>
      <c r="O11" s="490">
        <v>23.225302236282879</v>
      </c>
      <c r="P11" s="490">
        <v>132.24753799945216</v>
      </c>
      <c r="Q11" s="490">
        <v>133.12439402462209</v>
      </c>
      <c r="R11" s="486">
        <v>128.67818175328256</v>
      </c>
      <c r="S11" s="490">
        <v>23.952774303733761</v>
      </c>
      <c r="T11" s="490">
        <v>127.82764811840514</v>
      </c>
      <c r="U11" s="491">
        <v>128.62984894806013</v>
      </c>
      <c r="V11" s="492">
        <f t="shared" ref="V11:V18" si="0">SUM(B11:U11)</f>
        <v>1787.8143073418341</v>
      </c>
    </row>
    <row r="12" spans="1:23" ht="24.75" customHeight="1" x14ac:dyDescent="0.25">
      <c r="A12" s="485" t="s">
        <v>44</v>
      </c>
      <c r="B12" s="486">
        <v>460</v>
      </c>
      <c r="C12" s="487">
        <v>3.7331999999999956</v>
      </c>
      <c r="D12" s="487">
        <v>3.5648999999999962</v>
      </c>
      <c r="E12" s="487">
        <v>0.77009999999999912</v>
      </c>
      <c r="F12" s="487">
        <v>3.6056999999999961</v>
      </c>
      <c r="G12" s="488">
        <v>4.2125999999999948</v>
      </c>
      <c r="H12" s="487">
        <v>458</v>
      </c>
      <c r="I12" s="487">
        <v>5.0764999999999967</v>
      </c>
      <c r="J12" s="487">
        <v>5.2042999999999955</v>
      </c>
      <c r="K12" s="487">
        <v>1.0010999999999992</v>
      </c>
      <c r="L12" s="487">
        <v>5.2042999999999955</v>
      </c>
      <c r="M12" s="489">
        <v>5.8077999999999959</v>
      </c>
      <c r="N12" s="486">
        <v>133.94811995799552</v>
      </c>
      <c r="O12" s="490">
        <v>23.225302236282879</v>
      </c>
      <c r="P12" s="490">
        <v>132.24753799945216</v>
      </c>
      <c r="Q12" s="490">
        <v>133.12439402462209</v>
      </c>
      <c r="R12" s="486">
        <v>128.67818175328256</v>
      </c>
      <c r="S12" s="490">
        <v>23.952774303733761</v>
      </c>
      <c r="T12" s="490">
        <v>127.82764811840514</v>
      </c>
      <c r="U12" s="491">
        <v>128.62984894806013</v>
      </c>
      <c r="V12" s="492">
        <f t="shared" si="0"/>
        <v>1787.8143073418341</v>
      </c>
    </row>
    <row r="13" spans="1:23" ht="24.75" customHeight="1" x14ac:dyDescent="0.25">
      <c r="A13" s="485" t="s">
        <v>45</v>
      </c>
      <c r="B13" s="486">
        <v>459</v>
      </c>
      <c r="C13" s="487">
        <v>3.0659999999999918</v>
      </c>
      <c r="D13" s="487">
        <v>2.927399999999992</v>
      </c>
      <c r="E13" s="487">
        <v>0.61739999999999828</v>
      </c>
      <c r="F13" s="487">
        <v>2.9609999999999919</v>
      </c>
      <c r="G13" s="488">
        <v>3.4607999999999906</v>
      </c>
      <c r="H13" s="487">
        <v>457</v>
      </c>
      <c r="I13" s="487">
        <v>4.4267999999999921</v>
      </c>
      <c r="J13" s="487">
        <v>4.5445999999999911</v>
      </c>
      <c r="K13" s="487">
        <v>0.84319999999999851</v>
      </c>
      <c r="L13" s="487">
        <v>4.5383999999999913</v>
      </c>
      <c r="M13" s="489">
        <v>5.0715999999999903</v>
      </c>
      <c r="N13" s="486">
        <v>132.98825201680174</v>
      </c>
      <c r="O13" s="490">
        <v>22.479659105486839</v>
      </c>
      <c r="P13" s="490">
        <v>131.10984480021912</v>
      </c>
      <c r="Q13" s="490">
        <v>132.25164239015109</v>
      </c>
      <c r="R13" s="486">
        <v>127.84674729868694</v>
      </c>
      <c r="S13" s="490">
        <v>23.254770278506484</v>
      </c>
      <c r="T13" s="490">
        <v>127.12086075263792</v>
      </c>
      <c r="U13" s="491">
        <v>128.07930042077592</v>
      </c>
      <c r="V13" s="492">
        <f t="shared" si="0"/>
        <v>1773.5882770632663</v>
      </c>
    </row>
    <row r="14" spans="1:23" ht="24.75" customHeight="1" x14ac:dyDescent="0.25">
      <c r="A14" s="485" t="s">
        <v>46</v>
      </c>
      <c r="B14" s="486">
        <v>459</v>
      </c>
      <c r="C14" s="487">
        <v>3.0659999999999918</v>
      </c>
      <c r="D14" s="487">
        <v>2.927399999999992</v>
      </c>
      <c r="E14" s="487">
        <v>0.61739999999999828</v>
      </c>
      <c r="F14" s="487">
        <v>2.9609999999999919</v>
      </c>
      <c r="G14" s="488">
        <v>3.4607999999999906</v>
      </c>
      <c r="H14" s="487">
        <v>457</v>
      </c>
      <c r="I14" s="487">
        <v>4.4267999999999921</v>
      </c>
      <c r="J14" s="487">
        <v>4.5445999999999911</v>
      </c>
      <c r="K14" s="487">
        <v>0.84319999999999851</v>
      </c>
      <c r="L14" s="487">
        <v>4.5383999999999913</v>
      </c>
      <c r="M14" s="489">
        <v>5.0715999999999903</v>
      </c>
      <c r="N14" s="486">
        <v>132.98825201680174</v>
      </c>
      <c r="O14" s="490">
        <v>22.479659105486839</v>
      </c>
      <c r="P14" s="490">
        <v>131.10984480021912</v>
      </c>
      <c r="Q14" s="490">
        <v>132.25164239015109</v>
      </c>
      <c r="R14" s="486">
        <v>127.84674729868694</v>
      </c>
      <c r="S14" s="490">
        <v>23.254770278506484</v>
      </c>
      <c r="T14" s="490">
        <v>127.12086075263792</v>
      </c>
      <c r="U14" s="491">
        <v>128.07930042077592</v>
      </c>
      <c r="V14" s="492">
        <f t="shared" si="0"/>
        <v>1773.5882770632663</v>
      </c>
    </row>
    <row r="15" spans="1:23" ht="24.75" customHeight="1" x14ac:dyDescent="0.25">
      <c r="A15" s="485" t="s">
        <v>47</v>
      </c>
      <c r="B15" s="486">
        <v>459</v>
      </c>
      <c r="C15" s="487">
        <v>3.0659999999999918</v>
      </c>
      <c r="D15" s="487">
        <v>2.927399999999992</v>
      </c>
      <c r="E15" s="487">
        <v>0.61739999999999828</v>
      </c>
      <c r="F15" s="487">
        <v>2.9609999999999919</v>
      </c>
      <c r="G15" s="488">
        <v>3.4607999999999906</v>
      </c>
      <c r="H15" s="487">
        <v>457</v>
      </c>
      <c r="I15" s="487">
        <v>4.4267999999999921</v>
      </c>
      <c r="J15" s="487">
        <v>4.5445999999999911</v>
      </c>
      <c r="K15" s="487">
        <v>0.84319999999999851</v>
      </c>
      <c r="L15" s="487">
        <v>4.5383999999999913</v>
      </c>
      <c r="M15" s="489">
        <v>5.0715999999999903</v>
      </c>
      <c r="N15" s="486">
        <v>132.98825201680174</v>
      </c>
      <c r="O15" s="490">
        <v>22.479659105486839</v>
      </c>
      <c r="P15" s="490">
        <v>131.10984480021912</v>
      </c>
      <c r="Q15" s="490">
        <v>132.25164239015109</v>
      </c>
      <c r="R15" s="486">
        <v>127.84674729868694</v>
      </c>
      <c r="S15" s="490">
        <v>23.254770278506484</v>
      </c>
      <c r="T15" s="490">
        <v>127.12086075263792</v>
      </c>
      <c r="U15" s="491">
        <v>128.07930042077592</v>
      </c>
      <c r="V15" s="492">
        <f t="shared" si="0"/>
        <v>1773.5882770632663</v>
      </c>
    </row>
    <row r="16" spans="1:23" ht="24.75" customHeight="1" x14ac:dyDescent="0.25">
      <c r="A16" s="485" t="s">
        <v>48</v>
      </c>
      <c r="B16" s="486">
        <v>459</v>
      </c>
      <c r="C16" s="487">
        <v>3.0659999999999918</v>
      </c>
      <c r="D16" s="487">
        <v>2.927399999999992</v>
      </c>
      <c r="E16" s="487">
        <v>0.61739999999999828</v>
      </c>
      <c r="F16" s="487">
        <v>2.9609999999999919</v>
      </c>
      <c r="G16" s="488">
        <v>3.4607999999999906</v>
      </c>
      <c r="H16" s="487">
        <v>457</v>
      </c>
      <c r="I16" s="487">
        <v>4.4267999999999921</v>
      </c>
      <c r="J16" s="487">
        <v>4.5445999999999911</v>
      </c>
      <c r="K16" s="487">
        <v>0.84319999999999851</v>
      </c>
      <c r="L16" s="487">
        <v>4.5383999999999913</v>
      </c>
      <c r="M16" s="489">
        <v>5.0715999999999903</v>
      </c>
      <c r="N16" s="486">
        <v>132.98825201680174</v>
      </c>
      <c r="O16" s="490">
        <v>22.479659105486839</v>
      </c>
      <c r="P16" s="490">
        <v>131.10984480021912</v>
      </c>
      <c r="Q16" s="490">
        <v>132.25164239015109</v>
      </c>
      <c r="R16" s="486">
        <v>127.84674729868694</v>
      </c>
      <c r="S16" s="490">
        <v>23.254770278506484</v>
      </c>
      <c r="T16" s="490">
        <v>127.12086075263792</v>
      </c>
      <c r="U16" s="491">
        <v>128.07930042077592</v>
      </c>
      <c r="V16" s="492">
        <f t="shared" si="0"/>
        <v>1773.5882770632663</v>
      </c>
    </row>
    <row r="17" spans="1:34" ht="24.75" customHeight="1" thickBot="1" x14ac:dyDescent="0.3">
      <c r="A17" s="493" t="s">
        <v>49</v>
      </c>
      <c r="B17" s="486">
        <v>459</v>
      </c>
      <c r="C17" s="487">
        <v>3.0659999999999918</v>
      </c>
      <c r="D17" s="487">
        <v>2.927399999999992</v>
      </c>
      <c r="E17" s="487">
        <v>0.61739999999999828</v>
      </c>
      <c r="F17" s="487">
        <v>2.9609999999999919</v>
      </c>
      <c r="G17" s="488">
        <v>3.4607999999999906</v>
      </c>
      <c r="H17" s="487">
        <v>457</v>
      </c>
      <c r="I17" s="487">
        <v>4.4267999999999921</v>
      </c>
      <c r="J17" s="487">
        <v>4.5445999999999911</v>
      </c>
      <c r="K17" s="487">
        <v>0.84319999999999851</v>
      </c>
      <c r="L17" s="487">
        <v>4.5383999999999913</v>
      </c>
      <c r="M17" s="489">
        <v>5.0715999999999903</v>
      </c>
      <c r="N17" s="486">
        <v>132.98825201680174</v>
      </c>
      <c r="O17" s="490">
        <v>22.479659105486839</v>
      </c>
      <c r="P17" s="490">
        <v>131.10984480021912</v>
      </c>
      <c r="Q17" s="490">
        <v>132.25164239015109</v>
      </c>
      <c r="R17" s="486">
        <v>127.84674729868694</v>
      </c>
      <c r="S17" s="490">
        <v>23.254770278506484</v>
      </c>
      <c r="T17" s="490">
        <v>127.12086075263792</v>
      </c>
      <c r="U17" s="491">
        <v>128.07930042077592</v>
      </c>
      <c r="V17" s="492">
        <f t="shared" si="0"/>
        <v>1773.5882770632663</v>
      </c>
    </row>
    <row r="18" spans="1:34" ht="24.75" customHeight="1" thickBot="1" x14ac:dyDescent="0.3">
      <c r="A18" s="494" t="s">
        <v>11</v>
      </c>
      <c r="B18" s="495">
        <f>SUM(B11:B17)</f>
        <v>3215</v>
      </c>
      <c r="C18" s="496">
        <f t="shared" ref="C18:Q18" si="1">SUM(C11:C17)</f>
        <v>22.796399999999949</v>
      </c>
      <c r="D18" s="496">
        <f t="shared" si="1"/>
        <v>21.76679999999995</v>
      </c>
      <c r="E18" s="496">
        <f t="shared" si="1"/>
        <v>4.6271999999999895</v>
      </c>
      <c r="F18" s="496">
        <f t="shared" ref="F18" si="2">SUM(F11:F17)</f>
        <v>22.016399999999951</v>
      </c>
      <c r="G18" s="497">
        <f t="shared" si="1"/>
        <v>25.729199999999945</v>
      </c>
      <c r="H18" s="495">
        <f t="shared" si="1"/>
        <v>3201</v>
      </c>
      <c r="I18" s="496">
        <f t="shared" si="1"/>
        <v>32.286999999999956</v>
      </c>
      <c r="J18" s="496">
        <f t="shared" si="1"/>
        <v>33.131599999999949</v>
      </c>
      <c r="K18" s="496">
        <f t="shared" si="1"/>
        <v>6.2181999999999915</v>
      </c>
      <c r="L18" s="496">
        <f t="shared" ref="L18:M18" si="3">SUM(L11:L17)</f>
        <v>33.10059999999995</v>
      </c>
      <c r="M18" s="496">
        <f t="shared" si="3"/>
        <v>36.973599999999941</v>
      </c>
      <c r="N18" s="495">
        <f t="shared" si="1"/>
        <v>932.83749999999986</v>
      </c>
      <c r="O18" s="496">
        <f t="shared" si="1"/>
        <v>158.84889999999993</v>
      </c>
      <c r="P18" s="496">
        <f t="shared" si="1"/>
        <v>920.04429999999979</v>
      </c>
      <c r="Q18" s="496">
        <f t="shared" si="1"/>
        <v>927.50699999999972</v>
      </c>
      <c r="R18" s="495">
        <f t="shared" ref="R18:U18" si="4">SUM(R11:R17)</f>
        <v>896.59009999999989</v>
      </c>
      <c r="S18" s="496">
        <f t="shared" si="4"/>
        <v>164.17939999999993</v>
      </c>
      <c r="T18" s="496">
        <f t="shared" si="4"/>
        <v>891.25959999999975</v>
      </c>
      <c r="U18" s="497">
        <f t="shared" si="4"/>
        <v>897.65619999999979</v>
      </c>
      <c r="V18" s="498">
        <f t="shared" si="0"/>
        <v>12443.569999999996</v>
      </c>
    </row>
    <row r="19" spans="1:34" s="503" customFormat="1" ht="24.75" customHeight="1" x14ac:dyDescent="0.25">
      <c r="A19" s="499"/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500"/>
      <c r="T19" s="500"/>
      <c r="U19" s="500"/>
      <c r="V19" s="501"/>
      <c r="W19" s="502"/>
      <c r="X19" s="502"/>
      <c r="Y19" s="502"/>
      <c r="Z19" s="502"/>
      <c r="AA19" s="502"/>
      <c r="AB19" s="502"/>
      <c r="AC19" s="502"/>
    </row>
    <row r="20" spans="1:34" s="507" customFormat="1" ht="24.75" customHeight="1" thickBot="1" x14ac:dyDescent="0.3">
      <c r="A20" s="504"/>
      <c r="B20" s="647"/>
      <c r="C20" s="647"/>
      <c r="D20" s="562"/>
      <c r="E20" s="562"/>
      <c r="F20" s="562"/>
      <c r="G20" s="562"/>
      <c r="H20" s="562"/>
      <c r="I20" s="562"/>
      <c r="J20" s="562"/>
      <c r="K20" s="562"/>
      <c r="L20" s="562"/>
      <c r="M20" s="562"/>
      <c r="N20" s="562"/>
      <c r="O20" s="562"/>
      <c r="P20" s="562"/>
      <c r="Q20" s="562"/>
      <c r="R20" s="562"/>
      <c r="S20" s="505"/>
      <c r="T20" s="505"/>
      <c r="U20" s="505"/>
      <c r="V20" s="506"/>
      <c r="W20" s="505"/>
      <c r="X20" s="505"/>
      <c r="Y20" s="505"/>
    </row>
    <row r="21" spans="1:34" ht="24.75" customHeight="1" thickBot="1" x14ac:dyDescent="0.3">
      <c r="A21" s="476" t="s">
        <v>52</v>
      </c>
      <c r="B21" s="644" t="s">
        <v>8</v>
      </c>
      <c r="C21" s="645"/>
      <c r="D21" s="645"/>
      <c r="E21" s="645"/>
      <c r="F21" s="646"/>
      <c r="G21" s="644" t="s">
        <v>53</v>
      </c>
      <c r="H21" s="645"/>
      <c r="I21" s="645"/>
      <c r="J21" s="645"/>
      <c r="K21" s="646"/>
      <c r="L21" s="644" t="s">
        <v>9</v>
      </c>
      <c r="M21" s="645"/>
      <c r="N21" s="645"/>
      <c r="O21" s="646"/>
      <c r="P21" s="644" t="s">
        <v>9</v>
      </c>
      <c r="Q21" s="645"/>
      <c r="R21" s="645"/>
      <c r="S21" s="646"/>
      <c r="T21" s="477"/>
      <c r="U21" s="508"/>
      <c r="V21" s="509"/>
      <c r="W21" s="510"/>
      <c r="X21" s="510"/>
      <c r="Y21" s="510"/>
      <c r="Z21" s="510"/>
      <c r="AA21" s="510"/>
      <c r="AB21" s="510"/>
      <c r="AC21" s="510"/>
      <c r="AD21" s="510"/>
      <c r="AE21" s="510"/>
      <c r="AF21" s="510"/>
      <c r="AG21" s="510"/>
      <c r="AH21" s="510"/>
    </row>
    <row r="22" spans="1:34" ht="24.75" customHeight="1" x14ac:dyDescent="0.25">
      <c r="A22" s="478" t="s">
        <v>42</v>
      </c>
      <c r="B22" s="511">
        <v>1</v>
      </c>
      <c r="C22" s="512">
        <v>2</v>
      </c>
      <c r="D22" s="513">
        <v>3</v>
      </c>
      <c r="E22" s="513">
        <v>4</v>
      </c>
      <c r="F22" s="514">
        <v>5</v>
      </c>
      <c r="G22" s="480">
        <v>1</v>
      </c>
      <c r="H22" s="480">
        <v>2</v>
      </c>
      <c r="I22" s="480">
        <v>3</v>
      </c>
      <c r="J22" s="480">
        <v>4</v>
      </c>
      <c r="K22" s="480">
        <v>5</v>
      </c>
      <c r="L22" s="479">
        <v>1</v>
      </c>
      <c r="M22" s="482">
        <v>2</v>
      </c>
      <c r="N22" s="482">
        <v>3</v>
      </c>
      <c r="O22" s="482">
        <v>4</v>
      </c>
      <c r="P22" s="479">
        <v>1</v>
      </c>
      <c r="Q22" s="482">
        <v>2</v>
      </c>
      <c r="R22" s="482">
        <v>3</v>
      </c>
      <c r="S22" s="483">
        <v>4</v>
      </c>
      <c r="T22" s="484" t="s">
        <v>11</v>
      </c>
      <c r="U22" s="463"/>
      <c r="V22" s="515"/>
    </row>
    <row r="23" spans="1:34" ht="24.75" customHeight="1" x14ac:dyDescent="0.25">
      <c r="A23" s="485" t="s">
        <v>43</v>
      </c>
      <c r="B23" s="486">
        <v>9.3000000000000007</v>
      </c>
      <c r="C23" s="487">
        <v>8.9</v>
      </c>
      <c r="D23" s="487">
        <v>1.3</v>
      </c>
      <c r="E23" s="487">
        <v>9</v>
      </c>
      <c r="F23" s="488">
        <v>10.1</v>
      </c>
      <c r="G23" s="487">
        <v>8.8000000000000007</v>
      </c>
      <c r="H23" s="487">
        <v>9.1999999999999993</v>
      </c>
      <c r="I23" s="487">
        <v>1.8</v>
      </c>
      <c r="J23" s="487">
        <v>9.3000000000000007</v>
      </c>
      <c r="K23" s="489">
        <v>10.4</v>
      </c>
      <c r="L23" s="486">
        <v>10.8</v>
      </c>
      <c r="M23" s="490">
        <v>1.8</v>
      </c>
      <c r="N23" s="490">
        <v>10.8</v>
      </c>
      <c r="O23" s="490">
        <v>10.7</v>
      </c>
      <c r="P23" s="486">
        <v>10.6</v>
      </c>
      <c r="Q23" s="490">
        <v>2</v>
      </c>
      <c r="R23" s="490">
        <v>10.5</v>
      </c>
      <c r="S23" s="491">
        <v>10.4</v>
      </c>
      <c r="T23" s="492">
        <f>SUM(B23:S23)</f>
        <v>145.70000000000002</v>
      </c>
      <c r="U23" s="463"/>
      <c r="V23" s="515"/>
    </row>
    <row r="24" spans="1:34" ht="24.75" customHeight="1" x14ac:dyDescent="0.25">
      <c r="A24" s="485" t="s">
        <v>44</v>
      </c>
      <c r="B24" s="486">
        <v>9.3000000000000007</v>
      </c>
      <c r="C24" s="487">
        <v>8.9</v>
      </c>
      <c r="D24" s="487">
        <v>1.3</v>
      </c>
      <c r="E24" s="487">
        <v>9</v>
      </c>
      <c r="F24" s="488">
        <v>10.1</v>
      </c>
      <c r="G24" s="487">
        <v>8.8000000000000007</v>
      </c>
      <c r="H24" s="487">
        <v>9.1999999999999993</v>
      </c>
      <c r="I24" s="487">
        <v>1.8</v>
      </c>
      <c r="J24" s="487">
        <v>9.3000000000000007</v>
      </c>
      <c r="K24" s="489">
        <v>10.4</v>
      </c>
      <c r="L24" s="486">
        <v>10.8</v>
      </c>
      <c r="M24" s="490">
        <v>1.8</v>
      </c>
      <c r="N24" s="490">
        <v>10.8</v>
      </c>
      <c r="O24" s="490">
        <v>10.7</v>
      </c>
      <c r="P24" s="486">
        <v>10.6</v>
      </c>
      <c r="Q24" s="490">
        <v>2</v>
      </c>
      <c r="R24" s="490">
        <v>10.5</v>
      </c>
      <c r="S24" s="491">
        <v>10.4</v>
      </c>
      <c r="T24" s="492">
        <f t="shared" ref="T24:T30" si="5">SUM(B24:S24)</f>
        <v>145.70000000000002</v>
      </c>
      <c r="U24" s="463"/>
      <c r="V24" s="515"/>
    </row>
    <row r="25" spans="1:34" ht="24.75" customHeight="1" x14ac:dyDescent="0.25">
      <c r="A25" s="485" t="s">
        <v>45</v>
      </c>
      <c r="B25" s="486">
        <v>9.1999999999999993</v>
      </c>
      <c r="C25" s="487">
        <v>8.8000000000000007</v>
      </c>
      <c r="D25" s="487">
        <v>1.2</v>
      </c>
      <c r="E25" s="487">
        <v>9</v>
      </c>
      <c r="F25" s="488">
        <v>10.1</v>
      </c>
      <c r="G25" s="487">
        <v>8.6999999999999993</v>
      </c>
      <c r="H25" s="487">
        <v>9.1</v>
      </c>
      <c r="I25" s="487">
        <v>1.8</v>
      </c>
      <c r="J25" s="487">
        <v>9.1999999999999993</v>
      </c>
      <c r="K25" s="489">
        <v>10.3</v>
      </c>
      <c r="L25" s="486">
        <v>10.7</v>
      </c>
      <c r="M25" s="490">
        <v>1.6</v>
      </c>
      <c r="N25" s="490">
        <v>10.7</v>
      </c>
      <c r="O25" s="490">
        <v>10.6</v>
      </c>
      <c r="P25" s="486">
        <v>10.6</v>
      </c>
      <c r="Q25" s="490">
        <v>1.9</v>
      </c>
      <c r="R25" s="490">
        <v>10.4</v>
      </c>
      <c r="S25" s="491">
        <v>10.3</v>
      </c>
      <c r="T25" s="492">
        <f t="shared" si="5"/>
        <v>144.19999999999999</v>
      </c>
      <c r="U25" s="463"/>
      <c r="V25" s="515"/>
    </row>
    <row r="26" spans="1:34" ht="24.75" customHeight="1" x14ac:dyDescent="0.25">
      <c r="A26" s="485" t="s">
        <v>46</v>
      </c>
      <c r="B26" s="486">
        <v>9.1999999999999993</v>
      </c>
      <c r="C26" s="487">
        <v>8.8000000000000007</v>
      </c>
      <c r="D26" s="487">
        <v>1.2</v>
      </c>
      <c r="E26" s="487">
        <v>9</v>
      </c>
      <c r="F26" s="488">
        <v>10.1</v>
      </c>
      <c r="G26" s="487">
        <v>8.8000000000000007</v>
      </c>
      <c r="H26" s="487">
        <v>9.1</v>
      </c>
      <c r="I26" s="487">
        <v>1.8</v>
      </c>
      <c r="J26" s="487">
        <v>9.1999999999999993</v>
      </c>
      <c r="K26" s="489">
        <v>10.4</v>
      </c>
      <c r="L26" s="486">
        <v>10.7</v>
      </c>
      <c r="M26" s="490">
        <v>1.6</v>
      </c>
      <c r="N26" s="490">
        <v>10.7</v>
      </c>
      <c r="O26" s="490">
        <v>10.7</v>
      </c>
      <c r="P26" s="486">
        <v>10.6</v>
      </c>
      <c r="Q26" s="490">
        <v>1.9</v>
      </c>
      <c r="R26" s="490">
        <v>10.4</v>
      </c>
      <c r="S26" s="491">
        <v>10.4</v>
      </c>
      <c r="T26" s="492">
        <f t="shared" si="5"/>
        <v>144.6</v>
      </c>
      <c r="U26" s="463"/>
      <c r="V26" s="515"/>
    </row>
    <row r="27" spans="1:34" ht="24.75" customHeight="1" x14ac:dyDescent="0.25">
      <c r="A27" s="485" t="s">
        <v>47</v>
      </c>
      <c r="B27" s="486">
        <v>9.3000000000000007</v>
      </c>
      <c r="C27" s="487">
        <v>8.9</v>
      </c>
      <c r="D27" s="487">
        <v>1.2</v>
      </c>
      <c r="E27" s="487">
        <v>9</v>
      </c>
      <c r="F27" s="488">
        <v>10.1</v>
      </c>
      <c r="G27" s="487">
        <v>8.8000000000000007</v>
      </c>
      <c r="H27" s="487">
        <v>9.1</v>
      </c>
      <c r="I27" s="487">
        <v>1.8</v>
      </c>
      <c r="J27" s="487">
        <v>9.3000000000000007</v>
      </c>
      <c r="K27" s="489">
        <v>10.4</v>
      </c>
      <c r="L27" s="486">
        <v>10.7</v>
      </c>
      <c r="M27" s="490">
        <v>1.6</v>
      </c>
      <c r="N27" s="490">
        <v>10.7</v>
      </c>
      <c r="O27" s="490">
        <v>10.7</v>
      </c>
      <c r="P27" s="486">
        <v>10.6</v>
      </c>
      <c r="Q27" s="490">
        <v>2</v>
      </c>
      <c r="R27" s="490">
        <v>10.4</v>
      </c>
      <c r="S27" s="491">
        <v>10.4</v>
      </c>
      <c r="T27" s="492">
        <f t="shared" si="5"/>
        <v>145</v>
      </c>
      <c r="U27" s="463"/>
      <c r="V27" s="515"/>
    </row>
    <row r="28" spans="1:34" ht="24.75" customHeight="1" x14ac:dyDescent="0.25">
      <c r="A28" s="485" t="s">
        <v>48</v>
      </c>
      <c r="B28" s="486">
        <v>9.3000000000000007</v>
      </c>
      <c r="C28" s="487">
        <v>8.9</v>
      </c>
      <c r="D28" s="487">
        <v>1.2</v>
      </c>
      <c r="E28" s="487">
        <v>9</v>
      </c>
      <c r="F28" s="488">
        <v>10.1</v>
      </c>
      <c r="G28" s="487">
        <v>8.8000000000000007</v>
      </c>
      <c r="H28" s="487">
        <v>9.1</v>
      </c>
      <c r="I28" s="487">
        <v>1.8</v>
      </c>
      <c r="J28" s="487">
        <v>9.3000000000000007</v>
      </c>
      <c r="K28" s="489">
        <v>10.4</v>
      </c>
      <c r="L28" s="486">
        <v>10.8</v>
      </c>
      <c r="M28" s="490">
        <v>1.6</v>
      </c>
      <c r="N28" s="490">
        <v>10.8</v>
      </c>
      <c r="O28" s="490">
        <v>10.7</v>
      </c>
      <c r="P28" s="486">
        <v>10.6</v>
      </c>
      <c r="Q28" s="490">
        <v>2</v>
      </c>
      <c r="R28" s="490">
        <v>10.5</v>
      </c>
      <c r="S28" s="491">
        <v>10.4</v>
      </c>
      <c r="T28" s="492">
        <f t="shared" si="5"/>
        <v>145.29999999999998</v>
      </c>
      <c r="U28" s="463"/>
      <c r="V28" s="515"/>
    </row>
    <row r="29" spans="1:34" ht="24.75" customHeight="1" thickBot="1" x14ac:dyDescent="0.3">
      <c r="A29" s="493" t="s">
        <v>49</v>
      </c>
      <c r="B29" s="516">
        <v>9.3000000000000007</v>
      </c>
      <c r="C29" s="517">
        <v>8.9</v>
      </c>
      <c r="D29" s="517">
        <v>1.2</v>
      </c>
      <c r="E29" s="517">
        <v>9</v>
      </c>
      <c r="F29" s="518">
        <v>10.1</v>
      </c>
      <c r="G29" s="519">
        <v>8.8000000000000007</v>
      </c>
      <c r="H29" s="519">
        <v>9.1999999999999993</v>
      </c>
      <c r="I29" s="519">
        <v>1.9</v>
      </c>
      <c r="J29" s="519">
        <v>9.3000000000000007</v>
      </c>
      <c r="K29" s="520">
        <v>10.4</v>
      </c>
      <c r="L29" s="521">
        <v>10.8</v>
      </c>
      <c r="M29" s="522">
        <v>1.7</v>
      </c>
      <c r="N29" s="522">
        <v>10.8</v>
      </c>
      <c r="O29" s="522">
        <v>10.7</v>
      </c>
      <c r="P29" s="521">
        <v>10.6</v>
      </c>
      <c r="Q29" s="522">
        <v>2</v>
      </c>
      <c r="R29" s="522">
        <v>10.5</v>
      </c>
      <c r="S29" s="523">
        <v>10.4</v>
      </c>
      <c r="T29" s="524">
        <f t="shared" si="5"/>
        <v>145.6</v>
      </c>
      <c r="U29" s="463"/>
      <c r="V29" s="515"/>
    </row>
    <row r="30" spans="1:34" ht="24.75" customHeight="1" thickBot="1" x14ac:dyDescent="0.3">
      <c r="A30" s="494" t="s">
        <v>11</v>
      </c>
      <c r="B30" s="495">
        <f>SUM(B23:B29)</f>
        <v>64.899999999999991</v>
      </c>
      <c r="C30" s="496">
        <f t="shared" ref="C30:S30" si="6">SUM(C23:C29)</f>
        <v>62.1</v>
      </c>
      <c r="D30" s="496">
        <f t="shared" si="6"/>
        <v>8.6</v>
      </c>
      <c r="E30" s="496">
        <f t="shared" si="6"/>
        <v>63</v>
      </c>
      <c r="F30" s="497">
        <f t="shared" si="6"/>
        <v>70.7</v>
      </c>
      <c r="G30" s="495">
        <f t="shared" si="6"/>
        <v>61.5</v>
      </c>
      <c r="H30" s="496">
        <f t="shared" si="6"/>
        <v>64</v>
      </c>
      <c r="I30" s="496">
        <f t="shared" si="6"/>
        <v>12.700000000000001</v>
      </c>
      <c r="J30" s="496">
        <f t="shared" si="6"/>
        <v>64.899999999999991</v>
      </c>
      <c r="K30" s="496">
        <f t="shared" si="6"/>
        <v>72.7</v>
      </c>
      <c r="L30" s="495">
        <f t="shared" si="6"/>
        <v>75.3</v>
      </c>
      <c r="M30" s="496">
        <f t="shared" si="6"/>
        <v>11.7</v>
      </c>
      <c r="N30" s="496">
        <f t="shared" si="6"/>
        <v>75.3</v>
      </c>
      <c r="O30" s="496">
        <f t="shared" si="6"/>
        <v>74.800000000000011</v>
      </c>
      <c r="P30" s="495">
        <f t="shared" si="6"/>
        <v>74.2</v>
      </c>
      <c r="Q30" s="496">
        <f t="shared" si="6"/>
        <v>13.8</v>
      </c>
      <c r="R30" s="496">
        <f t="shared" si="6"/>
        <v>73.199999999999989</v>
      </c>
      <c r="S30" s="497">
        <f t="shared" si="6"/>
        <v>72.7</v>
      </c>
      <c r="T30" s="498">
        <f t="shared" si="5"/>
        <v>1016.1000000000001</v>
      </c>
      <c r="U30" s="463"/>
      <c r="V30" s="515"/>
    </row>
    <row r="31" spans="1:34" ht="24.75" customHeight="1" x14ac:dyDescent="0.25">
      <c r="A31" s="525"/>
      <c r="B31" s="474">
        <v>61</v>
      </c>
      <c r="C31" s="474">
        <v>59</v>
      </c>
      <c r="D31" s="474">
        <v>8</v>
      </c>
      <c r="E31" s="474">
        <v>60</v>
      </c>
      <c r="F31" s="474">
        <v>68</v>
      </c>
      <c r="G31" s="474">
        <v>58</v>
      </c>
      <c r="H31" s="474">
        <v>61</v>
      </c>
      <c r="I31" s="474">
        <v>12</v>
      </c>
      <c r="J31" s="526">
        <v>62</v>
      </c>
      <c r="K31" s="526">
        <v>70</v>
      </c>
      <c r="L31" s="526">
        <v>71</v>
      </c>
      <c r="M31" s="526">
        <v>11</v>
      </c>
      <c r="N31" s="526">
        <v>72</v>
      </c>
      <c r="O31" s="526">
        <v>72</v>
      </c>
      <c r="P31" s="474">
        <v>70</v>
      </c>
      <c r="Q31" s="502">
        <v>13</v>
      </c>
      <c r="R31" s="502">
        <v>70</v>
      </c>
      <c r="S31" s="502">
        <v>70</v>
      </c>
      <c r="T31" s="463"/>
      <c r="U31" s="463"/>
      <c r="V31" s="515"/>
    </row>
    <row r="32" spans="1:34" ht="24.75" customHeight="1" thickBot="1" x14ac:dyDescent="0.3">
      <c r="A32" s="527"/>
      <c r="B32" s="526"/>
      <c r="C32" s="526"/>
      <c r="D32" s="526"/>
      <c r="E32" s="526"/>
      <c r="F32" s="526"/>
      <c r="G32" s="526"/>
      <c r="H32" s="526"/>
      <c r="I32" s="469"/>
      <c r="J32" s="469"/>
      <c r="K32" s="469"/>
      <c r="L32" s="469"/>
      <c r="M32" s="469"/>
      <c r="N32" s="469"/>
      <c r="O32" s="469"/>
      <c r="P32" s="463"/>
      <c r="Q32" s="463"/>
      <c r="R32" s="463"/>
      <c r="S32" s="463"/>
      <c r="T32" s="463"/>
      <c r="U32" s="463"/>
      <c r="V32" s="515"/>
    </row>
    <row r="33" spans="1:25" ht="24.75" customHeight="1" thickBot="1" x14ac:dyDescent="0.3">
      <c r="A33" s="528" t="s">
        <v>50</v>
      </c>
      <c r="B33" s="644" t="s">
        <v>26</v>
      </c>
      <c r="C33" s="645"/>
      <c r="D33" s="645"/>
      <c r="E33" s="645"/>
      <c r="F33" s="645"/>
      <c r="G33" s="645"/>
      <c r="H33" s="646"/>
      <c r="I33" s="529"/>
      <c r="J33" s="530" t="s">
        <v>51</v>
      </c>
      <c r="K33" s="644" t="s">
        <v>26</v>
      </c>
      <c r="L33" s="645"/>
      <c r="M33" s="645"/>
      <c r="N33" s="645"/>
      <c r="O33" s="645"/>
      <c r="P33" s="645"/>
      <c r="Q33" s="646"/>
      <c r="R33" s="650" t="s">
        <v>161</v>
      </c>
      <c r="S33" s="651"/>
      <c r="T33" s="651"/>
      <c r="U33" s="651"/>
      <c r="V33" s="652"/>
      <c r="W33" s="463"/>
      <c r="X33" s="463"/>
      <c r="Y33" s="463"/>
    </row>
    <row r="34" spans="1:25" ht="24.75" customHeight="1" x14ac:dyDescent="0.25">
      <c r="A34" s="531" t="s">
        <v>42</v>
      </c>
      <c r="B34" s="511">
        <v>1</v>
      </c>
      <c r="C34" s="513">
        <v>2</v>
      </c>
      <c r="D34" s="513">
        <v>3</v>
      </c>
      <c r="E34" s="513">
        <v>4</v>
      </c>
      <c r="F34" s="513">
        <v>5</v>
      </c>
      <c r="G34" s="513">
        <v>6</v>
      </c>
      <c r="H34" s="484" t="s">
        <v>11</v>
      </c>
      <c r="I34" s="529"/>
      <c r="J34" s="531" t="s">
        <v>42</v>
      </c>
      <c r="K34" s="512">
        <v>1</v>
      </c>
      <c r="L34" s="513">
        <v>2</v>
      </c>
      <c r="M34" s="513">
        <v>3</v>
      </c>
      <c r="N34" s="513">
        <v>4</v>
      </c>
      <c r="O34" s="513">
        <v>5</v>
      </c>
      <c r="P34" s="513" t="s">
        <v>61</v>
      </c>
      <c r="Q34" s="484" t="s">
        <v>11</v>
      </c>
      <c r="R34" s="650"/>
      <c r="S34" s="651"/>
      <c r="T34" s="651"/>
      <c r="U34" s="651"/>
      <c r="V34" s="652"/>
      <c r="W34" s="463"/>
      <c r="X34" s="463"/>
      <c r="Y34" s="463"/>
    </row>
    <row r="35" spans="1:25" s="463" customFormat="1" ht="24.75" customHeight="1" x14ac:dyDescent="0.25">
      <c r="A35" s="532" t="s">
        <v>43</v>
      </c>
      <c r="B35" s="486">
        <v>117.7932</v>
      </c>
      <c r="C35" s="489">
        <v>120.2796</v>
      </c>
      <c r="D35" s="489">
        <v>14.141400000000001</v>
      </c>
      <c r="E35" s="489">
        <v>118.881</v>
      </c>
      <c r="F35" s="489">
        <v>117.6378</v>
      </c>
      <c r="G35" s="489"/>
      <c r="H35" s="492">
        <f t="shared" ref="H35:H42" si="7">SUM(B35:G35)</f>
        <v>488.73299999999995</v>
      </c>
      <c r="I35" s="529"/>
      <c r="J35" s="532" t="s">
        <v>43</v>
      </c>
      <c r="K35" s="487">
        <v>8.4</v>
      </c>
      <c r="L35" s="533">
        <v>8.5</v>
      </c>
      <c r="M35" s="522">
        <v>1</v>
      </c>
      <c r="N35" s="522">
        <v>8.3000000000000007</v>
      </c>
      <c r="O35" s="522">
        <v>8.1999999999999993</v>
      </c>
      <c r="P35" s="522"/>
      <c r="Q35" s="492">
        <f t="shared" ref="Q35:Q42" si="8">SUM(K35:P35)</f>
        <v>34.4</v>
      </c>
      <c r="R35" s="650"/>
      <c r="S35" s="651"/>
      <c r="T35" s="651"/>
      <c r="U35" s="651"/>
      <c r="V35" s="652"/>
    </row>
    <row r="36" spans="1:25" s="463" customFormat="1" ht="24.75" customHeight="1" x14ac:dyDescent="0.25">
      <c r="A36" s="532" t="s">
        <v>44</v>
      </c>
      <c r="B36" s="486">
        <v>117.7932</v>
      </c>
      <c r="C36" s="489">
        <v>120.2796</v>
      </c>
      <c r="D36" s="489">
        <v>14.141400000000001</v>
      </c>
      <c r="E36" s="489">
        <v>118.881</v>
      </c>
      <c r="F36" s="489">
        <v>117.6378</v>
      </c>
      <c r="G36" s="489"/>
      <c r="H36" s="492">
        <f t="shared" si="7"/>
        <v>488.73299999999995</v>
      </c>
      <c r="I36" s="534"/>
      <c r="J36" s="532" t="s">
        <v>44</v>
      </c>
      <c r="K36" s="535">
        <v>8.4</v>
      </c>
      <c r="L36" s="490">
        <v>8.5</v>
      </c>
      <c r="M36" s="490">
        <v>1</v>
      </c>
      <c r="N36" s="490">
        <v>8.3000000000000007</v>
      </c>
      <c r="O36" s="490">
        <v>8.1</v>
      </c>
      <c r="P36" s="490"/>
      <c r="Q36" s="492">
        <f t="shared" si="8"/>
        <v>34.299999999999997</v>
      </c>
      <c r="R36" s="650"/>
      <c r="S36" s="651"/>
      <c r="T36" s="651"/>
      <c r="U36" s="651"/>
      <c r="V36" s="652"/>
    </row>
    <row r="37" spans="1:25" s="463" customFormat="1" ht="24.75" customHeight="1" x14ac:dyDescent="0.25">
      <c r="A37" s="532" t="s">
        <v>45</v>
      </c>
      <c r="B37" s="486">
        <v>117.7932</v>
      </c>
      <c r="C37" s="489">
        <v>120.2796</v>
      </c>
      <c r="D37" s="489">
        <v>14.141400000000001</v>
      </c>
      <c r="E37" s="489">
        <v>118.7</v>
      </c>
      <c r="F37" s="489">
        <v>117.6378</v>
      </c>
      <c r="G37" s="489"/>
      <c r="H37" s="492">
        <f t="shared" ref="H37" si="9">SUM(B37:G37)</f>
        <v>488.55200000000002</v>
      </c>
      <c r="I37" s="534"/>
      <c r="J37" s="532" t="s">
        <v>45</v>
      </c>
      <c r="K37" s="535">
        <v>8.3000000000000007</v>
      </c>
      <c r="L37" s="490">
        <v>8.5</v>
      </c>
      <c r="M37" s="490">
        <v>0.8</v>
      </c>
      <c r="N37" s="490">
        <v>8.3000000000000007</v>
      </c>
      <c r="O37" s="490">
        <v>8.1</v>
      </c>
      <c r="P37" s="490"/>
      <c r="Q37" s="492">
        <f t="shared" si="8"/>
        <v>34</v>
      </c>
      <c r="R37" s="650"/>
      <c r="S37" s="651"/>
      <c r="T37" s="651"/>
      <c r="U37" s="651"/>
      <c r="V37" s="652"/>
    </row>
    <row r="38" spans="1:25" s="463" customFormat="1" ht="24.75" customHeight="1" x14ac:dyDescent="0.25">
      <c r="A38" s="532" t="s">
        <v>46</v>
      </c>
      <c r="B38" s="486">
        <v>117.7932</v>
      </c>
      <c r="C38" s="489">
        <v>120</v>
      </c>
      <c r="D38" s="489">
        <v>14.141400000000001</v>
      </c>
      <c r="E38" s="489">
        <v>118.5</v>
      </c>
      <c r="F38" s="489">
        <v>117.6378</v>
      </c>
      <c r="G38" s="489"/>
      <c r="H38" s="492">
        <f t="shared" ref="H38" si="10">SUM(B38:G38)</f>
        <v>488.07240000000002</v>
      </c>
      <c r="I38" s="534"/>
      <c r="J38" s="532" t="s">
        <v>46</v>
      </c>
      <c r="K38" s="487">
        <v>8.3000000000000007</v>
      </c>
      <c r="L38" s="533">
        <v>8.5</v>
      </c>
      <c r="M38" s="490">
        <v>0.8</v>
      </c>
      <c r="N38" s="490">
        <v>8.3000000000000007</v>
      </c>
      <c r="O38" s="490">
        <v>8.1999999999999993</v>
      </c>
      <c r="P38" s="490"/>
      <c r="Q38" s="492">
        <f t="shared" si="8"/>
        <v>34.1</v>
      </c>
      <c r="R38" s="650"/>
      <c r="S38" s="651"/>
      <c r="T38" s="651"/>
      <c r="U38" s="651"/>
      <c r="V38" s="652"/>
    </row>
    <row r="39" spans="1:25" s="463" customFormat="1" ht="24.75" customHeight="1" x14ac:dyDescent="0.25">
      <c r="A39" s="532" t="s">
        <v>47</v>
      </c>
      <c r="B39" s="486">
        <v>117.6</v>
      </c>
      <c r="C39" s="489">
        <v>120</v>
      </c>
      <c r="D39" s="489">
        <v>14.141400000000001</v>
      </c>
      <c r="E39" s="489">
        <v>118.5</v>
      </c>
      <c r="F39" s="489">
        <v>117.6378</v>
      </c>
      <c r="G39" s="489"/>
      <c r="H39" s="492">
        <f>SUM(B39:G39)</f>
        <v>487.87919999999997</v>
      </c>
      <c r="I39" s="534"/>
      <c r="J39" s="532" t="s">
        <v>47</v>
      </c>
      <c r="K39" s="535">
        <v>8.3000000000000007</v>
      </c>
      <c r="L39" s="490">
        <v>8.5</v>
      </c>
      <c r="M39" s="490">
        <v>0.8</v>
      </c>
      <c r="N39" s="490">
        <v>8.3000000000000007</v>
      </c>
      <c r="O39" s="490">
        <v>8.1999999999999993</v>
      </c>
      <c r="P39" s="490"/>
      <c r="Q39" s="492">
        <f t="shared" si="8"/>
        <v>34.1</v>
      </c>
      <c r="R39" s="650"/>
      <c r="S39" s="651"/>
      <c r="T39" s="651"/>
      <c r="U39" s="651"/>
      <c r="V39" s="652"/>
    </row>
    <row r="40" spans="1:25" s="463" customFormat="1" ht="24.75" customHeight="1" x14ac:dyDescent="0.25">
      <c r="A40" s="532" t="s">
        <v>48</v>
      </c>
      <c r="B40" s="486">
        <v>117.6</v>
      </c>
      <c r="C40" s="489">
        <v>120</v>
      </c>
      <c r="D40" s="489">
        <v>14.141400000000001</v>
      </c>
      <c r="E40" s="489">
        <v>118.5</v>
      </c>
      <c r="F40" s="489">
        <v>117.6378</v>
      </c>
      <c r="G40" s="489"/>
      <c r="H40" s="492">
        <f>SUM(B40:G40)</f>
        <v>487.87919999999997</v>
      </c>
      <c r="I40" s="534"/>
      <c r="J40" s="532" t="s">
        <v>48</v>
      </c>
      <c r="K40" s="535">
        <v>8.4</v>
      </c>
      <c r="L40" s="490">
        <v>8.6</v>
      </c>
      <c r="M40" s="490">
        <v>0.8</v>
      </c>
      <c r="N40" s="490">
        <v>8.4</v>
      </c>
      <c r="O40" s="490">
        <v>8.1999999999999993</v>
      </c>
      <c r="P40" s="490"/>
      <c r="Q40" s="492">
        <f t="shared" si="8"/>
        <v>34.400000000000006</v>
      </c>
      <c r="R40" s="650"/>
      <c r="S40" s="651"/>
      <c r="T40" s="651"/>
      <c r="U40" s="651"/>
      <c r="V40" s="652"/>
    </row>
    <row r="41" spans="1:25" s="463" customFormat="1" ht="24.75" customHeight="1" thickBot="1" x14ac:dyDescent="0.3">
      <c r="A41" s="536" t="s">
        <v>49</v>
      </c>
      <c r="B41" s="486">
        <v>117.6</v>
      </c>
      <c r="C41" s="489">
        <v>120</v>
      </c>
      <c r="D41" s="489">
        <v>14.141400000000001</v>
      </c>
      <c r="E41" s="489">
        <v>118.5</v>
      </c>
      <c r="F41" s="489">
        <v>117.6378</v>
      </c>
      <c r="G41" s="489"/>
      <c r="H41" s="492">
        <f>SUM(B41:G41)</f>
        <v>487.87919999999997</v>
      </c>
      <c r="I41" s="534"/>
      <c r="J41" s="536" t="s">
        <v>49</v>
      </c>
      <c r="K41" s="537">
        <v>8.4</v>
      </c>
      <c r="L41" s="522">
        <v>8.6</v>
      </c>
      <c r="M41" s="522">
        <v>0.9</v>
      </c>
      <c r="N41" s="522">
        <v>8.4</v>
      </c>
      <c r="O41" s="522">
        <v>8.1999999999999993</v>
      </c>
      <c r="P41" s="522"/>
      <c r="Q41" s="524">
        <f t="shared" si="8"/>
        <v>34.5</v>
      </c>
      <c r="R41" s="650"/>
      <c r="S41" s="651"/>
      <c r="T41" s="651"/>
      <c r="U41" s="651"/>
      <c r="V41" s="652"/>
    </row>
    <row r="42" spans="1:25" s="463" customFormat="1" ht="24.75" customHeight="1" thickBot="1" x14ac:dyDescent="0.3">
      <c r="A42" s="538" t="s">
        <v>11</v>
      </c>
      <c r="B42" s="539">
        <f>SUM(B35:B41)</f>
        <v>823.97280000000001</v>
      </c>
      <c r="C42" s="540">
        <f>SUM(C35:C41)</f>
        <v>840.83879999999999</v>
      </c>
      <c r="D42" s="540">
        <f t="shared" ref="D42:F42" si="11">SUM(D35:D41)</f>
        <v>98.989800000000017</v>
      </c>
      <c r="E42" s="540">
        <f t="shared" si="11"/>
        <v>830.46199999999999</v>
      </c>
      <c r="F42" s="540">
        <f t="shared" si="11"/>
        <v>823.4645999999999</v>
      </c>
      <c r="G42" s="540">
        <f t="shared" ref="G42" si="12">SUM(G35:G41)</f>
        <v>0</v>
      </c>
      <c r="H42" s="498">
        <f t="shared" si="7"/>
        <v>3417.7279999999996</v>
      </c>
      <c r="I42" s="541"/>
      <c r="J42" s="542" t="s">
        <v>11</v>
      </c>
      <c r="K42" s="495">
        <f>SUM(K35:K41)</f>
        <v>58.5</v>
      </c>
      <c r="L42" s="543">
        <f t="shared" ref="L42:P42" si="13">SUM(L35:L41)</f>
        <v>59.7</v>
      </c>
      <c r="M42" s="543">
        <f t="shared" si="13"/>
        <v>6.1</v>
      </c>
      <c r="N42" s="543">
        <f t="shared" si="13"/>
        <v>58.3</v>
      </c>
      <c r="O42" s="543">
        <f t="shared" si="13"/>
        <v>57.2</v>
      </c>
      <c r="P42" s="543">
        <f t="shared" si="13"/>
        <v>0</v>
      </c>
      <c r="Q42" s="498">
        <f t="shared" si="8"/>
        <v>239.8</v>
      </c>
      <c r="R42" s="650"/>
      <c r="S42" s="651"/>
      <c r="T42" s="651"/>
      <c r="U42" s="651"/>
      <c r="V42" s="652"/>
    </row>
    <row r="43" spans="1:25" s="502" customFormat="1" ht="24.75" customHeight="1" x14ac:dyDescent="0.25">
      <c r="A43" s="544"/>
      <c r="K43" s="502">
        <v>57</v>
      </c>
      <c r="L43" s="502">
        <v>59</v>
      </c>
      <c r="M43" s="502">
        <v>6</v>
      </c>
      <c r="N43" s="502">
        <v>58</v>
      </c>
      <c r="O43" s="502">
        <v>57</v>
      </c>
      <c r="V43" s="515"/>
      <c r="W43" s="463"/>
      <c r="X43" s="463"/>
      <c r="Y43" s="463"/>
    </row>
    <row r="44" spans="1:25" ht="24.75" customHeight="1" thickBot="1" x14ac:dyDescent="0.3">
      <c r="A44" s="545"/>
      <c r="B44" s="546"/>
      <c r="C44" s="546"/>
      <c r="D44" s="547"/>
      <c r="E44" s="546"/>
      <c r="F44" s="546"/>
      <c r="G44" s="546"/>
      <c r="H44" s="546"/>
      <c r="I44" s="546"/>
      <c r="J44" s="548"/>
      <c r="K44" s="598"/>
      <c r="L44" s="546"/>
      <c r="M44" s="548"/>
      <c r="N44" s="548"/>
      <c r="O44" s="546"/>
      <c r="P44" s="546"/>
      <c r="Q44" s="546"/>
      <c r="R44" s="546"/>
      <c r="S44" s="546"/>
      <c r="T44" s="546"/>
      <c r="U44" s="546"/>
      <c r="V44" s="549"/>
      <c r="W44" s="463"/>
      <c r="X44" s="463"/>
      <c r="Y44" s="463"/>
    </row>
    <row r="45" spans="1:25" ht="20.25" customHeight="1" x14ac:dyDescent="0.25">
      <c r="A45" s="463"/>
      <c r="B45" s="463"/>
      <c r="C45" s="463"/>
      <c r="D45" s="463"/>
      <c r="E45" s="463"/>
      <c r="F45" s="463"/>
      <c r="G45" s="463"/>
      <c r="H45" s="463"/>
      <c r="I45" s="463"/>
      <c r="J45" s="463"/>
      <c r="K45" s="463"/>
      <c r="L45" s="463"/>
      <c r="M45" s="463"/>
      <c r="N45" s="463"/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</row>
    <row r="46" spans="1:25" ht="14.1" customHeight="1" x14ac:dyDescent="0.25">
      <c r="A46" s="463"/>
      <c r="B46" s="463"/>
      <c r="C46" s="463"/>
      <c r="D46" s="463"/>
      <c r="E46" s="463"/>
      <c r="F46" s="463"/>
      <c r="G46" s="463"/>
      <c r="H46" s="463"/>
      <c r="I46" s="463"/>
      <c r="J46" s="463"/>
      <c r="K46" s="463"/>
      <c r="L46" s="463"/>
      <c r="M46" s="463"/>
      <c r="N46" s="463"/>
      <c r="O46" s="463"/>
      <c r="P46" s="463"/>
      <c r="Q46" s="463"/>
      <c r="R46" s="463"/>
      <c r="S46" s="463"/>
      <c r="T46" s="463"/>
      <c r="V46" s="463"/>
      <c r="W46" s="463"/>
      <c r="X46" s="463"/>
      <c r="Y46" s="463"/>
    </row>
    <row r="47" spans="1:25" ht="14.1" customHeight="1" x14ac:dyDescent="0.25">
      <c r="A47" s="463"/>
      <c r="B47" s="463"/>
      <c r="C47" s="463"/>
      <c r="D47" s="463"/>
      <c r="E47" s="463"/>
      <c r="F47" s="463"/>
      <c r="G47" s="463"/>
      <c r="H47" s="463"/>
      <c r="I47" s="463"/>
      <c r="J47" s="463"/>
      <c r="K47" s="463"/>
      <c r="L47" s="463"/>
      <c r="M47" s="463"/>
      <c r="N47" s="463"/>
      <c r="O47" s="463"/>
      <c r="P47" s="463"/>
      <c r="Q47" s="463"/>
      <c r="R47" s="463"/>
      <c r="S47" s="463"/>
      <c r="T47" s="463"/>
      <c r="V47" s="463"/>
      <c r="W47" s="463"/>
      <c r="X47" s="463"/>
      <c r="Y47" s="463"/>
    </row>
    <row r="48" spans="1:25" ht="14.1" customHeight="1" x14ac:dyDescent="0.25">
      <c r="V48" s="463"/>
      <c r="W48" s="463"/>
      <c r="X48" s="463"/>
      <c r="Y48" s="463"/>
    </row>
    <row r="49" spans="22:25" x14ac:dyDescent="0.25">
      <c r="V49" s="463"/>
      <c r="W49" s="463"/>
      <c r="X49" s="463"/>
      <c r="Y49" s="463"/>
    </row>
    <row r="50" spans="22:25" x14ac:dyDescent="0.25">
      <c r="V50" s="463"/>
      <c r="W50" s="463"/>
      <c r="X50" s="463"/>
      <c r="Y50" s="463"/>
    </row>
    <row r="51" spans="22:25" x14ac:dyDescent="0.25">
      <c r="V51" s="463"/>
      <c r="W51" s="463"/>
      <c r="X51" s="463"/>
      <c r="Y51" s="463"/>
    </row>
  </sheetData>
  <mergeCells count="26"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</mergeCells>
  <pageMargins left="0.23622047244094491" right="0.23622047244094491" top="0.74803149606299213" bottom="0.74803149606299213" header="0.31496062992125984" footer="0.31496062992125984"/>
  <pageSetup scale="44" orientation="landscape" blackAndWhite="1" horizontalDpi="300" verticalDpi="300" r:id="rId1"/>
  <rowBreaks count="1" manualBreakCount="1">
    <brk id="44" max="19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showGridLines="0" view="pageBreakPreview" zoomScaleNormal="100" zoomScaleSheetLayoutView="100" workbookViewId="0">
      <selection activeCell="I8" sqref="I8"/>
    </sheetView>
  </sheetViews>
  <sheetFormatPr baseColWidth="10" defaultRowHeight="15" x14ac:dyDescent="0.25"/>
  <cols>
    <col min="1" max="4" width="12.28515625" style="19" customWidth="1"/>
    <col min="5" max="16384" width="11.42578125" style="19"/>
  </cols>
  <sheetData>
    <row r="1" spans="1:4" ht="21.75" thickBot="1" x14ac:dyDescent="0.3">
      <c r="A1" s="676" t="s">
        <v>149</v>
      </c>
      <c r="B1" s="677"/>
      <c r="C1" s="677"/>
      <c r="D1" s="678"/>
    </row>
    <row r="2" spans="1:4" ht="35.25" thickBot="1" x14ac:dyDescent="0.3">
      <c r="A2" s="570" t="s">
        <v>124</v>
      </c>
      <c r="B2" s="571" t="s">
        <v>125</v>
      </c>
      <c r="C2" s="570" t="s">
        <v>124</v>
      </c>
      <c r="D2" s="571" t="s">
        <v>125</v>
      </c>
    </row>
    <row r="3" spans="1:4" ht="17.25" x14ac:dyDescent="0.25">
      <c r="A3" s="564" t="s">
        <v>126</v>
      </c>
      <c r="B3" s="565">
        <v>3.3461999999999996</v>
      </c>
      <c r="C3" s="564" t="s">
        <v>136</v>
      </c>
      <c r="D3" s="565">
        <v>2.0871000000000004</v>
      </c>
    </row>
    <row r="4" spans="1:4" ht="17.25" x14ac:dyDescent="0.25">
      <c r="A4" s="566" t="s">
        <v>127</v>
      </c>
      <c r="B4" s="567">
        <v>3.4125000000000001</v>
      </c>
      <c r="C4" s="566" t="s">
        <v>137</v>
      </c>
      <c r="D4" s="567">
        <v>2.1438000000000001</v>
      </c>
    </row>
    <row r="5" spans="1:4" ht="17.25" x14ac:dyDescent="0.25">
      <c r="A5" s="566" t="s">
        <v>128</v>
      </c>
      <c r="B5" s="567">
        <v>0.2457</v>
      </c>
      <c r="C5" s="566" t="s">
        <v>138</v>
      </c>
      <c r="D5" s="567">
        <v>0.4158</v>
      </c>
    </row>
    <row r="6" spans="1:4" ht="17.25" x14ac:dyDescent="0.25">
      <c r="A6" s="566" t="s">
        <v>129</v>
      </c>
      <c r="B6" s="567">
        <v>3.3734999999999999</v>
      </c>
      <c r="C6" s="566" t="s">
        <v>139</v>
      </c>
      <c r="D6" s="567">
        <v>2.1465000000000001</v>
      </c>
    </row>
    <row r="7" spans="1:4" ht="18" thickBot="1" x14ac:dyDescent="0.3">
      <c r="A7" s="568" t="s">
        <v>130</v>
      </c>
      <c r="B7" s="569">
        <v>3.3189000000000002</v>
      </c>
      <c r="C7" s="568" t="s">
        <v>140</v>
      </c>
      <c r="D7" s="569">
        <v>2.3976000000000002</v>
      </c>
    </row>
    <row r="8" spans="1:4" ht="17.25" x14ac:dyDescent="0.25">
      <c r="A8" s="564" t="s">
        <v>131</v>
      </c>
      <c r="B8" s="565">
        <v>2.1438000000000001</v>
      </c>
      <c r="C8" s="564" t="s">
        <v>141</v>
      </c>
      <c r="D8" s="565">
        <v>2.5569000000000002</v>
      </c>
    </row>
    <row r="9" spans="1:4" ht="17.25" x14ac:dyDescent="0.25">
      <c r="A9" s="566" t="s">
        <v>132</v>
      </c>
      <c r="B9" s="567">
        <v>2.0466000000000002</v>
      </c>
      <c r="C9" s="566" t="s">
        <v>142</v>
      </c>
      <c r="D9" s="567">
        <v>0.44280000000000003</v>
      </c>
    </row>
    <row r="10" spans="1:4" ht="17.25" x14ac:dyDescent="0.25">
      <c r="A10" s="566" t="s">
        <v>133</v>
      </c>
      <c r="B10" s="567">
        <v>0.43470000000000003</v>
      </c>
      <c r="C10" s="566" t="s">
        <v>143</v>
      </c>
      <c r="D10" s="567">
        <v>2.5299</v>
      </c>
    </row>
    <row r="11" spans="1:4" ht="18" thickBot="1" x14ac:dyDescent="0.3">
      <c r="A11" s="566" t="s">
        <v>134</v>
      </c>
      <c r="B11" s="567">
        <v>2.0709</v>
      </c>
      <c r="C11" s="568" t="s">
        <v>144</v>
      </c>
      <c r="D11" s="569">
        <v>2.5461000000000005</v>
      </c>
    </row>
    <row r="12" spans="1:4" ht="18" thickBot="1" x14ac:dyDescent="0.3">
      <c r="A12" s="568" t="s">
        <v>135</v>
      </c>
      <c r="B12" s="569">
        <v>2.4138000000000002</v>
      </c>
      <c r="C12" s="564" t="s">
        <v>145</v>
      </c>
      <c r="D12" s="565">
        <v>2.4624000000000001</v>
      </c>
    </row>
    <row r="13" spans="1:4" ht="17.25" x14ac:dyDescent="0.25">
      <c r="A13" s="679"/>
      <c r="B13" s="680"/>
      <c r="C13" s="566" t="s">
        <v>146</v>
      </c>
      <c r="D13" s="567">
        <v>0.46170000000000005</v>
      </c>
    </row>
    <row r="14" spans="1:4" ht="17.25" x14ac:dyDescent="0.25">
      <c r="A14" s="681"/>
      <c r="B14" s="682"/>
      <c r="C14" s="566" t="s">
        <v>147</v>
      </c>
      <c r="D14" s="567">
        <v>2.4489000000000001</v>
      </c>
    </row>
    <row r="15" spans="1:4" ht="18" thickBot="1" x14ac:dyDescent="0.3">
      <c r="A15" s="683"/>
      <c r="B15" s="684"/>
      <c r="C15" s="568" t="s">
        <v>148</v>
      </c>
      <c r="D15" s="569">
        <v>2.4624000000000001</v>
      </c>
    </row>
  </sheetData>
  <mergeCells count="2">
    <mergeCell ref="A1:D1"/>
    <mergeCell ref="A13:B15"/>
  </mergeCells>
  <pageMargins left="0.25" right="0.25" top="0.75" bottom="0.75" header="0.3" footer="0.3"/>
  <pageSetup paperSize="9" scale="150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showGridLines="0" view="pageBreakPreview" zoomScaleNormal="100" zoomScaleSheetLayoutView="100" workbookViewId="0">
      <selection activeCell="M9" sqref="M9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16384" width="11.42578125" style="230"/>
  </cols>
  <sheetData>
    <row r="1" spans="1:5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</row>
    <row r="2" spans="1:5" x14ac:dyDescent="0.25">
      <c r="A2" s="685" t="s">
        <v>89</v>
      </c>
      <c r="B2" s="348">
        <v>794</v>
      </c>
      <c r="C2" s="348">
        <v>64</v>
      </c>
      <c r="D2" s="349">
        <v>3.9</v>
      </c>
      <c r="E2" s="350">
        <f t="shared" ref="E2:E7" si="0">SUM(B2:C2)*D2/1000</f>
        <v>3.3461999999999996</v>
      </c>
    </row>
    <row r="3" spans="1:5" x14ac:dyDescent="0.25">
      <c r="A3" s="685"/>
      <c r="B3" s="348">
        <v>807</v>
      </c>
      <c r="C3" s="348">
        <v>68</v>
      </c>
      <c r="D3" s="349">
        <v>3.9</v>
      </c>
      <c r="E3" s="350">
        <f t="shared" si="0"/>
        <v>3.4125000000000001</v>
      </c>
    </row>
    <row r="4" spans="1:5" x14ac:dyDescent="0.25">
      <c r="A4" s="685"/>
      <c r="B4" s="348">
        <v>54</v>
      </c>
      <c r="C4" s="348">
        <v>9</v>
      </c>
      <c r="D4" s="349">
        <v>3.9</v>
      </c>
      <c r="E4" s="350">
        <f t="shared" si="0"/>
        <v>0.2457</v>
      </c>
    </row>
    <row r="5" spans="1:5" x14ac:dyDescent="0.25">
      <c r="A5" s="685"/>
      <c r="B5" s="348">
        <v>799</v>
      </c>
      <c r="C5" s="348">
        <v>66</v>
      </c>
      <c r="D5" s="349">
        <v>3.9</v>
      </c>
      <c r="E5" s="350">
        <f t="shared" si="0"/>
        <v>3.3734999999999999</v>
      </c>
    </row>
    <row r="6" spans="1:5" x14ac:dyDescent="0.25">
      <c r="A6" s="685"/>
      <c r="B6" s="348">
        <v>787</v>
      </c>
      <c r="C6" s="348">
        <v>64</v>
      </c>
      <c r="D6" s="349">
        <v>3.9</v>
      </c>
      <c r="E6" s="350">
        <f t="shared" si="0"/>
        <v>3.3189000000000002</v>
      </c>
    </row>
    <row r="7" spans="1:5" x14ac:dyDescent="0.25">
      <c r="A7" s="685" t="s">
        <v>84</v>
      </c>
      <c r="B7" s="348">
        <v>732</v>
      </c>
      <c r="C7" s="348">
        <v>62</v>
      </c>
      <c r="D7" s="349">
        <v>2.7</v>
      </c>
      <c r="E7" s="350">
        <f t="shared" si="0"/>
        <v>2.1438000000000001</v>
      </c>
    </row>
    <row r="8" spans="1:5" x14ac:dyDescent="0.25">
      <c r="A8" s="685"/>
      <c r="B8" s="348">
        <v>699</v>
      </c>
      <c r="C8" s="348">
        <v>59</v>
      </c>
      <c r="D8" s="349">
        <v>2.7</v>
      </c>
      <c r="E8" s="350">
        <f t="shared" ref="E8:E24" si="1">SUM(B8:C8)*D8/1000</f>
        <v>2.0466000000000002</v>
      </c>
    </row>
    <row r="9" spans="1:5" x14ac:dyDescent="0.25">
      <c r="A9" s="685"/>
      <c r="B9" s="348">
        <v>151</v>
      </c>
      <c r="C9" s="348">
        <v>10</v>
      </c>
      <c r="D9" s="349">
        <v>2.7</v>
      </c>
      <c r="E9" s="350">
        <f t="shared" si="1"/>
        <v>0.43470000000000003</v>
      </c>
    </row>
    <row r="10" spans="1:5" x14ac:dyDescent="0.25">
      <c r="A10" s="685"/>
      <c r="B10" s="348">
        <v>707</v>
      </c>
      <c r="C10" s="348">
        <v>60</v>
      </c>
      <c r="D10" s="349">
        <v>2.7</v>
      </c>
      <c r="E10" s="350">
        <f t="shared" si="1"/>
        <v>2.0709</v>
      </c>
    </row>
    <row r="11" spans="1:5" x14ac:dyDescent="0.25">
      <c r="A11" s="685"/>
      <c r="B11" s="348">
        <v>826</v>
      </c>
      <c r="C11" s="348">
        <v>68</v>
      </c>
      <c r="D11" s="349">
        <v>2.7</v>
      </c>
      <c r="E11" s="350">
        <f t="shared" si="1"/>
        <v>2.4138000000000002</v>
      </c>
    </row>
    <row r="12" spans="1:5" x14ac:dyDescent="0.25">
      <c r="A12" s="685" t="s">
        <v>85</v>
      </c>
      <c r="B12" s="348">
        <v>715</v>
      </c>
      <c r="C12" s="348">
        <v>58</v>
      </c>
      <c r="D12" s="349">
        <v>2.7</v>
      </c>
      <c r="E12" s="350">
        <f t="shared" si="1"/>
        <v>2.0871000000000004</v>
      </c>
    </row>
    <row r="13" spans="1:5" x14ac:dyDescent="0.25">
      <c r="A13" s="685"/>
      <c r="B13" s="348">
        <v>733</v>
      </c>
      <c r="C13" s="348">
        <v>61</v>
      </c>
      <c r="D13" s="349">
        <v>2.7</v>
      </c>
      <c r="E13" s="350">
        <f t="shared" si="1"/>
        <v>2.1438000000000001</v>
      </c>
    </row>
    <row r="14" spans="1:5" x14ac:dyDescent="0.25">
      <c r="A14" s="685"/>
      <c r="B14" s="348">
        <v>141</v>
      </c>
      <c r="C14" s="348">
        <v>13</v>
      </c>
      <c r="D14" s="349">
        <v>2.7</v>
      </c>
      <c r="E14" s="350">
        <f t="shared" si="1"/>
        <v>0.4158</v>
      </c>
    </row>
    <row r="15" spans="1:5" x14ac:dyDescent="0.25">
      <c r="A15" s="685"/>
      <c r="B15" s="348">
        <v>733</v>
      </c>
      <c r="C15" s="348">
        <v>62</v>
      </c>
      <c r="D15" s="349">
        <v>2.7</v>
      </c>
      <c r="E15" s="350">
        <f t="shared" si="1"/>
        <v>2.1465000000000001</v>
      </c>
    </row>
    <row r="16" spans="1:5" x14ac:dyDescent="0.25">
      <c r="A16" s="685"/>
      <c r="B16" s="348">
        <v>818</v>
      </c>
      <c r="C16" s="348">
        <v>70</v>
      </c>
      <c r="D16" s="349">
        <v>2.7</v>
      </c>
      <c r="E16" s="350">
        <f t="shared" si="1"/>
        <v>2.3976000000000002</v>
      </c>
    </row>
    <row r="17" spans="1:5" x14ac:dyDescent="0.25">
      <c r="A17" s="685" t="s">
        <v>86</v>
      </c>
      <c r="B17" s="348">
        <v>876</v>
      </c>
      <c r="C17" s="348">
        <v>71</v>
      </c>
      <c r="D17" s="349">
        <v>2.7</v>
      </c>
      <c r="E17" s="350">
        <f t="shared" si="1"/>
        <v>2.5569000000000002</v>
      </c>
    </row>
    <row r="18" spans="1:5" x14ac:dyDescent="0.25">
      <c r="A18" s="685"/>
      <c r="B18" s="348">
        <v>152</v>
      </c>
      <c r="C18" s="348">
        <v>12</v>
      </c>
      <c r="D18" s="349">
        <v>2.7</v>
      </c>
      <c r="E18" s="350">
        <f t="shared" si="1"/>
        <v>0.44280000000000003</v>
      </c>
    </row>
    <row r="19" spans="1:5" x14ac:dyDescent="0.25">
      <c r="A19" s="685"/>
      <c r="B19" s="348">
        <v>865</v>
      </c>
      <c r="C19" s="348">
        <v>72</v>
      </c>
      <c r="D19" s="349">
        <v>2.7</v>
      </c>
      <c r="E19" s="350">
        <f t="shared" si="1"/>
        <v>2.5299</v>
      </c>
    </row>
    <row r="20" spans="1:5" x14ac:dyDescent="0.25">
      <c r="A20" s="685"/>
      <c r="B20" s="348">
        <v>871</v>
      </c>
      <c r="C20" s="348">
        <v>72</v>
      </c>
      <c r="D20" s="349">
        <v>2.7</v>
      </c>
      <c r="E20" s="350">
        <f t="shared" si="1"/>
        <v>2.5461000000000005</v>
      </c>
    </row>
    <row r="21" spans="1:5" x14ac:dyDescent="0.25">
      <c r="A21" s="685" t="s">
        <v>87</v>
      </c>
      <c r="B21" s="348">
        <v>842</v>
      </c>
      <c r="C21" s="348">
        <v>70</v>
      </c>
      <c r="D21" s="349">
        <v>2.7</v>
      </c>
      <c r="E21" s="350">
        <f t="shared" si="1"/>
        <v>2.4624000000000001</v>
      </c>
    </row>
    <row r="22" spans="1:5" x14ac:dyDescent="0.25">
      <c r="A22" s="685"/>
      <c r="B22" s="348">
        <v>157</v>
      </c>
      <c r="C22" s="348">
        <v>14</v>
      </c>
      <c r="D22" s="349">
        <v>2.7</v>
      </c>
      <c r="E22" s="350">
        <f t="shared" si="1"/>
        <v>0.46170000000000005</v>
      </c>
    </row>
    <row r="23" spans="1:5" x14ac:dyDescent="0.25">
      <c r="A23" s="685"/>
      <c r="B23" s="348">
        <v>837</v>
      </c>
      <c r="C23" s="348">
        <v>70</v>
      </c>
      <c r="D23" s="349">
        <v>2.7</v>
      </c>
      <c r="E23" s="350">
        <f t="shared" si="1"/>
        <v>2.4489000000000001</v>
      </c>
    </row>
    <row r="24" spans="1:5" ht="19.5" thickBot="1" x14ac:dyDescent="0.3">
      <c r="A24" s="686"/>
      <c r="B24" s="351">
        <v>842</v>
      </c>
      <c r="C24" s="351">
        <v>70</v>
      </c>
      <c r="D24" s="349">
        <v>2.7</v>
      </c>
      <c r="E24" s="352">
        <f t="shared" si="1"/>
        <v>2.4624000000000001</v>
      </c>
    </row>
  </sheetData>
  <mergeCells count="5"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3" sqref="B3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687" t="s">
        <v>91</v>
      </c>
      <c r="B1" s="688"/>
      <c r="C1" s="688"/>
      <c r="D1" s="689"/>
    </row>
    <row r="2" spans="1:6" ht="20.25" x14ac:dyDescent="0.25">
      <c r="A2" s="353" t="s">
        <v>92</v>
      </c>
      <c r="B2" s="354">
        <v>71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2.6412000000000004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5.2824000000000009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155.69999999999999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3.8925000000000001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1.3899000000000008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3.8608333333333356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52</vt:i4>
      </vt:variant>
      <vt:variant>
        <vt:lpstr>Rangos con nombre</vt:lpstr>
      </vt:variant>
      <vt:variant>
        <vt:i4>2</vt:i4>
      </vt:variant>
    </vt:vector>
  </HeadingPairs>
  <TitlesOfParts>
    <vt:vector size="54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2022-01-14T14:32:35Z</cp:lastPrinted>
  <dcterms:created xsi:type="dcterms:W3CDTF">2021-03-04T08:17:33Z</dcterms:created>
  <dcterms:modified xsi:type="dcterms:W3CDTF">2022-01-27T21:12:04Z</dcterms:modified>
</cp:coreProperties>
</file>