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1\pesajes\liquidador sem-48\"/>
    </mc:Choice>
  </mc:AlternateContent>
  <bookViews>
    <workbookView xWindow="0" yWindow="0" windowWidth="20490" windowHeight="7545" tabRatio="808" firstSheet="42" activeTab="50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SEM 28" sheetId="38" r:id="rId29"/>
    <sheet name="SEM 29" sheetId="39" r:id="rId30"/>
    <sheet name="SEM 30" sheetId="40" r:id="rId31"/>
    <sheet name="SEM 31" sheetId="41" r:id="rId32"/>
    <sheet name="SEM 32" sheetId="42" r:id="rId33"/>
    <sheet name="SEM 33" sheetId="44" r:id="rId34"/>
    <sheet name="SEM 34" sheetId="45" r:id="rId35"/>
    <sheet name="SEM 35" sheetId="46" r:id="rId36"/>
    <sheet name="SEM 36" sheetId="47" r:id="rId37"/>
    <sheet name="SEM 37" sheetId="48" r:id="rId38"/>
    <sheet name="SEM 38" sheetId="49" r:id="rId39"/>
    <sheet name="SEM 39" sheetId="51" r:id="rId40"/>
    <sheet name="SEM 40" sheetId="52" r:id="rId41"/>
    <sheet name="SEM 41" sheetId="53" r:id="rId42"/>
    <sheet name="SEM 42" sheetId="54" r:id="rId43"/>
    <sheet name="SEM 43" sheetId="55" r:id="rId44"/>
    <sheet name="SEM 44" sheetId="56" r:id="rId45"/>
    <sheet name="SEM 45" sheetId="57" r:id="rId46"/>
    <sheet name="SEM 46" sheetId="58" r:id="rId47"/>
    <sheet name="SEM 47" sheetId="59" r:id="rId48"/>
    <sheet name="SEM 48" sheetId="60" r:id="rId49"/>
    <sheet name="SEM 49" sheetId="61" r:id="rId50"/>
    <sheet name="IMPRIMIR" sheetId="2" r:id="rId51"/>
    <sheet name="Calcio_imprimir" sheetId="50" r:id="rId52"/>
    <sheet name="Calcio" sheetId="35" r:id="rId53"/>
    <sheet name="CARBONATO DE CALCIO" sheetId="36" r:id="rId54"/>
  </sheets>
  <definedNames>
    <definedName name="_xlnm.Print_Area" localSheetId="53">'CARBONATO DE CALCIO'!$A$1:$D$10</definedName>
    <definedName name="_xlnm.Print_Area" localSheetId="50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7" i="61" l="1"/>
  <c r="R87" i="61"/>
  <c r="Q87" i="61"/>
  <c r="P87" i="61"/>
  <c r="O87" i="61"/>
  <c r="N87" i="61"/>
  <c r="M87" i="61"/>
  <c r="L87" i="61"/>
  <c r="K87" i="61"/>
  <c r="J87" i="61"/>
  <c r="I87" i="61"/>
  <c r="H87" i="61"/>
  <c r="G87" i="61"/>
  <c r="F87" i="61"/>
  <c r="E87" i="61"/>
  <c r="D87" i="61"/>
  <c r="C87" i="61"/>
  <c r="B87" i="61"/>
  <c r="S86" i="61"/>
  <c r="R86" i="61"/>
  <c r="Q86" i="61"/>
  <c r="P86" i="61"/>
  <c r="O86" i="61"/>
  <c r="N86" i="61"/>
  <c r="M86" i="61"/>
  <c r="L86" i="61"/>
  <c r="K86" i="61"/>
  <c r="J86" i="61"/>
  <c r="I86" i="61"/>
  <c r="H86" i="61"/>
  <c r="G86" i="61"/>
  <c r="F86" i="61"/>
  <c r="E86" i="61"/>
  <c r="D86" i="61"/>
  <c r="C86" i="61"/>
  <c r="B86" i="61"/>
  <c r="T85" i="61"/>
  <c r="S83" i="61"/>
  <c r="S88" i="61" s="1"/>
  <c r="R83" i="61"/>
  <c r="R88" i="61" s="1"/>
  <c r="Q83" i="61"/>
  <c r="Q88" i="61" s="1"/>
  <c r="P83" i="61"/>
  <c r="P88" i="61" s="1"/>
  <c r="O83" i="61"/>
  <c r="O88" i="61" s="1"/>
  <c r="N83" i="61"/>
  <c r="N88" i="61" s="1"/>
  <c r="M83" i="61"/>
  <c r="M88" i="61" s="1"/>
  <c r="L83" i="61"/>
  <c r="L88" i="61" s="1"/>
  <c r="K83" i="61"/>
  <c r="K88" i="61" s="1"/>
  <c r="J83" i="61"/>
  <c r="J88" i="61" s="1"/>
  <c r="I83" i="61"/>
  <c r="I88" i="61" s="1"/>
  <c r="H83" i="61"/>
  <c r="H88" i="61" s="1"/>
  <c r="G83" i="61"/>
  <c r="G88" i="61" s="1"/>
  <c r="F83" i="61"/>
  <c r="F88" i="61" s="1"/>
  <c r="E83" i="61"/>
  <c r="E88" i="61" s="1"/>
  <c r="D83" i="61"/>
  <c r="D88" i="61" s="1"/>
  <c r="C83" i="61"/>
  <c r="C88" i="61" s="1"/>
  <c r="B83" i="61"/>
  <c r="B88" i="61" s="1"/>
  <c r="T82" i="61"/>
  <c r="T81" i="61"/>
  <c r="T80" i="61"/>
  <c r="T79" i="61"/>
  <c r="T78" i="61"/>
  <c r="T77" i="61"/>
  <c r="T76" i="61"/>
  <c r="G70" i="61"/>
  <c r="B70" i="61"/>
  <c r="G69" i="61"/>
  <c r="F69" i="61"/>
  <c r="E69" i="61"/>
  <c r="D69" i="61"/>
  <c r="C69" i="61"/>
  <c r="B69" i="61"/>
  <c r="G68" i="61"/>
  <c r="F68" i="61"/>
  <c r="E68" i="61"/>
  <c r="D68" i="61"/>
  <c r="C68" i="61"/>
  <c r="B68" i="61"/>
  <c r="H67" i="61"/>
  <c r="G65" i="61"/>
  <c r="F65" i="61"/>
  <c r="F70" i="61" s="1"/>
  <c r="E65" i="61"/>
  <c r="E70" i="61" s="1"/>
  <c r="D65" i="61"/>
  <c r="D70" i="61" s="1"/>
  <c r="C65" i="61"/>
  <c r="H65" i="61" s="1"/>
  <c r="B65" i="61"/>
  <c r="H64" i="61"/>
  <c r="H63" i="61"/>
  <c r="H62" i="61"/>
  <c r="H61" i="61"/>
  <c r="H60" i="61"/>
  <c r="H59" i="61"/>
  <c r="H58" i="61"/>
  <c r="G51" i="61"/>
  <c r="Q50" i="61"/>
  <c r="P50" i="61"/>
  <c r="O50" i="61"/>
  <c r="N50" i="61"/>
  <c r="M50" i="61"/>
  <c r="L50" i="61"/>
  <c r="H50" i="61"/>
  <c r="G50" i="61"/>
  <c r="F50" i="61"/>
  <c r="E50" i="61"/>
  <c r="D50" i="61"/>
  <c r="C50" i="61"/>
  <c r="B50" i="61"/>
  <c r="Q49" i="61"/>
  <c r="P49" i="61"/>
  <c r="O49" i="61"/>
  <c r="N49" i="61"/>
  <c r="M49" i="61"/>
  <c r="L49" i="61"/>
  <c r="H49" i="61"/>
  <c r="G49" i="61"/>
  <c r="F49" i="61"/>
  <c r="E49" i="61"/>
  <c r="D49" i="61"/>
  <c r="C49" i="61"/>
  <c r="B49" i="61"/>
  <c r="R48" i="61"/>
  <c r="I48" i="61"/>
  <c r="Q46" i="61"/>
  <c r="Q51" i="61" s="1"/>
  <c r="P46" i="61"/>
  <c r="P51" i="61" s="1"/>
  <c r="O46" i="61"/>
  <c r="O51" i="61" s="1"/>
  <c r="N46" i="61"/>
  <c r="N51" i="61" s="1"/>
  <c r="M46" i="61"/>
  <c r="M51" i="61" s="1"/>
  <c r="L46" i="61"/>
  <c r="H46" i="61"/>
  <c r="H51" i="61" s="1"/>
  <c r="G46" i="61"/>
  <c r="F46" i="61"/>
  <c r="E46" i="61"/>
  <c r="E51" i="61" s="1"/>
  <c r="D46" i="61"/>
  <c r="D51" i="61" s="1"/>
  <c r="C46" i="61"/>
  <c r="C51" i="61" s="1"/>
  <c r="B46" i="61"/>
  <c r="B51" i="61" s="1"/>
  <c r="R45" i="61"/>
  <c r="I45" i="61"/>
  <c r="R44" i="61"/>
  <c r="I44" i="61"/>
  <c r="R43" i="61"/>
  <c r="I43" i="61"/>
  <c r="R42" i="61"/>
  <c r="I42" i="61"/>
  <c r="R41" i="61"/>
  <c r="I41" i="61"/>
  <c r="R40" i="61"/>
  <c r="I40" i="61"/>
  <c r="R39" i="61"/>
  <c r="I39" i="61"/>
  <c r="K32" i="61"/>
  <c r="J32" i="61" s="1"/>
  <c r="E32" i="61"/>
  <c r="D32" i="61" s="1"/>
  <c r="E30" i="61"/>
  <c r="M29" i="61"/>
  <c r="L29" i="61"/>
  <c r="K29" i="61"/>
  <c r="J29" i="61"/>
  <c r="I29" i="61"/>
  <c r="G29" i="61"/>
  <c r="F29" i="61"/>
  <c r="E29" i="61"/>
  <c r="D29" i="61"/>
  <c r="C29" i="61"/>
  <c r="U28" i="61"/>
  <c r="T28" i="61"/>
  <c r="S28" i="61"/>
  <c r="R28" i="61"/>
  <c r="Q28" i="61"/>
  <c r="P28" i="61"/>
  <c r="O28" i="61"/>
  <c r="N28" i="61"/>
  <c r="M28" i="61"/>
  <c r="L28" i="61"/>
  <c r="K28" i="61"/>
  <c r="J28" i="61"/>
  <c r="I28" i="61"/>
  <c r="G28" i="61"/>
  <c r="F28" i="61"/>
  <c r="E28" i="61"/>
  <c r="D28" i="61"/>
  <c r="C28" i="61"/>
  <c r="U27" i="61"/>
  <c r="T27" i="61"/>
  <c r="S27" i="61"/>
  <c r="R27" i="61"/>
  <c r="Q27" i="61"/>
  <c r="P27" i="61"/>
  <c r="O27" i="61"/>
  <c r="N27" i="61"/>
  <c r="M27" i="61"/>
  <c r="L27" i="61"/>
  <c r="L30" i="61" s="1"/>
  <c r="K27" i="61"/>
  <c r="J27" i="61"/>
  <c r="J30" i="61" s="1"/>
  <c r="I27" i="61"/>
  <c r="I30" i="61" s="1"/>
  <c r="G27" i="61"/>
  <c r="G30" i="61" s="1"/>
  <c r="F27" i="61"/>
  <c r="E27" i="61"/>
  <c r="D27" i="61"/>
  <c r="C27" i="61"/>
  <c r="C30" i="61" s="1"/>
  <c r="V26" i="61"/>
  <c r="U24" i="61"/>
  <c r="U29" i="61" s="1"/>
  <c r="T24" i="61"/>
  <c r="T29" i="61" s="1"/>
  <c r="S24" i="61"/>
  <c r="S29" i="61" s="1"/>
  <c r="R24" i="61"/>
  <c r="R29" i="61" s="1"/>
  <c r="Q24" i="61"/>
  <c r="Q29" i="61" s="1"/>
  <c r="P24" i="61"/>
  <c r="P29" i="61" s="1"/>
  <c r="O24" i="61"/>
  <c r="O29" i="61" s="1"/>
  <c r="N24" i="61"/>
  <c r="N29" i="61" s="1"/>
  <c r="M24" i="61"/>
  <c r="L24" i="61"/>
  <c r="K24" i="61"/>
  <c r="J24" i="61"/>
  <c r="I24" i="61"/>
  <c r="H24" i="61"/>
  <c r="G24" i="61"/>
  <c r="F24" i="61"/>
  <c r="E24" i="61"/>
  <c r="D24" i="61"/>
  <c r="C24" i="61"/>
  <c r="B24" i="61"/>
  <c r="V23" i="61"/>
  <c r="V22" i="61"/>
  <c r="V21" i="61"/>
  <c r="V20" i="61"/>
  <c r="V19" i="61"/>
  <c r="V18" i="61"/>
  <c r="V17" i="61"/>
  <c r="C31" i="61" l="1"/>
  <c r="K30" i="61"/>
  <c r="K31" i="61" s="1"/>
  <c r="E31" i="61"/>
  <c r="R46" i="61"/>
  <c r="R49" i="61" s="1"/>
  <c r="L51" i="61"/>
  <c r="I46" i="61"/>
  <c r="I47" i="61" s="1"/>
  <c r="V24" i="61"/>
  <c r="W27" i="61" s="1"/>
  <c r="G31" i="61"/>
  <c r="I31" i="61"/>
  <c r="H68" i="61"/>
  <c r="H66" i="61"/>
  <c r="L31" i="61"/>
  <c r="J31" i="61"/>
  <c r="C70" i="61"/>
  <c r="D30" i="61"/>
  <c r="D31" i="61" s="1"/>
  <c r="M30" i="61"/>
  <c r="M31" i="61" s="1"/>
  <c r="F51" i="61"/>
  <c r="F30" i="61"/>
  <c r="F31" i="61" s="1"/>
  <c r="T83" i="61"/>
  <c r="S87" i="60"/>
  <c r="R87" i="60"/>
  <c r="Q87" i="60"/>
  <c r="P87" i="60"/>
  <c r="O87" i="60"/>
  <c r="N87" i="60"/>
  <c r="M87" i="60"/>
  <c r="L87" i="60"/>
  <c r="K87" i="60"/>
  <c r="J87" i="60"/>
  <c r="I87" i="60"/>
  <c r="H87" i="60"/>
  <c r="G87" i="60"/>
  <c r="F87" i="60"/>
  <c r="E87" i="60"/>
  <c r="D87" i="60"/>
  <c r="C87" i="60"/>
  <c r="B87" i="60"/>
  <c r="S86" i="60"/>
  <c r="R86" i="60"/>
  <c r="Q86" i="60"/>
  <c r="P86" i="60"/>
  <c r="O86" i="60"/>
  <c r="N86" i="60"/>
  <c r="M86" i="60"/>
  <c r="L86" i="60"/>
  <c r="K86" i="60"/>
  <c r="J86" i="60"/>
  <c r="I86" i="60"/>
  <c r="H86" i="60"/>
  <c r="G86" i="60"/>
  <c r="F86" i="60"/>
  <c r="E86" i="60"/>
  <c r="D86" i="60"/>
  <c r="C86" i="60"/>
  <c r="B86" i="60"/>
  <c r="T85" i="60"/>
  <c r="S83" i="60"/>
  <c r="S88" i="60" s="1"/>
  <c r="R83" i="60"/>
  <c r="R88" i="60" s="1"/>
  <c r="Q83" i="60"/>
  <c r="Q88" i="60" s="1"/>
  <c r="P83" i="60"/>
  <c r="P88" i="60" s="1"/>
  <c r="O83" i="60"/>
  <c r="O88" i="60" s="1"/>
  <c r="N83" i="60"/>
  <c r="N88" i="60" s="1"/>
  <c r="M83" i="60"/>
  <c r="M88" i="60" s="1"/>
  <c r="L83" i="60"/>
  <c r="L88" i="60" s="1"/>
  <c r="K83" i="60"/>
  <c r="K88" i="60" s="1"/>
  <c r="J83" i="60"/>
  <c r="J88" i="60" s="1"/>
  <c r="I83" i="60"/>
  <c r="I88" i="60" s="1"/>
  <c r="H83" i="60"/>
  <c r="H88" i="60" s="1"/>
  <c r="G83" i="60"/>
  <c r="G88" i="60" s="1"/>
  <c r="F83" i="60"/>
  <c r="F88" i="60" s="1"/>
  <c r="E83" i="60"/>
  <c r="E88" i="60" s="1"/>
  <c r="D83" i="60"/>
  <c r="D88" i="60" s="1"/>
  <c r="C83" i="60"/>
  <c r="C88" i="60" s="1"/>
  <c r="B83" i="60"/>
  <c r="B88" i="60" s="1"/>
  <c r="T82" i="60"/>
  <c r="T81" i="60"/>
  <c r="T80" i="60"/>
  <c r="T79" i="60"/>
  <c r="T78" i="60"/>
  <c r="T77" i="60"/>
  <c r="T76" i="60"/>
  <c r="G70" i="60"/>
  <c r="D70" i="60"/>
  <c r="G69" i="60"/>
  <c r="F69" i="60"/>
  <c r="E69" i="60"/>
  <c r="D69" i="60"/>
  <c r="C69" i="60"/>
  <c r="B69" i="60"/>
  <c r="G68" i="60"/>
  <c r="F68" i="60"/>
  <c r="E68" i="60"/>
  <c r="D68" i="60"/>
  <c r="C68" i="60"/>
  <c r="B68" i="60"/>
  <c r="H67" i="60"/>
  <c r="G65" i="60"/>
  <c r="F65" i="60"/>
  <c r="F70" i="60" s="1"/>
  <c r="E65" i="60"/>
  <c r="E70" i="60" s="1"/>
  <c r="D65" i="60"/>
  <c r="C65" i="60"/>
  <c r="C70" i="60" s="1"/>
  <c r="B65" i="60"/>
  <c r="B70" i="60" s="1"/>
  <c r="H64" i="60"/>
  <c r="H63" i="60"/>
  <c r="H62" i="60"/>
  <c r="H61" i="60"/>
  <c r="H60" i="60"/>
  <c r="H59" i="60"/>
  <c r="H58" i="60"/>
  <c r="Q51" i="60"/>
  <c r="F51" i="60"/>
  <c r="Q50" i="60"/>
  <c r="P50" i="60"/>
  <c r="O50" i="60"/>
  <c r="N50" i="60"/>
  <c r="M50" i="60"/>
  <c r="L50" i="60"/>
  <c r="H50" i="60"/>
  <c r="G50" i="60"/>
  <c r="F50" i="60"/>
  <c r="E50" i="60"/>
  <c r="D50" i="60"/>
  <c r="C50" i="60"/>
  <c r="B50" i="60"/>
  <c r="Q49" i="60"/>
  <c r="P49" i="60"/>
  <c r="O49" i="60"/>
  <c r="N49" i="60"/>
  <c r="M49" i="60"/>
  <c r="L49" i="60"/>
  <c r="H49" i="60"/>
  <c r="G49" i="60"/>
  <c r="F49" i="60"/>
  <c r="E49" i="60"/>
  <c r="D49" i="60"/>
  <c r="C49" i="60"/>
  <c r="B49" i="60"/>
  <c r="R48" i="60"/>
  <c r="I48" i="60"/>
  <c r="Q46" i="60"/>
  <c r="P46" i="60"/>
  <c r="P51" i="60" s="1"/>
  <c r="O46" i="60"/>
  <c r="O51" i="60" s="1"/>
  <c r="N46" i="60"/>
  <c r="N51" i="60" s="1"/>
  <c r="M46" i="60"/>
  <c r="M51" i="60" s="1"/>
  <c r="L46" i="60"/>
  <c r="L51" i="60" s="1"/>
  <c r="H46" i="60"/>
  <c r="H51" i="60" s="1"/>
  <c r="G46" i="60"/>
  <c r="G51" i="60" s="1"/>
  <c r="F46" i="60"/>
  <c r="E46" i="60"/>
  <c r="E51" i="60" s="1"/>
  <c r="D46" i="60"/>
  <c r="D51" i="60" s="1"/>
  <c r="C46" i="60"/>
  <c r="C51" i="60" s="1"/>
  <c r="B46" i="60"/>
  <c r="B51" i="60" s="1"/>
  <c r="R45" i="60"/>
  <c r="I45" i="60"/>
  <c r="R44" i="60"/>
  <c r="I44" i="60"/>
  <c r="R43" i="60"/>
  <c r="I43" i="60"/>
  <c r="R42" i="60"/>
  <c r="I42" i="60"/>
  <c r="R41" i="60"/>
  <c r="I41" i="60"/>
  <c r="R40" i="60"/>
  <c r="I40" i="60"/>
  <c r="R39" i="60"/>
  <c r="I39" i="60"/>
  <c r="K32" i="60"/>
  <c r="J32" i="60" s="1"/>
  <c r="E32" i="60"/>
  <c r="D32" i="60"/>
  <c r="M29" i="60"/>
  <c r="L29" i="60"/>
  <c r="K29" i="60"/>
  <c r="J29" i="60"/>
  <c r="I29" i="60"/>
  <c r="G29" i="60"/>
  <c r="F29" i="60"/>
  <c r="E29" i="60"/>
  <c r="D29" i="60"/>
  <c r="C29" i="60"/>
  <c r="U28" i="60"/>
  <c r="T28" i="60"/>
  <c r="S28" i="60"/>
  <c r="R28" i="60"/>
  <c r="Q28" i="60"/>
  <c r="P28" i="60"/>
  <c r="O28" i="60"/>
  <c r="N28" i="60"/>
  <c r="M28" i="60"/>
  <c r="L28" i="60"/>
  <c r="K28" i="60"/>
  <c r="J28" i="60"/>
  <c r="I28" i="60"/>
  <c r="G28" i="60"/>
  <c r="F28" i="60"/>
  <c r="E28" i="60"/>
  <c r="D28" i="60"/>
  <c r="C28" i="60"/>
  <c r="U27" i="60"/>
  <c r="T27" i="60"/>
  <c r="S27" i="60"/>
  <c r="R27" i="60"/>
  <c r="Q27" i="60"/>
  <c r="P27" i="60"/>
  <c r="O27" i="60"/>
  <c r="N27" i="60"/>
  <c r="M27" i="60"/>
  <c r="M30" i="60" s="1"/>
  <c r="L27" i="60"/>
  <c r="K27" i="60"/>
  <c r="K30" i="60" s="1"/>
  <c r="J27" i="60"/>
  <c r="J30" i="60" s="1"/>
  <c r="I27" i="60"/>
  <c r="G27" i="60"/>
  <c r="G30" i="60" s="1"/>
  <c r="F27" i="60"/>
  <c r="F30" i="60" s="1"/>
  <c r="E27" i="60"/>
  <c r="E30" i="60" s="1"/>
  <c r="D27" i="60"/>
  <c r="D30" i="60" s="1"/>
  <c r="C27" i="60"/>
  <c r="V26" i="60"/>
  <c r="U24" i="60"/>
  <c r="U29" i="60" s="1"/>
  <c r="T24" i="60"/>
  <c r="T29" i="60" s="1"/>
  <c r="S24" i="60"/>
  <c r="S29" i="60" s="1"/>
  <c r="R24" i="60"/>
  <c r="R29" i="60" s="1"/>
  <c r="Q24" i="60"/>
  <c r="Q29" i="60" s="1"/>
  <c r="P24" i="60"/>
  <c r="P29" i="60" s="1"/>
  <c r="O24" i="60"/>
  <c r="O29" i="60" s="1"/>
  <c r="N24" i="60"/>
  <c r="N29" i="60" s="1"/>
  <c r="M24" i="60"/>
  <c r="L24" i="60"/>
  <c r="K24" i="60"/>
  <c r="J24" i="60"/>
  <c r="I24" i="60"/>
  <c r="H24" i="60"/>
  <c r="G24" i="60"/>
  <c r="F24" i="60"/>
  <c r="E24" i="60"/>
  <c r="D24" i="60"/>
  <c r="C24" i="60"/>
  <c r="B24" i="60"/>
  <c r="V23" i="60"/>
  <c r="V22" i="60"/>
  <c r="V21" i="60"/>
  <c r="V20" i="60"/>
  <c r="V19" i="60"/>
  <c r="V18" i="60"/>
  <c r="V17" i="60"/>
  <c r="I49" i="61" l="1"/>
  <c r="R47" i="61"/>
  <c r="V25" i="61"/>
  <c r="T84" i="61"/>
  <c r="T86" i="61"/>
  <c r="D31" i="60"/>
  <c r="M31" i="60"/>
  <c r="V24" i="60"/>
  <c r="V25" i="60" s="1"/>
  <c r="F31" i="60"/>
  <c r="G31" i="60"/>
  <c r="K31" i="60"/>
  <c r="E31" i="60"/>
  <c r="R46" i="60"/>
  <c r="C30" i="60"/>
  <c r="C31" i="60" s="1"/>
  <c r="L30" i="60"/>
  <c r="L31" i="60" s="1"/>
  <c r="J31" i="60"/>
  <c r="I30" i="60"/>
  <c r="I31" i="60" s="1"/>
  <c r="I46" i="60"/>
  <c r="T83" i="60"/>
  <c r="H65" i="60"/>
  <c r="W27" i="60" l="1"/>
  <c r="I47" i="60"/>
  <c r="I49" i="60"/>
  <c r="R49" i="60"/>
  <c r="R47" i="60"/>
  <c r="H68" i="60"/>
  <c r="H66" i="60"/>
  <c r="T84" i="60"/>
  <c r="T86" i="60"/>
  <c r="S87" i="59" l="1"/>
  <c r="R87" i="59"/>
  <c r="Q87" i="59"/>
  <c r="P87" i="59"/>
  <c r="O87" i="59"/>
  <c r="N87" i="59"/>
  <c r="M87" i="59"/>
  <c r="L87" i="59"/>
  <c r="K87" i="59"/>
  <c r="J87" i="59"/>
  <c r="I87" i="59"/>
  <c r="H87" i="59"/>
  <c r="G87" i="59"/>
  <c r="F87" i="59"/>
  <c r="E87" i="59"/>
  <c r="D87" i="59"/>
  <c r="C87" i="59"/>
  <c r="B87" i="59"/>
  <c r="S86" i="59"/>
  <c r="R86" i="59"/>
  <c r="Q86" i="59"/>
  <c r="P86" i="59"/>
  <c r="O86" i="59"/>
  <c r="N86" i="59"/>
  <c r="M86" i="59"/>
  <c r="L86" i="59"/>
  <c r="K86" i="59"/>
  <c r="J86" i="59"/>
  <c r="I86" i="59"/>
  <c r="H86" i="59"/>
  <c r="G86" i="59"/>
  <c r="F86" i="59"/>
  <c r="E86" i="59"/>
  <c r="D86" i="59"/>
  <c r="C86" i="59"/>
  <c r="B86" i="59"/>
  <c r="T85" i="59"/>
  <c r="S83" i="59"/>
  <c r="S88" i="59" s="1"/>
  <c r="R83" i="59"/>
  <c r="R88" i="59" s="1"/>
  <c r="Q83" i="59"/>
  <c r="Q88" i="59" s="1"/>
  <c r="P83" i="59"/>
  <c r="P88" i="59" s="1"/>
  <c r="O83" i="59"/>
  <c r="O88" i="59" s="1"/>
  <c r="N83" i="59"/>
  <c r="N88" i="59" s="1"/>
  <c r="M83" i="59"/>
  <c r="M88" i="59" s="1"/>
  <c r="L83" i="59"/>
  <c r="L88" i="59" s="1"/>
  <c r="K83" i="59"/>
  <c r="K88" i="59" s="1"/>
  <c r="J83" i="59"/>
  <c r="J88" i="59" s="1"/>
  <c r="I83" i="59"/>
  <c r="I88" i="59" s="1"/>
  <c r="H83" i="59"/>
  <c r="H88" i="59" s="1"/>
  <c r="G83" i="59"/>
  <c r="G88" i="59" s="1"/>
  <c r="F83" i="59"/>
  <c r="F88" i="59" s="1"/>
  <c r="E83" i="59"/>
  <c r="E88" i="59" s="1"/>
  <c r="D83" i="59"/>
  <c r="D88" i="59" s="1"/>
  <c r="C83" i="59"/>
  <c r="C88" i="59" s="1"/>
  <c r="B83" i="59"/>
  <c r="B88" i="59" s="1"/>
  <c r="T82" i="59"/>
  <c r="T81" i="59"/>
  <c r="T80" i="59"/>
  <c r="T79" i="59"/>
  <c r="T78" i="59"/>
  <c r="T77" i="59"/>
  <c r="T76" i="59"/>
  <c r="F70" i="59"/>
  <c r="E70" i="59"/>
  <c r="B70" i="59"/>
  <c r="G69" i="59"/>
  <c r="F69" i="59"/>
  <c r="E69" i="59"/>
  <c r="D69" i="59"/>
  <c r="C69" i="59"/>
  <c r="B69" i="59"/>
  <c r="G68" i="59"/>
  <c r="F68" i="59"/>
  <c r="E68" i="59"/>
  <c r="D68" i="59"/>
  <c r="C68" i="59"/>
  <c r="B68" i="59"/>
  <c r="H67" i="59"/>
  <c r="G65" i="59"/>
  <c r="G70" i="59" s="1"/>
  <c r="F65" i="59"/>
  <c r="E65" i="59"/>
  <c r="D65" i="59"/>
  <c r="D70" i="59" s="1"/>
  <c r="C65" i="59"/>
  <c r="H65" i="59" s="1"/>
  <c r="B65" i="59"/>
  <c r="H64" i="59"/>
  <c r="H63" i="59"/>
  <c r="H62" i="59"/>
  <c r="H61" i="59"/>
  <c r="H60" i="59"/>
  <c r="H59" i="59"/>
  <c r="H58" i="59"/>
  <c r="G51" i="59"/>
  <c r="Q50" i="59"/>
  <c r="P50" i="59"/>
  <c r="O50" i="59"/>
  <c r="N50" i="59"/>
  <c r="M50" i="59"/>
  <c r="L50" i="59"/>
  <c r="H50" i="59"/>
  <c r="G50" i="59"/>
  <c r="F50" i="59"/>
  <c r="E50" i="59"/>
  <c r="D50" i="59"/>
  <c r="C50" i="59"/>
  <c r="B50" i="59"/>
  <c r="Q49" i="59"/>
  <c r="P49" i="59"/>
  <c r="O49" i="59"/>
  <c r="N49" i="59"/>
  <c r="M49" i="59"/>
  <c r="L49" i="59"/>
  <c r="H49" i="59"/>
  <c r="G49" i="59"/>
  <c r="F49" i="59"/>
  <c r="E49" i="59"/>
  <c r="D49" i="59"/>
  <c r="C49" i="59"/>
  <c r="B49" i="59"/>
  <c r="R48" i="59"/>
  <c r="I48" i="59"/>
  <c r="Q46" i="59"/>
  <c r="Q51" i="59" s="1"/>
  <c r="P46" i="59"/>
  <c r="P51" i="59" s="1"/>
  <c r="O46" i="59"/>
  <c r="O51" i="59" s="1"/>
  <c r="N46" i="59"/>
  <c r="N51" i="59" s="1"/>
  <c r="M46" i="59"/>
  <c r="M51" i="59" s="1"/>
  <c r="L46" i="59"/>
  <c r="L51" i="59" s="1"/>
  <c r="H46" i="59"/>
  <c r="H51" i="59" s="1"/>
  <c r="G46" i="59"/>
  <c r="F46" i="59"/>
  <c r="F51" i="59" s="1"/>
  <c r="E46" i="59"/>
  <c r="E51" i="59" s="1"/>
  <c r="D46" i="59"/>
  <c r="D51" i="59" s="1"/>
  <c r="C46" i="59"/>
  <c r="C51" i="59" s="1"/>
  <c r="B46" i="59"/>
  <c r="B51" i="59" s="1"/>
  <c r="R45" i="59"/>
  <c r="I45" i="59"/>
  <c r="R44" i="59"/>
  <c r="I44" i="59"/>
  <c r="R43" i="59"/>
  <c r="I43" i="59"/>
  <c r="R42" i="59"/>
  <c r="I42" i="59"/>
  <c r="R41" i="59"/>
  <c r="I41" i="59"/>
  <c r="R40" i="59"/>
  <c r="I40" i="59"/>
  <c r="R39" i="59"/>
  <c r="I39" i="59"/>
  <c r="K32" i="59"/>
  <c r="J32" i="59"/>
  <c r="E32" i="59"/>
  <c r="D32" i="59"/>
  <c r="M29" i="59"/>
  <c r="L29" i="59"/>
  <c r="K29" i="59"/>
  <c r="J29" i="59"/>
  <c r="I29" i="59"/>
  <c r="G29" i="59"/>
  <c r="F29" i="59"/>
  <c r="E29" i="59"/>
  <c r="D29" i="59"/>
  <c r="C29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G28" i="59"/>
  <c r="F28" i="59"/>
  <c r="E28" i="59"/>
  <c r="D28" i="59"/>
  <c r="C28" i="59"/>
  <c r="U27" i="59"/>
  <c r="T27" i="59"/>
  <c r="S27" i="59"/>
  <c r="R27" i="59"/>
  <c r="Q27" i="59"/>
  <c r="P27" i="59"/>
  <c r="O27" i="59"/>
  <c r="N27" i="59"/>
  <c r="M27" i="59"/>
  <c r="L27" i="59"/>
  <c r="L30" i="59" s="1"/>
  <c r="L31" i="59" s="1"/>
  <c r="K27" i="59"/>
  <c r="J27" i="59"/>
  <c r="J30" i="59" s="1"/>
  <c r="I27" i="59"/>
  <c r="I30" i="59" s="1"/>
  <c r="G27" i="59"/>
  <c r="G30" i="59" s="1"/>
  <c r="F27" i="59"/>
  <c r="E27" i="59"/>
  <c r="E30" i="59" s="1"/>
  <c r="D27" i="59"/>
  <c r="C27" i="59"/>
  <c r="C30" i="59" s="1"/>
  <c r="C31" i="59" s="1"/>
  <c r="V26" i="59"/>
  <c r="U24" i="59"/>
  <c r="U29" i="59" s="1"/>
  <c r="T24" i="59"/>
  <c r="T29" i="59" s="1"/>
  <c r="S24" i="59"/>
  <c r="S29" i="59" s="1"/>
  <c r="R24" i="59"/>
  <c r="R29" i="59" s="1"/>
  <c r="Q24" i="59"/>
  <c r="Q29" i="59" s="1"/>
  <c r="P24" i="59"/>
  <c r="P29" i="59" s="1"/>
  <c r="O24" i="59"/>
  <c r="O29" i="59" s="1"/>
  <c r="N24" i="59"/>
  <c r="N29" i="59" s="1"/>
  <c r="M24" i="59"/>
  <c r="L24" i="59"/>
  <c r="K24" i="59"/>
  <c r="J24" i="59"/>
  <c r="I24" i="59"/>
  <c r="H24" i="59"/>
  <c r="G24" i="59"/>
  <c r="F24" i="59"/>
  <c r="E24" i="59"/>
  <c r="D24" i="59"/>
  <c r="C24" i="59"/>
  <c r="B24" i="59"/>
  <c r="V23" i="59"/>
  <c r="V22" i="59"/>
  <c r="V21" i="59"/>
  <c r="V20" i="59"/>
  <c r="V19" i="59"/>
  <c r="V18" i="59"/>
  <c r="V17" i="59"/>
  <c r="K30" i="59" l="1"/>
  <c r="K31" i="59" s="1"/>
  <c r="E31" i="59"/>
  <c r="G31" i="59"/>
  <c r="V24" i="59"/>
  <c r="V25" i="59" s="1"/>
  <c r="J31" i="59"/>
  <c r="H68" i="59"/>
  <c r="H66" i="59"/>
  <c r="T83" i="59"/>
  <c r="I31" i="59"/>
  <c r="C70" i="59"/>
  <c r="D30" i="59"/>
  <c r="D31" i="59" s="1"/>
  <c r="M30" i="59"/>
  <c r="M31" i="59" s="1"/>
  <c r="F30" i="59"/>
  <c r="F31" i="59" s="1"/>
  <c r="R46" i="59"/>
  <c r="I46" i="59"/>
  <c r="S87" i="58"/>
  <c r="R87" i="58"/>
  <c r="Q87" i="58"/>
  <c r="P87" i="58"/>
  <c r="O87" i="58"/>
  <c r="N87" i="58"/>
  <c r="M87" i="58"/>
  <c r="L87" i="58"/>
  <c r="K87" i="58"/>
  <c r="J87" i="58"/>
  <c r="I87" i="58"/>
  <c r="H87" i="58"/>
  <c r="G87" i="58"/>
  <c r="F87" i="58"/>
  <c r="E87" i="58"/>
  <c r="D87" i="58"/>
  <c r="C87" i="58"/>
  <c r="B87" i="58"/>
  <c r="S86" i="58"/>
  <c r="R86" i="58"/>
  <c r="Q86" i="58"/>
  <c r="P86" i="58"/>
  <c r="O86" i="58"/>
  <c r="N86" i="58"/>
  <c r="M86" i="58"/>
  <c r="L86" i="58"/>
  <c r="K86" i="58"/>
  <c r="J86" i="58"/>
  <c r="I86" i="58"/>
  <c r="H86" i="58"/>
  <c r="G86" i="58"/>
  <c r="F86" i="58"/>
  <c r="E86" i="58"/>
  <c r="D86" i="58"/>
  <c r="C86" i="58"/>
  <c r="B86" i="58"/>
  <c r="T85" i="58"/>
  <c r="S83" i="58"/>
  <c r="S88" i="58" s="1"/>
  <c r="R83" i="58"/>
  <c r="R88" i="58" s="1"/>
  <c r="Q83" i="58"/>
  <c r="Q88" i="58" s="1"/>
  <c r="P83" i="58"/>
  <c r="P88" i="58" s="1"/>
  <c r="O83" i="58"/>
  <c r="O88" i="58" s="1"/>
  <c r="N83" i="58"/>
  <c r="N88" i="58" s="1"/>
  <c r="M83" i="58"/>
  <c r="M88" i="58" s="1"/>
  <c r="L83" i="58"/>
  <c r="L88" i="58" s="1"/>
  <c r="K83" i="58"/>
  <c r="K88" i="58" s="1"/>
  <c r="J83" i="58"/>
  <c r="J88" i="58" s="1"/>
  <c r="I83" i="58"/>
  <c r="I88" i="58" s="1"/>
  <c r="H83" i="58"/>
  <c r="H88" i="58" s="1"/>
  <c r="G83" i="58"/>
  <c r="G88" i="58" s="1"/>
  <c r="F83" i="58"/>
  <c r="F88" i="58" s="1"/>
  <c r="E83" i="58"/>
  <c r="E88" i="58" s="1"/>
  <c r="D83" i="58"/>
  <c r="D88" i="58" s="1"/>
  <c r="C83" i="58"/>
  <c r="C88" i="58" s="1"/>
  <c r="B83" i="58"/>
  <c r="B88" i="58" s="1"/>
  <c r="T82" i="58"/>
  <c r="T81" i="58"/>
  <c r="T80" i="58"/>
  <c r="T79" i="58"/>
  <c r="T78" i="58"/>
  <c r="T77" i="58"/>
  <c r="T76" i="58"/>
  <c r="E70" i="58"/>
  <c r="C70" i="58"/>
  <c r="B70" i="58"/>
  <c r="G69" i="58"/>
  <c r="F69" i="58"/>
  <c r="E69" i="58"/>
  <c r="D69" i="58"/>
  <c r="C69" i="58"/>
  <c r="B69" i="58"/>
  <c r="G68" i="58"/>
  <c r="F68" i="58"/>
  <c r="E68" i="58"/>
  <c r="D68" i="58"/>
  <c r="C68" i="58"/>
  <c r="B68" i="58"/>
  <c r="H67" i="58"/>
  <c r="G65" i="58"/>
  <c r="G70" i="58" s="1"/>
  <c r="F65" i="58"/>
  <c r="H65" i="58" s="1"/>
  <c r="E65" i="58"/>
  <c r="D65" i="58"/>
  <c r="D70" i="58" s="1"/>
  <c r="C65" i="58"/>
  <c r="B65" i="58"/>
  <c r="H64" i="58"/>
  <c r="H63" i="58"/>
  <c r="H62" i="58"/>
  <c r="H61" i="58"/>
  <c r="H60" i="58"/>
  <c r="H59" i="58"/>
  <c r="H58" i="58"/>
  <c r="H51" i="58"/>
  <c r="G51" i="58"/>
  <c r="Q50" i="58"/>
  <c r="P50" i="58"/>
  <c r="O50" i="58"/>
  <c r="N50" i="58"/>
  <c r="M50" i="58"/>
  <c r="L50" i="58"/>
  <c r="H50" i="58"/>
  <c r="G50" i="58"/>
  <c r="F50" i="58"/>
  <c r="E50" i="58"/>
  <c r="D50" i="58"/>
  <c r="C50" i="58"/>
  <c r="B50" i="58"/>
  <c r="Q49" i="58"/>
  <c r="P49" i="58"/>
  <c r="O49" i="58"/>
  <c r="N49" i="58"/>
  <c r="M49" i="58"/>
  <c r="L49" i="58"/>
  <c r="H49" i="58"/>
  <c r="G49" i="58"/>
  <c r="F49" i="58"/>
  <c r="E49" i="58"/>
  <c r="D49" i="58"/>
  <c r="C49" i="58"/>
  <c r="B49" i="58"/>
  <c r="R48" i="58"/>
  <c r="I48" i="58"/>
  <c r="Q46" i="58"/>
  <c r="Q51" i="58" s="1"/>
  <c r="P46" i="58"/>
  <c r="P51" i="58" s="1"/>
  <c r="O46" i="58"/>
  <c r="O51" i="58" s="1"/>
  <c r="N46" i="58"/>
  <c r="N51" i="58" s="1"/>
  <c r="M46" i="58"/>
  <c r="M51" i="58" s="1"/>
  <c r="L46" i="58"/>
  <c r="L51" i="58" s="1"/>
  <c r="H46" i="58"/>
  <c r="G46" i="58"/>
  <c r="F46" i="58"/>
  <c r="F51" i="58" s="1"/>
  <c r="E46" i="58"/>
  <c r="E51" i="58" s="1"/>
  <c r="D46" i="58"/>
  <c r="D51" i="58" s="1"/>
  <c r="C46" i="58"/>
  <c r="C51" i="58" s="1"/>
  <c r="B46" i="58"/>
  <c r="B51" i="58" s="1"/>
  <c r="R45" i="58"/>
  <c r="I45" i="58"/>
  <c r="R44" i="58"/>
  <c r="I44" i="58"/>
  <c r="R43" i="58"/>
  <c r="I43" i="58"/>
  <c r="R42" i="58"/>
  <c r="I42" i="58"/>
  <c r="R41" i="58"/>
  <c r="I41" i="58"/>
  <c r="R40" i="58"/>
  <c r="I40" i="58"/>
  <c r="R39" i="58"/>
  <c r="I39" i="58"/>
  <c r="K32" i="58"/>
  <c r="J32" i="58" s="1"/>
  <c r="E32" i="58"/>
  <c r="D32" i="58" s="1"/>
  <c r="L30" i="58"/>
  <c r="M29" i="58"/>
  <c r="L29" i="58"/>
  <c r="K29" i="58"/>
  <c r="J29" i="58"/>
  <c r="I29" i="58"/>
  <c r="G29" i="58"/>
  <c r="F29" i="58"/>
  <c r="E29" i="58"/>
  <c r="D29" i="58"/>
  <c r="C29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G28" i="58"/>
  <c r="F28" i="58"/>
  <c r="E28" i="58"/>
  <c r="D28" i="58"/>
  <c r="C28" i="58"/>
  <c r="U27" i="58"/>
  <c r="T27" i="58"/>
  <c r="S27" i="58"/>
  <c r="R27" i="58"/>
  <c r="Q27" i="58"/>
  <c r="P27" i="58"/>
  <c r="O27" i="58"/>
  <c r="N27" i="58"/>
  <c r="M27" i="58"/>
  <c r="L27" i="58"/>
  <c r="K27" i="58"/>
  <c r="K30" i="58" s="1"/>
  <c r="J27" i="58"/>
  <c r="J30" i="58" s="1"/>
  <c r="I27" i="58"/>
  <c r="G27" i="58"/>
  <c r="F27" i="58"/>
  <c r="F30" i="58" s="1"/>
  <c r="E27" i="58"/>
  <c r="E30" i="58" s="1"/>
  <c r="D27" i="58"/>
  <c r="C27" i="58"/>
  <c r="C30" i="58" s="1"/>
  <c r="V26" i="58"/>
  <c r="U24" i="58"/>
  <c r="U29" i="58" s="1"/>
  <c r="T24" i="58"/>
  <c r="T29" i="58" s="1"/>
  <c r="S24" i="58"/>
  <c r="S29" i="58" s="1"/>
  <c r="R24" i="58"/>
  <c r="R29" i="58" s="1"/>
  <c r="Q24" i="58"/>
  <c r="Q29" i="58" s="1"/>
  <c r="P24" i="58"/>
  <c r="P29" i="58" s="1"/>
  <c r="O24" i="58"/>
  <c r="O29" i="58" s="1"/>
  <c r="N24" i="58"/>
  <c r="N29" i="58" s="1"/>
  <c r="M24" i="58"/>
  <c r="L24" i="58"/>
  <c r="K24" i="58"/>
  <c r="J24" i="58"/>
  <c r="I24" i="58"/>
  <c r="H24" i="58"/>
  <c r="G24" i="58"/>
  <c r="F24" i="58"/>
  <c r="E24" i="58"/>
  <c r="D24" i="58"/>
  <c r="C24" i="58"/>
  <c r="B24" i="58"/>
  <c r="V23" i="58"/>
  <c r="V22" i="58"/>
  <c r="V21" i="58"/>
  <c r="V20" i="58"/>
  <c r="V19" i="58"/>
  <c r="V18" i="58"/>
  <c r="V17" i="58"/>
  <c r="W27" i="59" l="1"/>
  <c r="T84" i="59"/>
  <c r="T86" i="59"/>
  <c r="I47" i="59"/>
  <c r="I49" i="59"/>
  <c r="R47" i="59"/>
  <c r="R49" i="59"/>
  <c r="F31" i="58"/>
  <c r="J31" i="58"/>
  <c r="C31" i="58"/>
  <c r="V24" i="58"/>
  <c r="W27" i="58" s="1"/>
  <c r="E31" i="58"/>
  <c r="L31" i="58"/>
  <c r="H68" i="58"/>
  <c r="H66" i="58"/>
  <c r="D30" i="58"/>
  <c r="D31" i="58" s="1"/>
  <c r="M30" i="58"/>
  <c r="M31" i="58" s="1"/>
  <c r="K31" i="58"/>
  <c r="F70" i="58"/>
  <c r="G30" i="58"/>
  <c r="G31" i="58" s="1"/>
  <c r="R46" i="58"/>
  <c r="I30" i="58"/>
  <c r="I31" i="58" s="1"/>
  <c r="I46" i="58"/>
  <c r="T83" i="58"/>
  <c r="S87" i="57"/>
  <c r="R87" i="57"/>
  <c r="Q87" i="57"/>
  <c r="P87" i="57"/>
  <c r="O87" i="57"/>
  <c r="N87" i="57"/>
  <c r="M87" i="57"/>
  <c r="L87" i="57"/>
  <c r="K87" i="57"/>
  <c r="J87" i="57"/>
  <c r="I87" i="57"/>
  <c r="H87" i="57"/>
  <c r="G87" i="57"/>
  <c r="F87" i="57"/>
  <c r="E87" i="57"/>
  <c r="D87" i="57"/>
  <c r="C87" i="57"/>
  <c r="B87" i="57"/>
  <c r="S86" i="57"/>
  <c r="R86" i="57"/>
  <c r="Q86" i="57"/>
  <c r="P86" i="57"/>
  <c r="O86" i="57"/>
  <c r="N86" i="57"/>
  <c r="M86" i="57"/>
  <c r="L86" i="57"/>
  <c r="K86" i="57"/>
  <c r="J86" i="57"/>
  <c r="I86" i="57"/>
  <c r="H86" i="57"/>
  <c r="G86" i="57"/>
  <c r="F86" i="57"/>
  <c r="E86" i="57"/>
  <c r="D86" i="57"/>
  <c r="C86" i="57"/>
  <c r="B86" i="57"/>
  <c r="T85" i="57"/>
  <c r="S83" i="57"/>
  <c r="S88" i="57" s="1"/>
  <c r="R83" i="57"/>
  <c r="R88" i="57" s="1"/>
  <c r="Q83" i="57"/>
  <c r="Q88" i="57" s="1"/>
  <c r="P83" i="57"/>
  <c r="P88" i="57" s="1"/>
  <c r="O83" i="57"/>
  <c r="O88" i="57" s="1"/>
  <c r="N83" i="57"/>
  <c r="N88" i="57" s="1"/>
  <c r="M83" i="57"/>
  <c r="M88" i="57" s="1"/>
  <c r="L83" i="57"/>
  <c r="L88" i="57" s="1"/>
  <c r="K83" i="57"/>
  <c r="K88" i="57" s="1"/>
  <c r="J83" i="57"/>
  <c r="J88" i="57" s="1"/>
  <c r="I83" i="57"/>
  <c r="I88" i="57" s="1"/>
  <c r="H83" i="57"/>
  <c r="H88" i="57" s="1"/>
  <c r="G83" i="57"/>
  <c r="G88" i="57" s="1"/>
  <c r="F83" i="57"/>
  <c r="F88" i="57" s="1"/>
  <c r="E83" i="57"/>
  <c r="E88" i="57" s="1"/>
  <c r="D83" i="57"/>
  <c r="D88" i="57" s="1"/>
  <c r="C83" i="57"/>
  <c r="C88" i="57" s="1"/>
  <c r="B83" i="57"/>
  <c r="B88" i="57" s="1"/>
  <c r="T82" i="57"/>
  <c r="T81" i="57"/>
  <c r="T80" i="57"/>
  <c r="T79" i="57"/>
  <c r="T78" i="57"/>
  <c r="T77" i="57"/>
  <c r="T76" i="57"/>
  <c r="F70" i="57"/>
  <c r="E70" i="57"/>
  <c r="B70" i="57"/>
  <c r="G69" i="57"/>
  <c r="F69" i="57"/>
  <c r="E69" i="57"/>
  <c r="D69" i="57"/>
  <c r="C69" i="57"/>
  <c r="B69" i="57"/>
  <c r="G68" i="57"/>
  <c r="F68" i="57"/>
  <c r="E68" i="57"/>
  <c r="D68" i="57"/>
  <c r="C68" i="57"/>
  <c r="B68" i="57"/>
  <c r="H67" i="57"/>
  <c r="G65" i="57"/>
  <c r="G70" i="57" s="1"/>
  <c r="F65" i="57"/>
  <c r="E65" i="57"/>
  <c r="D65" i="57"/>
  <c r="D70" i="57" s="1"/>
  <c r="C65" i="57"/>
  <c r="H65" i="57" s="1"/>
  <c r="B65" i="57"/>
  <c r="H64" i="57"/>
  <c r="H63" i="57"/>
  <c r="H62" i="57"/>
  <c r="H61" i="57"/>
  <c r="H60" i="57"/>
  <c r="H59" i="57"/>
  <c r="H58" i="57"/>
  <c r="H51" i="57"/>
  <c r="G51" i="57"/>
  <c r="Q50" i="57"/>
  <c r="P50" i="57"/>
  <c r="O50" i="57"/>
  <c r="N50" i="57"/>
  <c r="M50" i="57"/>
  <c r="L50" i="57"/>
  <c r="H50" i="57"/>
  <c r="G50" i="57"/>
  <c r="F50" i="57"/>
  <c r="E50" i="57"/>
  <c r="D50" i="57"/>
  <c r="C50" i="57"/>
  <c r="B50" i="57"/>
  <c r="Q49" i="57"/>
  <c r="P49" i="57"/>
  <c r="O49" i="57"/>
  <c r="N49" i="57"/>
  <c r="M49" i="57"/>
  <c r="L49" i="57"/>
  <c r="H49" i="57"/>
  <c r="G49" i="57"/>
  <c r="F49" i="57"/>
  <c r="E49" i="57"/>
  <c r="D49" i="57"/>
  <c r="C49" i="57"/>
  <c r="B49" i="57"/>
  <c r="R48" i="57"/>
  <c r="I48" i="57"/>
  <c r="Q46" i="57"/>
  <c r="Q51" i="57" s="1"/>
  <c r="P46" i="57"/>
  <c r="P51" i="57" s="1"/>
  <c r="O46" i="57"/>
  <c r="O51" i="57" s="1"/>
  <c r="N46" i="57"/>
  <c r="N51" i="57" s="1"/>
  <c r="M46" i="57"/>
  <c r="M51" i="57" s="1"/>
  <c r="L46" i="57"/>
  <c r="L51" i="57" s="1"/>
  <c r="H46" i="57"/>
  <c r="G46" i="57"/>
  <c r="F46" i="57"/>
  <c r="F51" i="57" s="1"/>
  <c r="E46" i="57"/>
  <c r="E51" i="57" s="1"/>
  <c r="D46" i="57"/>
  <c r="D51" i="57" s="1"/>
  <c r="C46" i="57"/>
  <c r="C51" i="57" s="1"/>
  <c r="B46" i="57"/>
  <c r="B51" i="57" s="1"/>
  <c r="R45" i="57"/>
  <c r="I45" i="57"/>
  <c r="R44" i="57"/>
  <c r="I44" i="57"/>
  <c r="R43" i="57"/>
  <c r="I43" i="57"/>
  <c r="R42" i="57"/>
  <c r="I42" i="57"/>
  <c r="R41" i="57"/>
  <c r="I41" i="57"/>
  <c r="R40" i="57"/>
  <c r="I40" i="57"/>
  <c r="R39" i="57"/>
  <c r="I39" i="57"/>
  <c r="K32" i="57"/>
  <c r="J32" i="57"/>
  <c r="E32" i="57"/>
  <c r="D32" i="57" s="1"/>
  <c r="M29" i="57"/>
  <c r="L29" i="57"/>
  <c r="K29" i="57"/>
  <c r="J29" i="57"/>
  <c r="I29" i="57"/>
  <c r="G29" i="57"/>
  <c r="F29" i="57"/>
  <c r="E29" i="57"/>
  <c r="D29" i="57"/>
  <c r="C29" i="57"/>
  <c r="U28" i="57"/>
  <c r="T28" i="57"/>
  <c r="S28" i="57"/>
  <c r="R28" i="57"/>
  <c r="Q28" i="57"/>
  <c r="P28" i="57"/>
  <c r="O28" i="57"/>
  <c r="N28" i="57"/>
  <c r="M28" i="57"/>
  <c r="L28" i="57"/>
  <c r="K28" i="57"/>
  <c r="J28" i="57"/>
  <c r="I28" i="57"/>
  <c r="G28" i="57"/>
  <c r="F28" i="57"/>
  <c r="E28" i="57"/>
  <c r="D28" i="57"/>
  <c r="C28" i="57"/>
  <c r="U27" i="57"/>
  <c r="T27" i="57"/>
  <c r="S27" i="57"/>
  <c r="R27" i="57"/>
  <c r="Q27" i="57"/>
  <c r="P27" i="57"/>
  <c r="O27" i="57"/>
  <c r="N27" i="57"/>
  <c r="M27" i="57"/>
  <c r="L27" i="57"/>
  <c r="L30" i="57" s="1"/>
  <c r="K27" i="57"/>
  <c r="J27" i="57"/>
  <c r="I27" i="57"/>
  <c r="I30" i="57" s="1"/>
  <c r="G27" i="57"/>
  <c r="G30" i="57" s="1"/>
  <c r="F27" i="57"/>
  <c r="F30" i="57" s="1"/>
  <c r="E27" i="57"/>
  <c r="E30" i="57" s="1"/>
  <c r="D27" i="57"/>
  <c r="C27" i="57"/>
  <c r="V26" i="57"/>
  <c r="U24" i="57"/>
  <c r="U29" i="57" s="1"/>
  <c r="T24" i="57"/>
  <c r="T29" i="57" s="1"/>
  <c r="S24" i="57"/>
  <c r="S29" i="57" s="1"/>
  <c r="R24" i="57"/>
  <c r="R29" i="57" s="1"/>
  <c r="Q24" i="57"/>
  <c r="Q29" i="57" s="1"/>
  <c r="P24" i="57"/>
  <c r="P29" i="57" s="1"/>
  <c r="O24" i="57"/>
  <c r="O29" i="57" s="1"/>
  <c r="N24" i="57"/>
  <c r="N29" i="57" s="1"/>
  <c r="M24" i="57"/>
  <c r="L24" i="57"/>
  <c r="K24" i="57"/>
  <c r="J24" i="57"/>
  <c r="I24" i="57"/>
  <c r="H24" i="57"/>
  <c r="G24" i="57"/>
  <c r="F24" i="57"/>
  <c r="E24" i="57"/>
  <c r="D24" i="57"/>
  <c r="C24" i="57"/>
  <c r="B24" i="57"/>
  <c r="V23" i="57"/>
  <c r="V22" i="57"/>
  <c r="V21" i="57"/>
  <c r="V20" i="57"/>
  <c r="V19" i="57"/>
  <c r="V18" i="57"/>
  <c r="V17" i="57"/>
  <c r="V25" i="58" l="1"/>
  <c r="I47" i="58"/>
  <c r="I49" i="58"/>
  <c r="T84" i="58"/>
  <c r="T86" i="58"/>
  <c r="R49" i="58"/>
  <c r="R47" i="58"/>
  <c r="L31" i="57"/>
  <c r="J30" i="57"/>
  <c r="J31" i="57" s="1"/>
  <c r="K30" i="57"/>
  <c r="K31" i="57" s="1"/>
  <c r="C30" i="57"/>
  <c r="C31" i="57" s="1"/>
  <c r="F31" i="57"/>
  <c r="E31" i="57"/>
  <c r="V24" i="57"/>
  <c r="W27" i="57" s="1"/>
  <c r="G31" i="57"/>
  <c r="H68" i="57"/>
  <c r="H66" i="57"/>
  <c r="T83" i="57"/>
  <c r="I31" i="57"/>
  <c r="C70" i="57"/>
  <c r="D30" i="57"/>
  <c r="D31" i="57" s="1"/>
  <c r="M30" i="57"/>
  <c r="M31" i="57" s="1"/>
  <c r="R46" i="57"/>
  <c r="I46" i="57"/>
  <c r="S87" i="56"/>
  <c r="R87" i="56"/>
  <c r="Q87" i="56"/>
  <c r="P87" i="56"/>
  <c r="O87" i="56"/>
  <c r="N87" i="56"/>
  <c r="M87" i="56"/>
  <c r="L87" i="56"/>
  <c r="K87" i="56"/>
  <c r="J87" i="56"/>
  <c r="I87" i="56"/>
  <c r="H87" i="56"/>
  <c r="G87" i="56"/>
  <c r="F87" i="56"/>
  <c r="E87" i="56"/>
  <c r="D87" i="56"/>
  <c r="C87" i="56"/>
  <c r="B87" i="56"/>
  <c r="S86" i="56"/>
  <c r="R86" i="56"/>
  <c r="Q86" i="56"/>
  <c r="P86" i="56"/>
  <c r="O86" i="56"/>
  <c r="N86" i="56"/>
  <c r="M86" i="56"/>
  <c r="L86" i="56"/>
  <c r="K86" i="56"/>
  <c r="J86" i="56"/>
  <c r="I86" i="56"/>
  <c r="H86" i="56"/>
  <c r="G86" i="56"/>
  <c r="F86" i="56"/>
  <c r="E86" i="56"/>
  <c r="D86" i="56"/>
  <c r="C86" i="56"/>
  <c r="B86" i="56"/>
  <c r="T85" i="56"/>
  <c r="S83" i="56"/>
  <c r="S88" i="56" s="1"/>
  <c r="R83" i="56"/>
  <c r="R88" i="56" s="1"/>
  <c r="Q83" i="56"/>
  <c r="Q88" i="56" s="1"/>
  <c r="P83" i="56"/>
  <c r="P88" i="56" s="1"/>
  <c r="O83" i="56"/>
  <c r="O88" i="56" s="1"/>
  <c r="N83" i="56"/>
  <c r="N88" i="56" s="1"/>
  <c r="M83" i="56"/>
  <c r="M88" i="56" s="1"/>
  <c r="L83" i="56"/>
  <c r="L88" i="56" s="1"/>
  <c r="K83" i="56"/>
  <c r="K88" i="56" s="1"/>
  <c r="J83" i="56"/>
  <c r="J88" i="56" s="1"/>
  <c r="I83" i="56"/>
  <c r="I88" i="56" s="1"/>
  <c r="H83" i="56"/>
  <c r="H88" i="56" s="1"/>
  <c r="G83" i="56"/>
  <c r="G88" i="56" s="1"/>
  <c r="F83" i="56"/>
  <c r="F88" i="56" s="1"/>
  <c r="E83" i="56"/>
  <c r="E88" i="56" s="1"/>
  <c r="D83" i="56"/>
  <c r="D88" i="56" s="1"/>
  <c r="C83" i="56"/>
  <c r="C88" i="56" s="1"/>
  <c r="B83" i="56"/>
  <c r="B88" i="56" s="1"/>
  <c r="T82" i="56"/>
  <c r="T81" i="56"/>
  <c r="T80" i="56"/>
  <c r="T79" i="56"/>
  <c r="T78" i="56"/>
  <c r="T77" i="56"/>
  <c r="T76" i="56"/>
  <c r="D70" i="56"/>
  <c r="G69" i="56"/>
  <c r="F69" i="56"/>
  <c r="E69" i="56"/>
  <c r="D69" i="56"/>
  <c r="C69" i="56"/>
  <c r="B69" i="56"/>
  <c r="G68" i="56"/>
  <c r="F68" i="56"/>
  <c r="E68" i="56"/>
  <c r="D68" i="56"/>
  <c r="C68" i="56"/>
  <c r="B68" i="56"/>
  <c r="H67" i="56"/>
  <c r="G65" i="56"/>
  <c r="G70" i="56" s="1"/>
  <c r="F65" i="56"/>
  <c r="F70" i="56" s="1"/>
  <c r="E65" i="56"/>
  <c r="E70" i="56" s="1"/>
  <c r="D65" i="56"/>
  <c r="C65" i="56"/>
  <c r="C70" i="56" s="1"/>
  <c r="B65" i="56"/>
  <c r="B70" i="56" s="1"/>
  <c r="H64" i="56"/>
  <c r="H63" i="56"/>
  <c r="H62" i="56"/>
  <c r="H61" i="56"/>
  <c r="H60" i="56"/>
  <c r="H59" i="56"/>
  <c r="H58" i="56"/>
  <c r="Q51" i="56"/>
  <c r="Q50" i="56"/>
  <c r="P50" i="56"/>
  <c r="O50" i="56"/>
  <c r="N50" i="56"/>
  <c r="M50" i="56"/>
  <c r="L50" i="56"/>
  <c r="H50" i="56"/>
  <c r="G50" i="56"/>
  <c r="F50" i="56"/>
  <c r="E50" i="56"/>
  <c r="D50" i="56"/>
  <c r="C50" i="56"/>
  <c r="B50" i="56"/>
  <c r="Q49" i="56"/>
  <c r="P49" i="56"/>
  <c r="O49" i="56"/>
  <c r="N49" i="56"/>
  <c r="M49" i="56"/>
  <c r="L49" i="56"/>
  <c r="H49" i="56"/>
  <c r="G49" i="56"/>
  <c r="F49" i="56"/>
  <c r="E49" i="56"/>
  <c r="D49" i="56"/>
  <c r="C49" i="56"/>
  <c r="B49" i="56"/>
  <c r="R48" i="56"/>
  <c r="I48" i="56"/>
  <c r="Q46" i="56"/>
  <c r="P46" i="56"/>
  <c r="P51" i="56" s="1"/>
  <c r="O46" i="56"/>
  <c r="O51" i="56" s="1"/>
  <c r="N46" i="56"/>
  <c r="N51" i="56" s="1"/>
  <c r="M46" i="56"/>
  <c r="M51" i="56" s="1"/>
  <c r="L46" i="56"/>
  <c r="L51" i="56" s="1"/>
  <c r="H46" i="56"/>
  <c r="H51" i="56" s="1"/>
  <c r="G46" i="56"/>
  <c r="G51" i="56" s="1"/>
  <c r="F46" i="56"/>
  <c r="F51" i="56" s="1"/>
  <c r="E46" i="56"/>
  <c r="E51" i="56" s="1"/>
  <c r="D46" i="56"/>
  <c r="D51" i="56" s="1"/>
  <c r="C46" i="56"/>
  <c r="C51" i="56" s="1"/>
  <c r="B46" i="56"/>
  <c r="B51" i="56" s="1"/>
  <c r="R45" i="56"/>
  <c r="I45" i="56"/>
  <c r="R44" i="56"/>
  <c r="I44" i="56"/>
  <c r="R43" i="56"/>
  <c r="I43" i="56"/>
  <c r="R42" i="56"/>
  <c r="I42" i="56"/>
  <c r="R41" i="56"/>
  <c r="I41" i="56"/>
  <c r="R40" i="56"/>
  <c r="I40" i="56"/>
  <c r="R39" i="56"/>
  <c r="I39" i="56"/>
  <c r="K32" i="56"/>
  <c r="J32" i="56" s="1"/>
  <c r="E32" i="56"/>
  <c r="D32" i="56" s="1"/>
  <c r="T29" i="56"/>
  <c r="M29" i="56"/>
  <c r="L29" i="56"/>
  <c r="K29" i="56"/>
  <c r="J29" i="56"/>
  <c r="I29" i="56"/>
  <c r="G29" i="56"/>
  <c r="F29" i="56"/>
  <c r="E29" i="56"/>
  <c r="D29" i="56"/>
  <c r="C29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G28" i="56"/>
  <c r="F28" i="56"/>
  <c r="E28" i="56"/>
  <c r="D28" i="56"/>
  <c r="C28" i="56"/>
  <c r="U27" i="56"/>
  <c r="T27" i="56"/>
  <c r="S27" i="56"/>
  <c r="R27" i="56"/>
  <c r="Q27" i="56"/>
  <c r="P27" i="56"/>
  <c r="O27" i="56"/>
  <c r="N27" i="56"/>
  <c r="M27" i="56"/>
  <c r="M30" i="56" s="1"/>
  <c r="L27" i="56"/>
  <c r="K27" i="56"/>
  <c r="K30" i="56" s="1"/>
  <c r="J27" i="56"/>
  <c r="J30" i="56" s="1"/>
  <c r="I27" i="56"/>
  <c r="I30" i="56" s="1"/>
  <c r="G27" i="56"/>
  <c r="F27" i="56"/>
  <c r="F30" i="56" s="1"/>
  <c r="E27" i="56"/>
  <c r="D27" i="56"/>
  <c r="D30" i="56" s="1"/>
  <c r="C27" i="56"/>
  <c r="V26" i="56"/>
  <c r="U24" i="56"/>
  <c r="U29" i="56" s="1"/>
  <c r="T24" i="56"/>
  <c r="S24" i="56"/>
  <c r="S29" i="56" s="1"/>
  <c r="R24" i="56"/>
  <c r="R29" i="56" s="1"/>
  <c r="Q24" i="56"/>
  <c r="Q29" i="56" s="1"/>
  <c r="P24" i="56"/>
  <c r="P29" i="56" s="1"/>
  <c r="O24" i="56"/>
  <c r="O29" i="56" s="1"/>
  <c r="N24" i="56"/>
  <c r="N29" i="56" s="1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V22" i="56"/>
  <c r="V21" i="56"/>
  <c r="V20" i="56"/>
  <c r="V19" i="56"/>
  <c r="V18" i="56"/>
  <c r="V17" i="56"/>
  <c r="V25" i="57" l="1"/>
  <c r="T86" i="57"/>
  <c r="T84" i="57"/>
  <c r="R47" i="57"/>
  <c r="R49" i="57"/>
  <c r="I47" i="57"/>
  <c r="I49" i="57"/>
  <c r="I46" i="56"/>
  <c r="I47" i="56" s="1"/>
  <c r="V24" i="56"/>
  <c r="V25" i="56" s="1"/>
  <c r="K31" i="56"/>
  <c r="D31" i="56"/>
  <c r="M31" i="56"/>
  <c r="F31" i="56"/>
  <c r="I31" i="56"/>
  <c r="C31" i="56"/>
  <c r="L31" i="56"/>
  <c r="W27" i="56"/>
  <c r="C30" i="56"/>
  <c r="L30" i="56"/>
  <c r="J31" i="56"/>
  <c r="I49" i="56"/>
  <c r="E30" i="56"/>
  <c r="E31" i="56" s="1"/>
  <c r="G30" i="56"/>
  <c r="G31" i="56" s="1"/>
  <c r="R46" i="56"/>
  <c r="T83" i="56"/>
  <c r="H65" i="56"/>
  <c r="S87" i="55"/>
  <c r="R87" i="55"/>
  <c r="Q87" i="55"/>
  <c r="P87" i="55"/>
  <c r="O87" i="55"/>
  <c r="N87" i="55"/>
  <c r="M87" i="55"/>
  <c r="L87" i="55"/>
  <c r="K87" i="55"/>
  <c r="J87" i="55"/>
  <c r="I87" i="55"/>
  <c r="H87" i="55"/>
  <c r="G87" i="55"/>
  <c r="F87" i="55"/>
  <c r="E87" i="55"/>
  <c r="D87" i="55"/>
  <c r="C87" i="55"/>
  <c r="B87" i="55"/>
  <c r="S86" i="55"/>
  <c r="R86" i="55"/>
  <c r="Q86" i="55"/>
  <c r="P86" i="55"/>
  <c r="O86" i="55"/>
  <c r="N86" i="55"/>
  <c r="M86" i="55"/>
  <c r="L86" i="55"/>
  <c r="K86" i="55"/>
  <c r="J86" i="55"/>
  <c r="I86" i="55"/>
  <c r="H86" i="55"/>
  <c r="G86" i="55"/>
  <c r="F86" i="55"/>
  <c r="E86" i="55"/>
  <c r="D86" i="55"/>
  <c r="C86" i="55"/>
  <c r="B86" i="55"/>
  <c r="T85" i="55"/>
  <c r="S83" i="55"/>
  <c r="S88" i="55" s="1"/>
  <c r="R83" i="55"/>
  <c r="R88" i="55" s="1"/>
  <c r="Q83" i="55"/>
  <c r="Q88" i="55" s="1"/>
  <c r="P83" i="55"/>
  <c r="P88" i="55" s="1"/>
  <c r="O83" i="55"/>
  <c r="O88" i="55" s="1"/>
  <c r="N83" i="55"/>
  <c r="N88" i="55" s="1"/>
  <c r="M83" i="55"/>
  <c r="M88" i="55" s="1"/>
  <c r="L83" i="55"/>
  <c r="L88" i="55" s="1"/>
  <c r="K83" i="55"/>
  <c r="K88" i="55" s="1"/>
  <c r="J83" i="55"/>
  <c r="J88" i="55" s="1"/>
  <c r="I83" i="55"/>
  <c r="I88" i="55" s="1"/>
  <c r="H83" i="55"/>
  <c r="H88" i="55" s="1"/>
  <c r="G83" i="55"/>
  <c r="G88" i="55" s="1"/>
  <c r="F83" i="55"/>
  <c r="F88" i="55" s="1"/>
  <c r="E83" i="55"/>
  <c r="E88" i="55" s="1"/>
  <c r="D83" i="55"/>
  <c r="D88" i="55" s="1"/>
  <c r="C83" i="55"/>
  <c r="C88" i="55" s="1"/>
  <c r="B83" i="55"/>
  <c r="B88" i="55" s="1"/>
  <c r="T82" i="55"/>
  <c r="T81" i="55"/>
  <c r="T80" i="55"/>
  <c r="T79" i="55"/>
  <c r="T78" i="55"/>
  <c r="T77" i="55"/>
  <c r="T76" i="55"/>
  <c r="E70" i="55"/>
  <c r="C70" i="55"/>
  <c r="B70" i="55"/>
  <c r="G69" i="55"/>
  <c r="F69" i="55"/>
  <c r="E69" i="55"/>
  <c r="D69" i="55"/>
  <c r="C69" i="55"/>
  <c r="B69" i="55"/>
  <c r="G68" i="55"/>
  <c r="F68" i="55"/>
  <c r="E68" i="55"/>
  <c r="D68" i="55"/>
  <c r="C68" i="55"/>
  <c r="B68" i="55"/>
  <c r="H67" i="55"/>
  <c r="G65" i="55"/>
  <c r="G70" i="55" s="1"/>
  <c r="F65" i="55"/>
  <c r="H65" i="55" s="1"/>
  <c r="E65" i="55"/>
  <c r="D65" i="55"/>
  <c r="D70" i="55" s="1"/>
  <c r="C65" i="55"/>
  <c r="B65" i="55"/>
  <c r="H64" i="55"/>
  <c r="H63" i="55"/>
  <c r="H62" i="55"/>
  <c r="H61" i="55"/>
  <c r="H60" i="55"/>
  <c r="H59" i="55"/>
  <c r="H58" i="55"/>
  <c r="G51" i="55"/>
  <c r="Q50" i="55"/>
  <c r="P50" i="55"/>
  <c r="O50" i="55"/>
  <c r="N50" i="55"/>
  <c r="M50" i="55"/>
  <c r="L50" i="55"/>
  <c r="H50" i="55"/>
  <c r="G50" i="55"/>
  <c r="F50" i="55"/>
  <c r="E50" i="55"/>
  <c r="D50" i="55"/>
  <c r="C50" i="55"/>
  <c r="B50" i="55"/>
  <c r="Q49" i="55"/>
  <c r="P49" i="55"/>
  <c r="O49" i="55"/>
  <c r="N49" i="55"/>
  <c r="M49" i="55"/>
  <c r="L49" i="55"/>
  <c r="H49" i="55"/>
  <c r="G49" i="55"/>
  <c r="F49" i="55"/>
  <c r="E49" i="55"/>
  <c r="D49" i="55"/>
  <c r="C49" i="55"/>
  <c r="B49" i="55"/>
  <c r="R48" i="55"/>
  <c r="I48" i="55"/>
  <c r="Q46" i="55"/>
  <c r="Q51" i="55" s="1"/>
  <c r="P46" i="55"/>
  <c r="P51" i="55" s="1"/>
  <c r="O46" i="55"/>
  <c r="O51" i="55" s="1"/>
  <c r="N46" i="55"/>
  <c r="N51" i="55" s="1"/>
  <c r="M46" i="55"/>
  <c r="M51" i="55" s="1"/>
  <c r="L46" i="55"/>
  <c r="L51" i="55" s="1"/>
  <c r="H46" i="55"/>
  <c r="H51" i="55" s="1"/>
  <c r="G46" i="55"/>
  <c r="F46" i="55"/>
  <c r="F51" i="55" s="1"/>
  <c r="E46" i="55"/>
  <c r="E51" i="55" s="1"/>
  <c r="D46" i="55"/>
  <c r="D51" i="55" s="1"/>
  <c r="C46" i="55"/>
  <c r="B46" i="55"/>
  <c r="B51" i="55" s="1"/>
  <c r="R45" i="55"/>
  <c r="I45" i="55"/>
  <c r="R44" i="55"/>
  <c r="I44" i="55"/>
  <c r="R43" i="55"/>
  <c r="I43" i="55"/>
  <c r="R42" i="55"/>
  <c r="I42" i="55"/>
  <c r="R41" i="55"/>
  <c r="I41" i="55"/>
  <c r="R40" i="55"/>
  <c r="I40" i="55"/>
  <c r="R39" i="55"/>
  <c r="I39" i="55"/>
  <c r="K32" i="55"/>
  <c r="J32" i="55" s="1"/>
  <c r="E32" i="55"/>
  <c r="D32" i="55" s="1"/>
  <c r="M29" i="55"/>
  <c r="L29" i="55"/>
  <c r="K29" i="55"/>
  <c r="J29" i="55"/>
  <c r="I29" i="55"/>
  <c r="G29" i="55"/>
  <c r="F29" i="55"/>
  <c r="E29" i="55"/>
  <c r="D29" i="55"/>
  <c r="C29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G28" i="55"/>
  <c r="F28" i="55"/>
  <c r="E28" i="55"/>
  <c r="D28" i="55"/>
  <c r="C28" i="55"/>
  <c r="U27" i="55"/>
  <c r="T27" i="55"/>
  <c r="S27" i="55"/>
  <c r="R27" i="55"/>
  <c r="Q27" i="55"/>
  <c r="P27" i="55"/>
  <c r="O27" i="55"/>
  <c r="N27" i="55"/>
  <c r="M27" i="55"/>
  <c r="L27" i="55"/>
  <c r="L30" i="55" s="1"/>
  <c r="K27" i="55"/>
  <c r="K30" i="55" s="1"/>
  <c r="J27" i="55"/>
  <c r="J30" i="55" s="1"/>
  <c r="I27" i="55"/>
  <c r="I30" i="55" s="1"/>
  <c r="G27" i="55"/>
  <c r="G30" i="55" s="1"/>
  <c r="F27" i="55"/>
  <c r="F30" i="55" s="1"/>
  <c r="E27" i="55"/>
  <c r="E30" i="55" s="1"/>
  <c r="D27" i="55"/>
  <c r="C27" i="55"/>
  <c r="C30" i="55" s="1"/>
  <c r="V26" i="55"/>
  <c r="U24" i="55"/>
  <c r="U29" i="55" s="1"/>
  <c r="T24" i="55"/>
  <c r="T29" i="55" s="1"/>
  <c r="S24" i="55"/>
  <c r="S29" i="55" s="1"/>
  <c r="R24" i="55"/>
  <c r="R29" i="55" s="1"/>
  <c r="Q24" i="55"/>
  <c r="Q29" i="55" s="1"/>
  <c r="P24" i="55"/>
  <c r="P29" i="55" s="1"/>
  <c r="O24" i="55"/>
  <c r="O29" i="55" s="1"/>
  <c r="N24" i="55"/>
  <c r="N29" i="55" s="1"/>
  <c r="M24" i="55"/>
  <c r="L24" i="55"/>
  <c r="K24" i="55"/>
  <c r="J24" i="55"/>
  <c r="I24" i="55"/>
  <c r="H24" i="55"/>
  <c r="G24" i="55"/>
  <c r="F24" i="55"/>
  <c r="E24" i="55"/>
  <c r="D24" i="55"/>
  <c r="C24" i="55"/>
  <c r="B24" i="55"/>
  <c r="V23" i="55"/>
  <c r="V22" i="55"/>
  <c r="V21" i="55"/>
  <c r="V20" i="55"/>
  <c r="V19" i="55"/>
  <c r="V18" i="55"/>
  <c r="V17" i="55"/>
  <c r="H68" i="56" l="1"/>
  <c r="H66" i="56"/>
  <c r="T84" i="56"/>
  <c r="T86" i="56"/>
  <c r="R49" i="56"/>
  <c r="R47" i="56"/>
  <c r="L31" i="55"/>
  <c r="I46" i="55"/>
  <c r="I49" i="55" s="1"/>
  <c r="C51" i="55"/>
  <c r="V24" i="55"/>
  <c r="W27" i="55" s="1"/>
  <c r="J31" i="55"/>
  <c r="C31" i="55"/>
  <c r="E31" i="55"/>
  <c r="F31" i="55"/>
  <c r="I31" i="55"/>
  <c r="H68" i="55"/>
  <c r="H66" i="55"/>
  <c r="D30" i="55"/>
  <c r="D31" i="55" s="1"/>
  <c r="M30" i="55"/>
  <c r="M31" i="55" s="1"/>
  <c r="K31" i="55"/>
  <c r="G31" i="55"/>
  <c r="T83" i="55"/>
  <c r="F70" i="55"/>
  <c r="R46" i="55"/>
  <c r="S87" i="54"/>
  <c r="R87" i="54"/>
  <c r="Q87" i="54"/>
  <c r="P87" i="54"/>
  <c r="O87" i="54"/>
  <c r="N87" i="54"/>
  <c r="M87" i="54"/>
  <c r="L87" i="54"/>
  <c r="K87" i="54"/>
  <c r="J87" i="54"/>
  <c r="I87" i="54"/>
  <c r="H87" i="54"/>
  <c r="G87" i="54"/>
  <c r="F87" i="54"/>
  <c r="E87" i="54"/>
  <c r="D87" i="54"/>
  <c r="C87" i="54"/>
  <c r="B87" i="54"/>
  <c r="S86" i="54"/>
  <c r="R86" i="54"/>
  <c r="Q86" i="54"/>
  <c r="P86" i="54"/>
  <c r="O86" i="54"/>
  <c r="N86" i="54"/>
  <c r="M86" i="54"/>
  <c r="L86" i="54"/>
  <c r="K86" i="54"/>
  <c r="J86" i="54"/>
  <c r="I86" i="54"/>
  <c r="H86" i="54"/>
  <c r="G86" i="54"/>
  <c r="F86" i="54"/>
  <c r="E86" i="54"/>
  <c r="D86" i="54"/>
  <c r="C86" i="54"/>
  <c r="B86" i="54"/>
  <c r="T85" i="54"/>
  <c r="S83" i="54"/>
  <c r="S88" i="54" s="1"/>
  <c r="R83" i="54"/>
  <c r="R88" i="54" s="1"/>
  <c r="Q83" i="54"/>
  <c r="Q88" i="54" s="1"/>
  <c r="P83" i="54"/>
  <c r="P88" i="54" s="1"/>
  <c r="O83" i="54"/>
  <c r="O88" i="54" s="1"/>
  <c r="N83" i="54"/>
  <c r="N88" i="54" s="1"/>
  <c r="M83" i="54"/>
  <c r="M88" i="54" s="1"/>
  <c r="L83" i="54"/>
  <c r="L88" i="54" s="1"/>
  <c r="K83" i="54"/>
  <c r="K88" i="54" s="1"/>
  <c r="J83" i="54"/>
  <c r="J88" i="54" s="1"/>
  <c r="I83" i="54"/>
  <c r="I88" i="54" s="1"/>
  <c r="H83" i="54"/>
  <c r="H88" i="54" s="1"/>
  <c r="G83" i="54"/>
  <c r="G88" i="54" s="1"/>
  <c r="F83" i="54"/>
  <c r="F88" i="54" s="1"/>
  <c r="E83" i="54"/>
  <c r="E88" i="54" s="1"/>
  <c r="D83" i="54"/>
  <c r="D88" i="54" s="1"/>
  <c r="C83" i="54"/>
  <c r="C88" i="54" s="1"/>
  <c r="B83" i="54"/>
  <c r="B88" i="54" s="1"/>
  <c r="T82" i="54"/>
  <c r="T81" i="54"/>
  <c r="T80" i="54"/>
  <c r="T79" i="54"/>
  <c r="T78" i="54"/>
  <c r="T77" i="54"/>
  <c r="T76" i="54"/>
  <c r="C70" i="54"/>
  <c r="G69" i="54"/>
  <c r="F69" i="54"/>
  <c r="E69" i="54"/>
  <c r="D69" i="54"/>
  <c r="C69" i="54"/>
  <c r="B69" i="54"/>
  <c r="G68" i="54"/>
  <c r="F68" i="54"/>
  <c r="E68" i="54"/>
  <c r="D68" i="54"/>
  <c r="C68" i="54"/>
  <c r="B68" i="54"/>
  <c r="H67" i="54"/>
  <c r="G65" i="54"/>
  <c r="G70" i="54" s="1"/>
  <c r="F65" i="54"/>
  <c r="H65" i="54" s="1"/>
  <c r="E65" i="54"/>
  <c r="E70" i="54" s="1"/>
  <c r="D65" i="54"/>
  <c r="D70" i="54" s="1"/>
  <c r="C65" i="54"/>
  <c r="B65" i="54"/>
  <c r="B70" i="54" s="1"/>
  <c r="H64" i="54"/>
  <c r="H63" i="54"/>
  <c r="H62" i="54"/>
  <c r="H61" i="54"/>
  <c r="H60" i="54"/>
  <c r="H59" i="54"/>
  <c r="H58" i="54"/>
  <c r="Q50" i="54"/>
  <c r="P50" i="54"/>
  <c r="O50" i="54"/>
  <c r="N50" i="54"/>
  <c r="M50" i="54"/>
  <c r="L50" i="54"/>
  <c r="H50" i="54"/>
  <c r="G50" i="54"/>
  <c r="F50" i="54"/>
  <c r="E50" i="54"/>
  <c r="D50" i="54"/>
  <c r="C50" i="54"/>
  <c r="B50" i="54"/>
  <c r="Q49" i="54"/>
  <c r="P49" i="54"/>
  <c r="O49" i="54"/>
  <c r="N49" i="54"/>
  <c r="M49" i="54"/>
  <c r="L49" i="54"/>
  <c r="H49" i="54"/>
  <c r="G49" i="54"/>
  <c r="F49" i="54"/>
  <c r="E49" i="54"/>
  <c r="D49" i="54"/>
  <c r="C49" i="54"/>
  <c r="B49" i="54"/>
  <c r="R48" i="54"/>
  <c r="I48" i="54"/>
  <c r="Q46" i="54"/>
  <c r="Q51" i="54" s="1"/>
  <c r="P46" i="54"/>
  <c r="P51" i="54" s="1"/>
  <c r="O46" i="54"/>
  <c r="O51" i="54" s="1"/>
  <c r="N46" i="54"/>
  <c r="N51" i="54" s="1"/>
  <c r="M46" i="54"/>
  <c r="M51" i="54" s="1"/>
  <c r="L46" i="54"/>
  <c r="L51" i="54" s="1"/>
  <c r="H46" i="54"/>
  <c r="H51" i="54" s="1"/>
  <c r="G46" i="54"/>
  <c r="G51" i="54" s="1"/>
  <c r="F46" i="54"/>
  <c r="F51" i="54" s="1"/>
  <c r="E46" i="54"/>
  <c r="E51" i="54" s="1"/>
  <c r="D46" i="54"/>
  <c r="D51" i="54" s="1"/>
  <c r="C46" i="54"/>
  <c r="C51" i="54" s="1"/>
  <c r="B46" i="54"/>
  <c r="B51" i="54" s="1"/>
  <c r="R45" i="54"/>
  <c r="I45" i="54"/>
  <c r="R44" i="54"/>
  <c r="I44" i="54"/>
  <c r="R43" i="54"/>
  <c r="I43" i="54"/>
  <c r="R42" i="54"/>
  <c r="I42" i="54"/>
  <c r="R41" i="54"/>
  <c r="I41" i="54"/>
  <c r="R40" i="54"/>
  <c r="I40" i="54"/>
  <c r="R39" i="54"/>
  <c r="I39" i="54"/>
  <c r="K32" i="54"/>
  <c r="J32" i="54"/>
  <c r="E32" i="54"/>
  <c r="D32" i="54" s="1"/>
  <c r="J30" i="54"/>
  <c r="C30" i="54"/>
  <c r="M29" i="54"/>
  <c r="L29" i="54"/>
  <c r="K29" i="54"/>
  <c r="J29" i="54"/>
  <c r="I29" i="54"/>
  <c r="G29" i="54"/>
  <c r="F29" i="54"/>
  <c r="E29" i="54"/>
  <c r="D29" i="54"/>
  <c r="C29" i="54"/>
  <c r="U28" i="54"/>
  <c r="T28" i="54"/>
  <c r="S28" i="54"/>
  <c r="R28" i="54"/>
  <c r="Q28" i="54"/>
  <c r="P28" i="54"/>
  <c r="O28" i="54"/>
  <c r="N28" i="54"/>
  <c r="M28" i="54"/>
  <c r="L28" i="54"/>
  <c r="K28" i="54"/>
  <c r="J28" i="54"/>
  <c r="I28" i="54"/>
  <c r="G28" i="54"/>
  <c r="F28" i="54"/>
  <c r="E28" i="54"/>
  <c r="D28" i="54"/>
  <c r="C28" i="54"/>
  <c r="U27" i="54"/>
  <c r="T27" i="54"/>
  <c r="S27" i="54"/>
  <c r="R27" i="54"/>
  <c r="Q27" i="54"/>
  <c r="P27" i="54"/>
  <c r="O27" i="54"/>
  <c r="N27" i="54"/>
  <c r="M27" i="54"/>
  <c r="L27" i="54"/>
  <c r="L30" i="54" s="1"/>
  <c r="K27" i="54"/>
  <c r="K30" i="54" s="1"/>
  <c r="J27" i="54"/>
  <c r="I27" i="54"/>
  <c r="I30" i="54" s="1"/>
  <c r="G27" i="54"/>
  <c r="G30" i="54" s="1"/>
  <c r="F27" i="54"/>
  <c r="F30" i="54" s="1"/>
  <c r="E27" i="54"/>
  <c r="D27" i="54"/>
  <c r="C27" i="54"/>
  <c r="V26" i="54"/>
  <c r="U24" i="54"/>
  <c r="U29" i="54" s="1"/>
  <c r="T24" i="54"/>
  <c r="T29" i="54" s="1"/>
  <c r="S24" i="54"/>
  <c r="S29" i="54" s="1"/>
  <c r="R24" i="54"/>
  <c r="R29" i="54" s="1"/>
  <c r="Q24" i="54"/>
  <c r="Q29" i="54" s="1"/>
  <c r="P24" i="54"/>
  <c r="P29" i="54" s="1"/>
  <c r="O24" i="54"/>
  <c r="O29" i="54" s="1"/>
  <c r="N24" i="54"/>
  <c r="N29" i="54" s="1"/>
  <c r="M24" i="54"/>
  <c r="L24" i="54"/>
  <c r="K24" i="54"/>
  <c r="J24" i="54"/>
  <c r="I24" i="54"/>
  <c r="H24" i="54"/>
  <c r="G24" i="54"/>
  <c r="F24" i="54"/>
  <c r="E24" i="54"/>
  <c r="D24" i="54"/>
  <c r="C24" i="54"/>
  <c r="B24" i="54"/>
  <c r="V23" i="54"/>
  <c r="V22" i="54"/>
  <c r="V21" i="54"/>
  <c r="V20" i="54"/>
  <c r="V19" i="54"/>
  <c r="V18" i="54"/>
  <c r="V17" i="54"/>
  <c r="I47" i="55" l="1"/>
  <c r="V25" i="55"/>
  <c r="T84" i="55"/>
  <c r="T86" i="55"/>
  <c r="R49" i="55"/>
  <c r="R47" i="55"/>
  <c r="I46" i="54"/>
  <c r="I47" i="54" s="1"/>
  <c r="F31" i="54"/>
  <c r="C31" i="54"/>
  <c r="L31" i="54"/>
  <c r="J31" i="54"/>
  <c r="V24" i="54"/>
  <c r="V25" i="54" s="1"/>
  <c r="I31" i="54"/>
  <c r="D31" i="54"/>
  <c r="H66" i="54"/>
  <c r="H68" i="54"/>
  <c r="D30" i="54"/>
  <c r="M30" i="54"/>
  <c r="M31" i="54" s="1"/>
  <c r="K31" i="54"/>
  <c r="E30" i="54"/>
  <c r="E31" i="54" s="1"/>
  <c r="G31" i="54"/>
  <c r="F70" i="54"/>
  <c r="R46" i="54"/>
  <c r="T83" i="54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D87" i="53"/>
  <c r="C87" i="53"/>
  <c r="B87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6" i="53"/>
  <c r="B86" i="53"/>
  <c r="T85" i="53"/>
  <c r="S83" i="53"/>
  <c r="S88" i="53" s="1"/>
  <c r="R83" i="53"/>
  <c r="R88" i="53" s="1"/>
  <c r="Q83" i="53"/>
  <c r="Q88" i="53" s="1"/>
  <c r="P83" i="53"/>
  <c r="P88" i="53" s="1"/>
  <c r="O83" i="53"/>
  <c r="O88" i="53" s="1"/>
  <c r="N83" i="53"/>
  <c r="N88" i="53" s="1"/>
  <c r="M83" i="53"/>
  <c r="M88" i="53" s="1"/>
  <c r="L83" i="53"/>
  <c r="L88" i="53" s="1"/>
  <c r="K83" i="53"/>
  <c r="K88" i="53" s="1"/>
  <c r="J83" i="53"/>
  <c r="J88" i="53" s="1"/>
  <c r="I83" i="53"/>
  <c r="I88" i="53" s="1"/>
  <c r="H83" i="53"/>
  <c r="H88" i="53" s="1"/>
  <c r="G83" i="53"/>
  <c r="G88" i="53" s="1"/>
  <c r="F83" i="53"/>
  <c r="F88" i="53" s="1"/>
  <c r="E83" i="53"/>
  <c r="E88" i="53" s="1"/>
  <c r="D83" i="53"/>
  <c r="D88" i="53" s="1"/>
  <c r="C83" i="53"/>
  <c r="C88" i="53" s="1"/>
  <c r="B83" i="53"/>
  <c r="B88" i="53" s="1"/>
  <c r="T82" i="53"/>
  <c r="T81" i="53"/>
  <c r="T80" i="53"/>
  <c r="T79" i="53"/>
  <c r="T78" i="53"/>
  <c r="T77" i="53"/>
  <c r="T76" i="53"/>
  <c r="C70" i="53"/>
  <c r="G69" i="53"/>
  <c r="F69" i="53"/>
  <c r="E69" i="53"/>
  <c r="D69" i="53"/>
  <c r="C69" i="53"/>
  <c r="B69" i="53"/>
  <c r="G68" i="53"/>
  <c r="F68" i="53"/>
  <c r="E68" i="53"/>
  <c r="D68" i="53"/>
  <c r="C68" i="53"/>
  <c r="B68" i="53"/>
  <c r="H67" i="53"/>
  <c r="G65" i="53"/>
  <c r="G70" i="53" s="1"/>
  <c r="F65" i="53"/>
  <c r="H65" i="53" s="1"/>
  <c r="E65" i="53"/>
  <c r="E70" i="53" s="1"/>
  <c r="D65" i="53"/>
  <c r="D70" i="53" s="1"/>
  <c r="C65" i="53"/>
  <c r="B65" i="53"/>
  <c r="B70" i="53" s="1"/>
  <c r="H64" i="53"/>
  <c r="H63" i="53"/>
  <c r="H62" i="53"/>
  <c r="H61" i="53"/>
  <c r="H60" i="53"/>
  <c r="H59" i="53"/>
  <c r="H58" i="53"/>
  <c r="Q50" i="53"/>
  <c r="P50" i="53"/>
  <c r="O50" i="53"/>
  <c r="N50" i="53"/>
  <c r="M50" i="53"/>
  <c r="L50" i="53"/>
  <c r="H50" i="53"/>
  <c r="G50" i="53"/>
  <c r="F50" i="53"/>
  <c r="E50" i="53"/>
  <c r="D50" i="53"/>
  <c r="C50" i="53"/>
  <c r="B50" i="53"/>
  <c r="Q49" i="53"/>
  <c r="P49" i="53"/>
  <c r="O49" i="53"/>
  <c r="N49" i="53"/>
  <c r="M49" i="53"/>
  <c r="L49" i="53"/>
  <c r="H49" i="53"/>
  <c r="G49" i="53"/>
  <c r="F49" i="53"/>
  <c r="E49" i="53"/>
  <c r="D49" i="53"/>
  <c r="C49" i="53"/>
  <c r="B49" i="53"/>
  <c r="R48" i="53"/>
  <c r="I48" i="53"/>
  <c r="Q46" i="53"/>
  <c r="Q51" i="53" s="1"/>
  <c r="P46" i="53"/>
  <c r="P51" i="53" s="1"/>
  <c r="O46" i="53"/>
  <c r="O51" i="53" s="1"/>
  <c r="N46" i="53"/>
  <c r="N51" i="53" s="1"/>
  <c r="M46" i="53"/>
  <c r="M51" i="53" s="1"/>
  <c r="L46" i="53"/>
  <c r="L51" i="53" s="1"/>
  <c r="H46" i="53"/>
  <c r="H51" i="53" s="1"/>
  <c r="G46" i="53"/>
  <c r="G51" i="53" s="1"/>
  <c r="F46" i="53"/>
  <c r="F51" i="53" s="1"/>
  <c r="E46" i="53"/>
  <c r="E51" i="53" s="1"/>
  <c r="D46" i="53"/>
  <c r="D51" i="53" s="1"/>
  <c r="C46" i="53"/>
  <c r="C51" i="53" s="1"/>
  <c r="B46" i="53"/>
  <c r="B51" i="53" s="1"/>
  <c r="R45" i="53"/>
  <c r="I45" i="53"/>
  <c r="R44" i="53"/>
  <c r="I44" i="53"/>
  <c r="R43" i="53"/>
  <c r="I43" i="53"/>
  <c r="R42" i="53"/>
  <c r="I42" i="53"/>
  <c r="R41" i="53"/>
  <c r="I41" i="53"/>
  <c r="R40" i="53"/>
  <c r="I40" i="53"/>
  <c r="R39" i="53"/>
  <c r="I39" i="53"/>
  <c r="K32" i="53"/>
  <c r="J32" i="53"/>
  <c r="E32" i="53"/>
  <c r="D32" i="53" s="1"/>
  <c r="I30" i="53"/>
  <c r="M29" i="53"/>
  <c r="L29" i="53"/>
  <c r="K29" i="53"/>
  <c r="J29" i="53"/>
  <c r="I29" i="53"/>
  <c r="G29" i="53"/>
  <c r="F29" i="53"/>
  <c r="E29" i="53"/>
  <c r="D29" i="53"/>
  <c r="C29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G28" i="53"/>
  <c r="F28" i="53"/>
  <c r="E28" i="53"/>
  <c r="D28" i="53"/>
  <c r="C28" i="53"/>
  <c r="U27" i="53"/>
  <c r="T27" i="53"/>
  <c r="S27" i="53"/>
  <c r="R27" i="53"/>
  <c r="Q27" i="53"/>
  <c r="P27" i="53"/>
  <c r="O27" i="53"/>
  <c r="N27" i="53"/>
  <c r="M27" i="53"/>
  <c r="L27" i="53"/>
  <c r="L30" i="53" s="1"/>
  <c r="K27" i="53"/>
  <c r="K30" i="53" s="1"/>
  <c r="J27" i="53"/>
  <c r="J30" i="53" s="1"/>
  <c r="I27" i="53"/>
  <c r="G27" i="53"/>
  <c r="F27" i="53"/>
  <c r="F30" i="53" s="1"/>
  <c r="E27" i="53"/>
  <c r="D27" i="53"/>
  <c r="C27" i="53"/>
  <c r="C30" i="53" s="1"/>
  <c r="V26" i="53"/>
  <c r="U24" i="53"/>
  <c r="U29" i="53" s="1"/>
  <c r="T24" i="53"/>
  <c r="T29" i="53" s="1"/>
  <c r="S24" i="53"/>
  <c r="S29" i="53" s="1"/>
  <c r="R24" i="53"/>
  <c r="R29" i="53" s="1"/>
  <c r="Q24" i="53"/>
  <c r="Q29" i="53" s="1"/>
  <c r="P24" i="53"/>
  <c r="P29" i="53" s="1"/>
  <c r="O24" i="53"/>
  <c r="O29" i="53" s="1"/>
  <c r="N24" i="53"/>
  <c r="N29" i="53" s="1"/>
  <c r="M24" i="53"/>
  <c r="L24" i="53"/>
  <c r="K24" i="53"/>
  <c r="J24" i="53"/>
  <c r="I24" i="53"/>
  <c r="H24" i="53"/>
  <c r="G24" i="53"/>
  <c r="F24" i="53"/>
  <c r="E24" i="53"/>
  <c r="D24" i="53"/>
  <c r="C24" i="53"/>
  <c r="B24" i="53"/>
  <c r="V23" i="53"/>
  <c r="V22" i="53"/>
  <c r="V21" i="53"/>
  <c r="V20" i="53"/>
  <c r="V19" i="53"/>
  <c r="V18" i="53"/>
  <c r="V17" i="53"/>
  <c r="I49" i="54" l="1"/>
  <c r="W27" i="54"/>
  <c r="T84" i="54"/>
  <c r="T86" i="54"/>
  <c r="R49" i="54"/>
  <c r="R47" i="54"/>
  <c r="I46" i="53"/>
  <c r="I49" i="53" s="1"/>
  <c r="I31" i="53"/>
  <c r="C31" i="53"/>
  <c r="L31" i="53"/>
  <c r="F31" i="53"/>
  <c r="V24" i="53"/>
  <c r="W27" i="53" s="1"/>
  <c r="J31" i="53"/>
  <c r="H66" i="53"/>
  <c r="H68" i="53"/>
  <c r="D30" i="53"/>
  <c r="D31" i="53" s="1"/>
  <c r="M30" i="53"/>
  <c r="M31" i="53" s="1"/>
  <c r="K31" i="53"/>
  <c r="E30" i="53"/>
  <c r="E31" i="53" s="1"/>
  <c r="F70" i="53"/>
  <c r="G30" i="53"/>
  <c r="G31" i="53" s="1"/>
  <c r="R46" i="53"/>
  <c r="T83" i="53"/>
  <c r="G49" i="52"/>
  <c r="F49" i="52"/>
  <c r="E49" i="52"/>
  <c r="D49" i="52"/>
  <c r="C49" i="52"/>
  <c r="B49" i="52"/>
  <c r="I47" i="53" l="1"/>
  <c r="V25" i="53"/>
  <c r="R49" i="53"/>
  <c r="R47" i="53"/>
  <c r="T84" i="53"/>
  <c r="T86" i="53"/>
  <c r="S87" i="52"/>
  <c r="R87" i="52"/>
  <c r="Q87" i="52"/>
  <c r="P87" i="52"/>
  <c r="O87" i="52"/>
  <c r="N87" i="52"/>
  <c r="M87" i="52"/>
  <c r="L87" i="52"/>
  <c r="K87" i="52"/>
  <c r="J87" i="52"/>
  <c r="I87" i="52"/>
  <c r="H87" i="52"/>
  <c r="G87" i="52"/>
  <c r="F87" i="52"/>
  <c r="E87" i="52"/>
  <c r="D87" i="52"/>
  <c r="C87" i="52"/>
  <c r="B87" i="52"/>
  <c r="S86" i="52"/>
  <c r="R86" i="52"/>
  <c r="Q86" i="52"/>
  <c r="P86" i="52"/>
  <c r="O86" i="52"/>
  <c r="N86" i="52"/>
  <c r="M86" i="52"/>
  <c r="L86" i="52"/>
  <c r="K86" i="52"/>
  <c r="J86" i="52"/>
  <c r="I86" i="52"/>
  <c r="H86" i="52"/>
  <c r="G86" i="52"/>
  <c r="F86" i="52"/>
  <c r="E86" i="52"/>
  <c r="D86" i="52"/>
  <c r="C86" i="52"/>
  <c r="B86" i="52"/>
  <c r="T85" i="52"/>
  <c r="S83" i="52"/>
  <c r="S88" i="52" s="1"/>
  <c r="R83" i="52"/>
  <c r="R88" i="52" s="1"/>
  <c r="Q83" i="52"/>
  <c r="Q88" i="52" s="1"/>
  <c r="P83" i="52"/>
  <c r="P88" i="52" s="1"/>
  <c r="O83" i="52"/>
  <c r="O88" i="52" s="1"/>
  <c r="N83" i="52"/>
  <c r="N88" i="52" s="1"/>
  <c r="M83" i="52"/>
  <c r="M88" i="52" s="1"/>
  <c r="L83" i="52"/>
  <c r="L88" i="52" s="1"/>
  <c r="K83" i="52"/>
  <c r="K88" i="52" s="1"/>
  <c r="J83" i="52"/>
  <c r="J88" i="52" s="1"/>
  <c r="I83" i="52"/>
  <c r="I88" i="52" s="1"/>
  <c r="H83" i="52"/>
  <c r="H88" i="52" s="1"/>
  <c r="G83" i="52"/>
  <c r="G88" i="52" s="1"/>
  <c r="F83" i="52"/>
  <c r="F88" i="52" s="1"/>
  <c r="E83" i="52"/>
  <c r="E88" i="52" s="1"/>
  <c r="D83" i="52"/>
  <c r="C83" i="52"/>
  <c r="C88" i="52" s="1"/>
  <c r="B83" i="52"/>
  <c r="B88" i="52" s="1"/>
  <c r="T82" i="52"/>
  <c r="T81" i="52"/>
  <c r="T80" i="52"/>
  <c r="T79" i="52"/>
  <c r="T78" i="52"/>
  <c r="T77" i="52"/>
  <c r="T76" i="52"/>
  <c r="E70" i="52"/>
  <c r="C70" i="52"/>
  <c r="B70" i="52"/>
  <c r="G69" i="52"/>
  <c r="F69" i="52"/>
  <c r="E69" i="52"/>
  <c r="D69" i="52"/>
  <c r="C69" i="52"/>
  <c r="B69" i="52"/>
  <c r="G68" i="52"/>
  <c r="F68" i="52"/>
  <c r="E68" i="52"/>
  <c r="D68" i="52"/>
  <c r="C68" i="52"/>
  <c r="B68" i="52"/>
  <c r="H67" i="52"/>
  <c r="G65" i="52"/>
  <c r="H65" i="52" s="1"/>
  <c r="F65" i="52"/>
  <c r="F70" i="52" s="1"/>
  <c r="E65" i="52"/>
  <c r="D65" i="52"/>
  <c r="D70" i="52" s="1"/>
  <c r="C65" i="52"/>
  <c r="B65" i="52"/>
  <c r="H64" i="52"/>
  <c r="H63" i="52"/>
  <c r="H62" i="52"/>
  <c r="H61" i="52"/>
  <c r="H60" i="52"/>
  <c r="H59" i="52"/>
  <c r="H58" i="52"/>
  <c r="G51" i="52"/>
  <c r="Q50" i="52"/>
  <c r="P50" i="52"/>
  <c r="O50" i="52"/>
  <c r="N50" i="52"/>
  <c r="M50" i="52"/>
  <c r="L50" i="52"/>
  <c r="H50" i="52"/>
  <c r="G50" i="52"/>
  <c r="F50" i="52"/>
  <c r="E50" i="52"/>
  <c r="D50" i="52"/>
  <c r="C50" i="52"/>
  <c r="B50" i="52"/>
  <c r="Q49" i="52"/>
  <c r="P49" i="52"/>
  <c r="O49" i="52"/>
  <c r="N49" i="52"/>
  <c r="M49" i="52"/>
  <c r="L49" i="52"/>
  <c r="H49" i="52"/>
  <c r="R48" i="52"/>
  <c r="I48" i="52"/>
  <c r="Q46" i="52"/>
  <c r="Q51" i="52" s="1"/>
  <c r="P46" i="52"/>
  <c r="P51" i="52" s="1"/>
  <c r="O46" i="52"/>
  <c r="O51" i="52" s="1"/>
  <c r="N46" i="52"/>
  <c r="N51" i="52" s="1"/>
  <c r="M46" i="52"/>
  <c r="M51" i="52" s="1"/>
  <c r="L46" i="52"/>
  <c r="L51" i="52" s="1"/>
  <c r="H46" i="52"/>
  <c r="H51" i="52" s="1"/>
  <c r="G46" i="52"/>
  <c r="F46" i="52"/>
  <c r="F51" i="52" s="1"/>
  <c r="E46" i="52"/>
  <c r="E51" i="52" s="1"/>
  <c r="D46" i="52"/>
  <c r="D51" i="52" s="1"/>
  <c r="C46" i="52"/>
  <c r="C51" i="52" s="1"/>
  <c r="B46" i="52"/>
  <c r="B51" i="52" s="1"/>
  <c r="R45" i="52"/>
  <c r="I45" i="52"/>
  <c r="R44" i="52"/>
  <c r="I44" i="52"/>
  <c r="R43" i="52"/>
  <c r="I43" i="52"/>
  <c r="R42" i="52"/>
  <c r="I42" i="52"/>
  <c r="R41" i="52"/>
  <c r="I41" i="52"/>
  <c r="R40" i="52"/>
  <c r="I40" i="52"/>
  <c r="R39" i="52"/>
  <c r="I39" i="52"/>
  <c r="K32" i="52"/>
  <c r="J32" i="52"/>
  <c r="E32" i="52"/>
  <c r="D32" i="52" s="1"/>
  <c r="M29" i="52"/>
  <c r="L29" i="52"/>
  <c r="K29" i="52"/>
  <c r="J29" i="52"/>
  <c r="I29" i="52"/>
  <c r="G29" i="52"/>
  <c r="F29" i="52"/>
  <c r="E29" i="52"/>
  <c r="D29" i="52"/>
  <c r="C29" i="52"/>
  <c r="U28" i="52"/>
  <c r="T28" i="52"/>
  <c r="S28" i="52"/>
  <c r="R28" i="52"/>
  <c r="Q28" i="52"/>
  <c r="P28" i="52"/>
  <c r="O28" i="52"/>
  <c r="N28" i="52"/>
  <c r="M28" i="52"/>
  <c r="L28" i="52"/>
  <c r="K28" i="52"/>
  <c r="J28" i="52"/>
  <c r="I28" i="52"/>
  <c r="G28" i="52"/>
  <c r="F28" i="52"/>
  <c r="E28" i="52"/>
  <c r="D28" i="52"/>
  <c r="C28" i="52"/>
  <c r="U27" i="52"/>
  <c r="T27" i="52"/>
  <c r="S27" i="52"/>
  <c r="R27" i="52"/>
  <c r="Q27" i="52"/>
  <c r="P27" i="52"/>
  <c r="O27" i="52"/>
  <c r="N27" i="52"/>
  <c r="M27" i="52"/>
  <c r="L27" i="52"/>
  <c r="L30" i="52" s="1"/>
  <c r="K27" i="52"/>
  <c r="K30" i="52" s="1"/>
  <c r="J27" i="52"/>
  <c r="J30" i="52" s="1"/>
  <c r="I27" i="52"/>
  <c r="I30" i="52" s="1"/>
  <c r="G27" i="52"/>
  <c r="G30" i="52" s="1"/>
  <c r="F27" i="52"/>
  <c r="E27" i="52"/>
  <c r="E30" i="52" s="1"/>
  <c r="D27" i="52"/>
  <c r="C27" i="52"/>
  <c r="C30" i="52" s="1"/>
  <c r="V26" i="52"/>
  <c r="U24" i="52"/>
  <c r="U29" i="52" s="1"/>
  <c r="T24" i="52"/>
  <c r="T29" i="52" s="1"/>
  <c r="S24" i="52"/>
  <c r="S29" i="52" s="1"/>
  <c r="R24" i="52"/>
  <c r="R29" i="52" s="1"/>
  <c r="Q24" i="52"/>
  <c r="Q29" i="52" s="1"/>
  <c r="P24" i="52"/>
  <c r="P29" i="52" s="1"/>
  <c r="O24" i="52"/>
  <c r="O29" i="52" s="1"/>
  <c r="N24" i="52"/>
  <c r="N29" i="52" s="1"/>
  <c r="M24" i="52"/>
  <c r="L24" i="52"/>
  <c r="K24" i="52"/>
  <c r="J24" i="52"/>
  <c r="I24" i="52"/>
  <c r="H24" i="52"/>
  <c r="G24" i="52"/>
  <c r="F24" i="52"/>
  <c r="E24" i="52"/>
  <c r="D24" i="52"/>
  <c r="C24" i="52"/>
  <c r="B24" i="52"/>
  <c r="V23" i="52"/>
  <c r="V22" i="52"/>
  <c r="V21" i="52"/>
  <c r="V20" i="52"/>
  <c r="V19" i="52"/>
  <c r="V18" i="52"/>
  <c r="V17" i="52"/>
  <c r="T83" i="52" l="1"/>
  <c r="T84" i="52" s="1"/>
  <c r="J31" i="52"/>
  <c r="V24" i="52"/>
  <c r="V25" i="52" s="1"/>
  <c r="K31" i="52"/>
  <c r="C31" i="52"/>
  <c r="E31" i="52"/>
  <c r="G31" i="52"/>
  <c r="L31" i="52"/>
  <c r="H66" i="52"/>
  <c r="H68" i="52"/>
  <c r="T86" i="52"/>
  <c r="I31" i="52"/>
  <c r="D88" i="52"/>
  <c r="D30" i="52"/>
  <c r="D31" i="52" s="1"/>
  <c r="M30" i="52"/>
  <c r="M31" i="52" s="1"/>
  <c r="F30" i="52"/>
  <c r="F31" i="52" s="1"/>
  <c r="R46" i="52"/>
  <c r="G70" i="52"/>
  <c r="I46" i="52"/>
  <c r="H36" i="2"/>
  <c r="S86" i="51"/>
  <c r="R86" i="51"/>
  <c r="Q86" i="51"/>
  <c r="P86" i="51"/>
  <c r="O86" i="51"/>
  <c r="N86" i="51"/>
  <c r="M86" i="51"/>
  <c r="L86" i="51"/>
  <c r="K86" i="51"/>
  <c r="J86" i="51"/>
  <c r="I86" i="51"/>
  <c r="H86" i="51"/>
  <c r="G86" i="51"/>
  <c r="F86" i="51"/>
  <c r="E86" i="51"/>
  <c r="D86" i="51"/>
  <c r="C86" i="51"/>
  <c r="B86" i="51"/>
  <c r="Q49" i="51"/>
  <c r="P49" i="51"/>
  <c r="O49" i="51"/>
  <c r="N49" i="51"/>
  <c r="M49" i="51"/>
  <c r="L49" i="51"/>
  <c r="F49" i="51"/>
  <c r="E49" i="51"/>
  <c r="D49" i="51"/>
  <c r="C49" i="51"/>
  <c r="B49" i="51"/>
  <c r="U27" i="51"/>
  <c r="T27" i="51"/>
  <c r="S27" i="51"/>
  <c r="R27" i="51"/>
  <c r="Q27" i="51"/>
  <c r="P27" i="51"/>
  <c r="O27" i="51"/>
  <c r="N27" i="51"/>
  <c r="W27" i="52" l="1"/>
  <c r="I47" i="52"/>
  <c r="I49" i="52"/>
  <c r="R49" i="52"/>
  <c r="R47" i="52"/>
  <c r="S87" i="51"/>
  <c r="R87" i="51"/>
  <c r="Q87" i="51"/>
  <c r="P87" i="51"/>
  <c r="O87" i="51"/>
  <c r="N87" i="51"/>
  <c r="M87" i="51"/>
  <c r="L87" i="51"/>
  <c r="K87" i="51"/>
  <c r="J87" i="51"/>
  <c r="I87" i="51"/>
  <c r="H87" i="51"/>
  <c r="G87" i="51"/>
  <c r="F87" i="51"/>
  <c r="E87" i="51"/>
  <c r="D87" i="51"/>
  <c r="C87" i="51"/>
  <c r="B87" i="51"/>
  <c r="T85" i="51"/>
  <c r="S83" i="51"/>
  <c r="S88" i="51" s="1"/>
  <c r="R83" i="51"/>
  <c r="R88" i="51" s="1"/>
  <c r="Q83" i="51"/>
  <c r="Q88" i="51" s="1"/>
  <c r="P83" i="51"/>
  <c r="P88" i="51" s="1"/>
  <c r="O83" i="51"/>
  <c r="O88" i="51" s="1"/>
  <c r="N83" i="51"/>
  <c r="N88" i="51" s="1"/>
  <c r="M83" i="51"/>
  <c r="M88" i="51" s="1"/>
  <c r="L83" i="51"/>
  <c r="L88" i="51" s="1"/>
  <c r="K83" i="51"/>
  <c r="K88" i="51" s="1"/>
  <c r="J83" i="51"/>
  <c r="J88" i="51" s="1"/>
  <c r="I83" i="51"/>
  <c r="I88" i="51" s="1"/>
  <c r="H83" i="51"/>
  <c r="H88" i="51" s="1"/>
  <c r="G83" i="51"/>
  <c r="G88" i="51" s="1"/>
  <c r="F83" i="51"/>
  <c r="F88" i="51" s="1"/>
  <c r="E83" i="51"/>
  <c r="E88" i="51" s="1"/>
  <c r="D83" i="51"/>
  <c r="D88" i="51" s="1"/>
  <c r="C83" i="51"/>
  <c r="C88" i="51" s="1"/>
  <c r="B83" i="51"/>
  <c r="T82" i="51"/>
  <c r="T81" i="51"/>
  <c r="T80" i="51"/>
  <c r="T79" i="51"/>
  <c r="T78" i="51"/>
  <c r="T77" i="51"/>
  <c r="T76" i="51"/>
  <c r="G70" i="51"/>
  <c r="B70" i="51"/>
  <c r="G69" i="51"/>
  <c r="F69" i="51"/>
  <c r="E69" i="51"/>
  <c r="D69" i="51"/>
  <c r="C69" i="51"/>
  <c r="B69" i="51"/>
  <c r="G68" i="51"/>
  <c r="F68" i="51"/>
  <c r="E68" i="51"/>
  <c r="D68" i="51"/>
  <c r="C68" i="51"/>
  <c r="B68" i="51"/>
  <c r="H67" i="51"/>
  <c r="G65" i="51"/>
  <c r="F65" i="51"/>
  <c r="F70" i="51" s="1"/>
  <c r="E65" i="51"/>
  <c r="E70" i="51" s="1"/>
  <c r="D65" i="51"/>
  <c r="D70" i="51" s="1"/>
  <c r="C65" i="51"/>
  <c r="C70" i="51" s="1"/>
  <c r="B65" i="51"/>
  <c r="H64" i="51"/>
  <c r="H63" i="51"/>
  <c r="H62" i="51"/>
  <c r="H61" i="51"/>
  <c r="H60" i="51"/>
  <c r="H59" i="51"/>
  <c r="H58" i="51"/>
  <c r="Q50" i="51"/>
  <c r="P50" i="51"/>
  <c r="O50" i="51"/>
  <c r="N50" i="51"/>
  <c r="M50" i="51"/>
  <c r="L50" i="51"/>
  <c r="H50" i="51"/>
  <c r="G50" i="51"/>
  <c r="F50" i="51"/>
  <c r="E50" i="51"/>
  <c r="D50" i="51"/>
  <c r="C50" i="51"/>
  <c r="B50" i="51"/>
  <c r="H49" i="51"/>
  <c r="G49" i="51"/>
  <c r="R48" i="51"/>
  <c r="I48" i="51"/>
  <c r="Q46" i="51"/>
  <c r="Q51" i="51" s="1"/>
  <c r="P46" i="51"/>
  <c r="P51" i="51" s="1"/>
  <c r="O46" i="51"/>
  <c r="O51" i="51" s="1"/>
  <c r="N46" i="51"/>
  <c r="N51" i="51" s="1"/>
  <c r="M46" i="51"/>
  <c r="M51" i="51" s="1"/>
  <c r="L46" i="51"/>
  <c r="L51" i="51" s="1"/>
  <c r="H46" i="51"/>
  <c r="H51" i="51" s="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R45" i="51"/>
  <c r="I45" i="51"/>
  <c r="R44" i="51"/>
  <c r="I44" i="51"/>
  <c r="R43" i="51"/>
  <c r="I43" i="51"/>
  <c r="R42" i="51"/>
  <c r="I42" i="51"/>
  <c r="R41" i="51"/>
  <c r="I41" i="51"/>
  <c r="R40" i="51"/>
  <c r="I40" i="51"/>
  <c r="R39" i="51"/>
  <c r="I39" i="51"/>
  <c r="K32" i="51"/>
  <c r="J32" i="51" s="1"/>
  <c r="E32" i="51"/>
  <c r="D32" i="51" s="1"/>
  <c r="I30" i="51"/>
  <c r="M29" i="51"/>
  <c r="L29" i="51"/>
  <c r="K29" i="51"/>
  <c r="J29" i="51"/>
  <c r="I29" i="51"/>
  <c r="G29" i="51"/>
  <c r="F29" i="51"/>
  <c r="E29" i="51"/>
  <c r="D29" i="51"/>
  <c r="C29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G28" i="51"/>
  <c r="F28" i="51"/>
  <c r="E28" i="51"/>
  <c r="D28" i="51"/>
  <c r="C28" i="51"/>
  <c r="M27" i="51"/>
  <c r="L27" i="51"/>
  <c r="L30" i="51" s="1"/>
  <c r="K27" i="51"/>
  <c r="K30" i="51" s="1"/>
  <c r="J27" i="51"/>
  <c r="J30" i="51" s="1"/>
  <c r="I27" i="51"/>
  <c r="G27" i="51"/>
  <c r="G30" i="51" s="1"/>
  <c r="F27" i="51"/>
  <c r="F30" i="51" s="1"/>
  <c r="E27" i="51"/>
  <c r="E30" i="51" s="1"/>
  <c r="D27" i="51"/>
  <c r="C27" i="51"/>
  <c r="C30" i="51" s="1"/>
  <c r="V26" i="51"/>
  <c r="U24" i="51"/>
  <c r="U29" i="51" s="1"/>
  <c r="T24" i="51"/>
  <c r="T29" i="51" s="1"/>
  <c r="S24" i="51"/>
  <c r="S29" i="51" s="1"/>
  <c r="R24" i="51"/>
  <c r="R29" i="51" s="1"/>
  <c r="Q24" i="51"/>
  <c r="Q29" i="51" s="1"/>
  <c r="P24" i="51"/>
  <c r="P29" i="51" s="1"/>
  <c r="O24" i="51"/>
  <c r="O29" i="51" s="1"/>
  <c r="N24" i="51"/>
  <c r="N29" i="51" s="1"/>
  <c r="M24" i="51"/>
  <c r="L24" i="51"/>
  <c r="K24" i="51"/>
  <c r="J24" i="51"/>
  <c r="I24" i="51"/>
  <c r="H24" i="51"/>
  <c r="G24" i="51"/>
  <c r="F24" i="51"/>
  <c r="E24" i="51"/>
  <c r="D24" i="51"/>
  <c r="C24" i="51"/>
  <c r="C31" i="51" s="1"/>
  <c r="B24" i="51"/>
  <c r="V23" i="51"/>
  <c r="V22" i="51"/>
  <c r="V21" i="51"/>
  <c r="V20" i="51"/>
  <c r="V19" i="51"/>
  <c r="V18" i="51"/>
  <c r="V17" i="51"/>
  <c r="T83" i="51" l="1"/>
  <c r="T86" i="51" s="1"/>
  <c r="R46" i="51"/>
  <c r="R49" i="51" s="1"/>
  <c r="E31" i="51"/>
  <c r="L31" i="51"/>
  <c r="V24" i="51"/>
  <c r="W27" i="51" s="1"/>
  <c r="G31" i="51"/>
  <c r="I31" i="51"/>
  <c r="J31" i="51"/>
  <c r="K31" i="51"/>
  <c r="R47" i="51"/>
  <c r="B88" i="51"/>
  <c r="H65" i="51"/>
  <c r="F31" i="51"/>
  <c r="I46" i="51"/>
  <c r="D30" i="51"/>
  <c r="D31" i="51" s="1"/>
  <c r="M30" i="51"/>
  <c r="M31" i="51" s="1"/>
  <c r="S86" i="49"/>
  <c r="R86" i="49"/>
  <c r="Q86" i="49"/>
  <c r="P86" i="49"/>
  <c r="O86" i="49"/>
  <c r="N86" i="49"/>
  <c r="M86" i="49"/>
  <c r="L86" i="49"/>
  <c r="K86" i="49"/>
  <c r="J86" i="49"/>
  <c r="I86" i="49"/>
  <c r="H86" i="49"/>
  <c r="G86" i="49"/>
  <c r="F86" i="49"/>
  <c r="E86" i="49"/>
  <c r="D86" i="49"/>
  <c r="C86" i="49"/>
  <c r="B86" i="49"/>
  <c r="Q49" i="49"/>
  <c r="P49" i="49"/>
  <c r="O49" i="49"/>
  <c r="N49" i="49"/>
  <c r="M49" i="49"/>
  <c r="L49" i="49"/>
  <c r="U27" i="49"/>
  <c r="T27" i="49"/>
  <c r="S27" i="49"/>
  <c r="R27" i="49"/>
  <c r="Q27" i="49"/>
  <c r="P27" i="49"/>
  <c r="O27" i="49"/>
  <c r="N27" i="49"/>
  <c r="T84" i="51" l="1"/>
  <c r="V25" i="51"/>
  <c r="I47" i="51"/>
  <c r="I49" i="51"/>
  <c r="H68" i="51"/>
  <c r="H66" i="51"/>
  <c r="S87" i="49"/>
  <c r="R87" i="49"/>
  <c r="Q87" i="49"/>
  <c r="P87" i="49"/>
  <c r="O87" i="49"/>
  <c r="N87" i="49"/>
  <c r="M87" i="49"/>
  <c r="L87" i="49"/>
  <c r="K87" i="49"/>
  <c r="J87" i="49"/>
  <c r="I87" i="49"/>
  <c r="H87" i="49"/>
  <c r="G87" i="49"/>
  <c r="F87" i="49"/>
  <c r="E87" i="49"/>
  <c r="D87" i="49"/>
  <c r="C87" i="49"/>
  <c r="B87" i="49"/>
  <c r="T85" i="49"/>
  <c r="S83" i="49"/>
  <c r="S88" i="49" s="1"/>
  <c r="R83" i="49"/>
  <c r="R88" i="49" s="1"/>
  <c r="Q83" i="49"/>
  <c r="Q88" i="49" s="1"/>
  <c r="P83" i="49"/>
  <c r="P88" i="49" s="1"/>
  <c r="O83" i="49"/>
  <c r="O88" i="49" s="1"/>
  <c r="N83" i="49"/>
  <c r="N88" i="49" s="1"/>
  <c r="M83" i="49"/>
  <c r="M88" i="49" s="1"/>
  <c r="L83" i="49"/>
  <c r="L88" i="49" s="1"/>
  <c r="K83" i="49"/>
  <c r="K88" i="49" s="1"/>
  <c r="J83" i="49"/>
  <c r="J88" i="49" s="1"/>
  <c r="I83" i="49"/>
  <c r="I88" i="49" s="1"/>
  <c r="H83" i="49"/>
  <c r="H88" i="49" s="1"/>
  <c r="G83" i="49"/>
  <c r="G88" i="49" s="1"/>
  <c r="F83" i="49"/>
  <c r="F88" i="49" s="1"/>
  <c r="E83" i="49"/>
  <c r="E88" i="49" s="1"/>
  <c r="D83" i="49"/>
  <c r="D88" i="49" s="1"/>
  <c r="C83" i="49"/>
  <c r="C88" i="49" s="1"/>
  <c r="B83" i="49"/>
  <c r="B88" i="49" s="1"/>
  <c r="T82" i="49"/>
  <c r="T81" i="49"/>
  <c r="T80" i="49"/>
  <c r="T79" i="49"/>
  <c r="T78" i="49"/>
  <c r="T77" i="49"/>
  <c r="T76" i="49"/>
  <c r="E70" i="49"/>
  <c r="B70" i="49"/>
  <c r="G69" i="49"/>
  <c r="F69" i="49"/>
  <c r="E69" i="49"/>
  <c r="D69" i="49"/>
  <c r="C69" i="49"/>
  <c r="B69" i="49"/>
  <c r="G68" i="49"/>
  <c r="F68" i="49"/>
  <c r="E68" i="49"/>
  <c r="D68" i="49"/>
  <c r="C68" i="49"/>
  <c r="B68" i="49"/>
  <c r="H67" i="49"/>
  <c r="G65" i="49"/>
  <c r="G70" i="49" s="1"/>
  <c r="F65" i="49"/>
  <c r="F70" i="49" s="1"/>
  <c r="E65" i="49"/>
  <c r="D65" i="49"/>
  <c r="D70" i="49" s="1"/>
  <c r="C65" i="49"/>
  <c r="C70" i="49" s="1"/>
  <c r="B65" i="49"/>
  <c r="H64" i="49"/>
  <c r="H63" i="49"/>
  <c r="H62" i="49"/>
  <c r="H61" i="49"/>
  <c r="H60" i="49"/>
  <c r="H59" i="49"/>
  <c r="H58" i="49"/>
  <c r="G51" i="49"/>
  <c r="Q50" i="49"/>
  <c r="P50" i="49"/>
  <c r="O50" i="49"/>
  <c r="N50" i="49"/>
  <c r="M50" i="49"/>
  <c r="L50" i="49"/>
  <c r="H50" i="49"/>
  <c r="G50" i="49"/>
  <c r="F50" i="49"/>
  <c r="E50" i="49"/>
  <c r="D50" i="49"/>
  <c r="C50" i="49"/>
  <c r="B50" i="49"/>
  <c r="H49" i="49"/>
  <c r="G49" i="49"/>
  <c r="F49" i="49"/>
  <c r="E49" i="49"/>
  <c r="D49" i="49"/>
  <c r="C49" i="49"/>
  <c r="B49" i="49"/>
  <c r="R48" i="49"/>
  <c r="I48" i="49"/>
  <c r="Q46" i="49"/>
  <c r="Q51" i="49" s="1"/>
  <c r="P46" i="49"/>
  <c r="P51" i="49" s="1"/>
  <c r="O46" i="49"/>
  <c r="O51" i="49" s="1"/>
  <c r="N46" i="49"/>
  <c r="N51" i="49" s="1"/>
  <c r="M46" i="49"/>
  <c r="M51" i="49" s="1"/>
  <c r="L46" i="49"/>
  <c r="L51" i="49" s="1"/>
  <c r="H46" i="49"/>
  <c r="H51" i="49" s="1"/>
  <c r="G46" i="49"/>
  <c r="F46" i="49"/>
  <c r="F51" i="49" s="1"/>
  <c r="E46" i="49"/>
  <c r="E51" i="49" s="1"/>
  <c r="D46" i="49"/>
  <c r="D51" i="49" s="1"/>
  <c r="C46" i="49"/>
  <c r="C51" i="49" s="1"/>
  <c r="B46" i="49"/>
  <c r="I46" i="49" s="1"/>
  <c r="R45" i="49"/>
  <c r="I45" i="49"/>
  <c r="R44" i="49"/>
  <c r="I44" i="49"/>
  <c r="R43" i="49"/>
  <c r="I43" i="49"/>
  <c r="R42" i="49"/>
  <c r="I42" i="49"/>
  <c r="R41" i="49"/>
  <c r="I41" i="49"/>
  <c r="R40" i="49"/>
  <c r="I40" i="49"/>
  <c r="R39" i="49"/>
  <c r="I39" i="49"/>
  <c r="K32" i="49"/>
  <c r="J32" i="49" s="1"/>
  <c r="E32" i="49"/>
  <c r="D32" i="49" s="1"/>
  <c r="M29" i="49"/>
  <c r="L29" i="49"/>
  <c r="K29" i="49"/>
  <c r="J29" i="49"/>
  <c r="I29" i="49"/>
  <c r="G29" i="49"/>
  <c r="F29" i="49"/>
  <c r="E29" i="49"/>
  <c r="D29" i="49"/>
  <c r="C29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G28" i="49"/>
  <c r="F28" i="49"/>
  <c r="E28" i="49"/>
  <c r="D28" i="49"/>
  <c r="C28" i="49"/>
  <c r="M27" i="49"/>
  <c r="L27" i="49"/>
  <c r="L30" i="49" s="1"/>
  <c r="K27" i="49"/>
  <c r="K30" i="49" s="1"/>
  <c r="J27" i="49"/>
  <c r="J30" i="49" s="1"/>
  <c r="I27" i="49"/>
  <c r="I30" i="49" s="1"/>
  <c r="I31" i="49" s="1"/>
  <c r="G27" i="49"/>
  <c r="F27" i="49"/>
  <c r="F30" i="49" s="1"/>
  <c r="E27" i="49"/>
  <c r="E30" i="49" s="1"/>
  <c r="D27" i="49"/>
  <c r="C27" i="49"/>
  <c r="C30" i="49" s="1"/>
  <c r="V26" i="49"/>
  <c r="U24" i="49"/>
  <c r="U29" i="49" s="1"/>
  <c r="T24" i="49"/>
  <c r="T29" i="49" s="1"/>
  <c r="S24" i="49"/>
  <c r="S29" i="49" s="1"/>
  <c r="R24" i="49"/>
  <c r="R29" i="49" s="1"/>
  <c r="Q24" i="49"/>
  <c r="Q29" i="49" s="1"/>
  <c r="P24" i="49"/>
  <c r="P29" i="49" s="1"/>
  <c r="O24" i="49"/>
  <c r="O29" i="49" s="1"/>
  <c r="N24" i="49"/>
  <c r="N29" i="49" s="1"/>
  <c r="M24" i="49"/>
  <c r="L24" i="49"/>
  <c r="K24" i="49"/>
  <c r="J24" i="49"/>
  <c r="I24" i="49"/>
  <c r="H24" i="49"/>
  <c r="G24" i="49"/>
  <c r="F24" i="49"/>
  <c r="E24" i="49"/>
  <c r="D24" i="49"/>
  <c r="C24" i="49"/>
  <c r="B24" i="49"/>
  <c r="V23" i="49"/>
  <c r="V22" i="49"/>
  <c r="V21" i="49"/>
  <c r="V20" i="49"/>
  <c r="V19" i="49"/>
  <c r="V18" i="49"/>
  <c r="V17" i="49"/>
  <c r="K31" i="49" l="1"/>
  <c r="I47" i="49"/>
  <c r="B51" i="49"/>
  <c r="E31" i="49"/>
  <c r="C31" i="49"/>
  <c r="L31" i="49"/>
  <c r="V24" i="49"/>
  <c r="V25" i="49" s="1"/>
  <c r="F31" i="49"/>
  <c r="H65" i="49"/>
  <c r="J31" i="49"/>
  <c r="I49" i="49"/>
  <c r="D30" i="49"/>
  <c r="D31" i="49" s="1"/>
  <c r="M30" i="49"/>
  <c r="M31" i="49" s="1"/>
  <c r="G30" i="49"/>
  <c r="G31" i="49" s="1"/>
  <c r="R46" i="49"/>
  <c r="T83" i="49"/>
  <c r="S86" i="48"/>
  <c r="R86" i="48"/>
  <c r="Q86" i="48"/>
  <c r="P86" i="48"/>
  <c r="O86" i="48"/>
  <c r="N86" i="48"/>
  <c r="M86" i="48"/>
  <c r="L86" i="48"/>
  <c r="K86" i="48"/>
  <c r="J86" i="48"/>
  <c r="I86" i="48"/>
  <c r="H86" i="48"/>
  <c r="G86" i="48"/>
  <c r="F86" i="48"/>
  <c r="E86" i="48"/>
  <c r="D86" i="48"/>
  <c r="C86" i="48"/>
  <c r="B86" i="48"/>
  <c r="Q49" i="48"/>
  <c r="P49" i="48"/>
  <c r="O49" i="48"/>
  <c r="N49" i="48"/>
  <c r="M49" i="48"/>
  <c r="L49" i="48"/>
  <c r="W27" i="49" l="1"/>
  <c r="H68" i="49"/>
  <c r="H66" i="49"/>
  <c r="T86" i="49"/>
  <c r="T84" i="49"/>
  <c r="R47" i="49"/>
  <c r="R49" i="49"/>
  <c r="H49" i="48"/>
  <c r="G49" i="48"/>
  <c r="F49" i="48"/>
  <c r="E49" i="48"/>
  <c r="D49" i="48"/>
  <c r="C49" i="48"/>
  <c r="B49" i="48"/>
  <c r="S87" i="48" l="1"/>
  <c r="R87" i="48"/>
  <c r="Q87" i="48"/>
  <c r="P87" i="48"/>
  <c r="O87" i="48"/>
  <c r="N87" i="48"/>
  <c r="M87" i="48"/>
  <c r="L87" i="48"/>
  <c r="K87" i="48"/>
  <c r="J87" i="48"/>
  <c r="I87" i="48"/>
  <c r="H87" i="48"/>
  <c r="G87" i="48"/>
  <c r="F87" i="48"/>
  <c r="E87" i="48"/>
  <c r="D87" i="48"/>
  <c r="C87" i="48"/>
  <c r="B87" i="48"/>
  <c r="T85" i="48"/>
  <c r="S83" i="48"/>
  <c r="S88" i="48" s="1"/>
  <c r="R83" i="48"/>
  <c r="R88" i="48" s="1"/>
  <c r="Q83" i="48"/>
  <c r="Q88" i="48" s="1"/>
  <c r="P83" i="48"/>
  <c r="P88" i="48" s="1"/>
  <c r="O83" i="48"/>
  <c r="O88" i="48" s="1"/>
  <c r="N83" i="48"/>
  <c r="N88" i="48" s="1"/>
  <c r="M83" i="48"/>
  <c r="M88" i="48" s="1"/>
  <c r="L83" i="48"/>
  <c r="L88" i="48" s="1"/>
  <c r="K83" i="48"/>
  <c r="K88" i="48" s="1"/>
  <c r="J83" i="48"/>
  <c r="J88" i="48" s="1"/>
  <c r="I83" i="48"/>
  <c r="I88" i="48" s="1"/>
  <c r="H83" i="48"/>
  <c r="H88" i="48" s="1"/>
  <c r="G83" i="48"/>
  <c r="G88" i="48" s="1"/>
  <c r="F83" i="48"/>
  <c r="F88" i="48" s="1"/>
  <c r="E83" i="48"/>
  <c r="E88" i="48" s="1"/>
  <c r="D83" i="48"/>
  <c r="D88" i="48" s="1"/>
  <c r="C83" i="48"/>
  <c r="C88" i="48" s="1"/>
  <c r="B83" i="48"/>
  <c r="B88" i="48" s="1"/>
  <c r="T82" i="48"/>
  <c r="T81" i="48"/>
  <c r="T80" i="48"/>
  <c r="T79" i="48"/>
  <c r="T78" i="48"/>
  <c r="T77" i="48"/>
  <c r="T76" i="48"/>
  <c r="G70" i="48"/>
  <c r="C70" i="48"/>
  <c r="B70" i="48"/>
  <c r="G69" i="48"/>
  <c r="F69" i="48"/>
  <c r="E69" i="48"/>
  <c r="D69" i="48"/>
  <c r="C69" i="48"/>
  <c r="B69" i="48"/>
  <c r="G68" i="48"/>
  <c r="F68" i="48"/>
  <c r="E68" i="48"/>
  <c r="D68" i="48"/>
  <c r="C68" i="48"/>
  <c r="B68" i="48"/>
  <c r="H67" i="48"/>
  <c r="H65" i="48"/>
  <c r="H68" i="48" s="1"/>
  <c r="G65" i="48"/>
  <c r="F65" i="48"/>
  <c r="F70" i="48" s="1"/>
  <c r="E65" i="48"/>
  <c r="E70" i="48" s="1"/>
  <c r="D65" i="48"/>
  <c r="D70" i="48" s="1"/>
  <c r="C65" i="48"/>
  <c r="B65" i="48"/>
  <c r="H64" i="48"/>
  <c r="H63" i="48"/>
  <c r="H62" i="48"/>
  <c r="H61" i="48"/>
  <c r="H60" i="48"/>
  <c r="H59" i="48"/>
  <c r="H58" i="48"/>
  <c r="Q50" i="48"/>
  <c r="P50" i="48"/>
  <c r="O50" i="48"/>
  <c r="N50" i="48"/>
  <c r="M50" i="48"/>
  <c r="L50" i="48"/>
  <c r="H50" i="48"/>
  <c r="G50" i="48"/>
  <c r="F50" i="48"/>
  <c r="E50" i="48"/>
  <c r="D50" i="48"/>
  <c r="C50" i="48"/>
  <c r="B50" i="48"/>
  <c r="R48" i="48"/>
  <c r="I48" i="48"/>
  <c r="Q46" i="48"/>
  <c r="Q51" i="48" s="1"/>
  <c r="P46" i="48"/>
  <c r="P51" i="48" s="1"/>
  <c r="O46" i="48"/>
  <c r="O51" i="48" s="1"/>
  <c r="N46" i="48"/>
  <c r="N51" i="48" s="1"/>
  <c r="M46" i="48"/>
  <c r="M51" i="48" s="1"/>
  <c r="L46" i="48"/>
  <c r="L51" i="48" s="1"/>
  <c r="H46" i="48"/>
  <c r="H51" i="48" s="1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R45" i="48"/>
  <c r="I45" i="48"/>
  <c r="R44" i="48"/>
  <c r="I44" i="48"/>
  <c r="R43" i="48"/>
  <c r="I43" i="48"/>
  <c r="R42" i="48"/>
  <c r="I42" i="48"/>
  <c r="R41" i="48"/>
  <c r="I41" i="48"/>
  <c r="R40" i="48"/>
  <c r="I40" i="48"/>
  <c r="R39" i="48"/>
  <c r="I39" i="48"/>
  <c r="K32" i="48"/>
  <c r="J32" i="48" s="1"/>
  <c r="E32" i="48"/>
  <c r="D32" i="48"/>
  <c r="M29" i="48"/>
  <c r="L29" i="48"/>
  <c r="K29" i="48"/>
  <c r="J29" i="48"/>
  <c r="I29" i="48"/>
  <c r="G29" i="48"/>
  <c r="F29" i="48"/>
  <c r="E29" i="48"/>
  <c r="D29" i="48"/>
  <c r="C29" i="48"/>
  <c r="U28" i="48"/>
  <c r="T28" i="48"/>
  <c r="S28" i="48"/>
  <c r="R28" i="48"/>
  <c r="Q28" i="48"/>
  <c r="P28" i="48"/>
  <c r="O28" i="48"/>
  <c r="N28" i="48"/>
  <c r="M28" i="48"/>
  <c r="L28" i="48"/>
  <c r="K28" i="48"/>
  <c r="J28" i="48"/>
  <c r="I28" i="48"/>
  <c r="G28" i="48"/>
  <c r="F28" i="48"/>
  <c r="E28" i="48"/>
  <c r="D28" i="48"/>
  <c r="C28" i="48"/>
  <c r="U27" i="48"/>
  <c r="T27" i="48"/>
  <c r="S27" i="48"/>
  <c r="R27" i="48"/>
  <c r="Q27" i="48"/>
  <c r="P27" i="48"/>
  <c r="O27" i="48"/>
  <c r="N27" i="48"/>
  <c r="M27" i="48"/>
  <c r="L27" i="48"/>
  <c r="L30" i="48" s="1"/>
  <c r="K27" i="48"/>
  <c r="K30" i="48" s="1"/>
  <c r="J27" i="48"/>
  <c r="J30" i="48" s="1"/>
  <c r="I27" i="48"/>
  <c r="I30" i="48" s="1"/>
  <c r="G27" i="48"/>
  <c r="G30" i="48" s="1"/>
  <c r="F27" i="48"/>
  <c r="E27" i="48"/>
  <c r="E30" i="48" s="1"/>
  <c r="D27" i="48"/>
  <c r="C27" i="48"/>
  <c r="C30" i="48" s="1"/>
  <c r="V26" i="48"/>
  <c r="U24" i="48"/>
  <c r="U29" i="48" s="1"/>
  <c r="T24" i="48"/>
  <c r="T29" i="48" s="1"/>
  <c r="S24" i="48"/>
  <c r="S29" i="48" s="1"/>
  <c r="R24" i="48"/>
  <c r="R29" i="48" s="1"/>
  <c r="Q24" i="48"/>
  <c r="Q29" i="48" s="1"/>
  <c r="P24" i="48"/>
  <c r="P29" i="48" s="1"/>
  <c r="O24" i="48"/>
  <c r="O29" i="48" s="1"/>
  <c r="N24" i="48"/>
  <c r="N29" i="48" s="1"/>
  <c r="M24" i="48"/>
  <c r="L24" i="48"/>
  <c r="K24" i="48"/>
  <c r="J24" i="48"/>
  <c r="I24" i="48"/>
  <c r="H24" i="48"/>
  <c r="G24" i="48"/>
  <c r="F24" i="48"/>
  <c r="E24" i="48"/>
  <c r="D24" i="48"/>
  <c r="C24" i="48"/>
  <c r="B24" i="48"/>
  <c r="V23" i="48"/>
  <c r="V22" i="48"/>
  <c r="V21" i="48"/>
  <c r="V20" i="48"/>
  <c r="V19" i="48"/>
  <c r="V18" i="48"/>
  <c r="V17" i="48"/>
  <c r="L31" i="48" l="1"/>
  <c r="I31" i="48"/>
  <c r="K31" i="48"/>
  <c r="C31" i="48"/>
  <c r="E31" i="48"/>
  <c r="V24" i="48"/>
  <c r="V25" i="48" s="1"/>
  <c r="G31" i="48"/>
  <c r="D31" i="48"/>
  <c r="J31" i="48"/>
  <c r="H66" i="48"/>
  <c r="D30" i="48"/>
  <c r="M30" i="48"/>
  <c r="M31" i="48" s="1"/>
  <c r="F30" i="48"/>
  <c r="F31" i="48" s="1"/>
  <c r="R46" i="48"/>
  <c r="I46" i="48"/>
  <c r="T83" i="48"/>
  <c r="S86" i="47"/>
  <c r="R86" i="47"/>
  <c r="Q86" i="47"/>
  <c r="P86" i="47"/>
  <c r="O86" i="47"/>
  <c r="N86" i="47"/>
  <c r="M86" i="47"/>
  <c r="L86" i="47"/>
  <c r="K86" i="47"/>
  <c r="J86" i="47"/>
  <c r="I86" i="47"/>
  <c r="H86" i="47"/>
  <c r="G86" i="47"/>
  <c r="F86" i="47"/>
  <c r="E86" i="47"/>
  <c r="D86" i="47"/>
  <c r="C86" i="47"/>
  <c r="B86" i="47"/>
  <c r="Q49" i="47"/>
  <c r="P49" i="47"/>
  <c r="O49" i="47"/>
  <c r="N49" i="47"/>
  <c r="M49" i="47"/>
  <c r="L49" i="47"/>
  <c r="W27" i="48" l="1"/>
  <c r="T84" i="48"/>
  <c r="T86" i="48"/>
  <c r="I47" i="48"/>
  <c r="I49" i="48"/>
  <c r="R47" i="48"/>
  <c r="R49" i="48"/>
  <c r="U27" i="47"/>
  <c r="T27" i="47"/>
  <c r="S27" i="47"/>
  <c r="R27" i="47"/>
  <c r="Q27" i="47"/>
  <c r="P27" i="47"/>
  <c r="O27" i="47"/>
  <c r="N27" i="47"/>
  <c r="S87" i="47" l="1"/>
  <c r="R87" i="47"/>
  <c r="Q87" i="47"/>
  <c r="P87" i="47"/>
  <c r="O87" i="47"/>
  <c r="N87" i="47"/>
  <c r="M87" i="47"/>
  <c r="L87" i="47"/>
  <c r="K87" i="47"/>
  <c r="J87" i="47"/>
  <c r="I87" i="47"/>
  <c r="H87" i="47"/>
  <c r="G87" i="47"/>
  <c r="F87" i="47"/>
  <c r="E87" i="47"/>
  <c r="D87" i="47"/>
  <c r="C87" i="47"/>
  <c r="B87" i="47"/>
  <c r="T85" i="47"/>
  <c r="S83" i="47"/>
  <c r="S88" i="47" s="1"/>
  <c r="R83" i="47"/>
  <c r="R88" i="47" s="1"/>
  <c r="Q83" i="47"/>
  <c r="Q88" i="47" s="1"/>
  <c r="P83" i="47"/>
  <c r="P88" i="47" s="1"/>
  <c r="O83" i="47"/>
  <c r="O88" i="47" s="1"/>
  <c r="N83" i="47"/>
  <c r="N88" i="47" s="1"/>
  <c r="M83" i="47"/>
  <c r="M88" i="47" s="1"/>
  <c r="L83" i="47"/>
  <c r="L88" i="47" s="1"/>
  <c r="K83" i="47"/>
  <c r="K88" i="47" s="1"/>
  <c r="J83" i="47"/>
  <c r="J88" i="47" s="1"/>
  <c r="I83" i="47"/>
  <c r="I88" i="47" s="1"/>
  <c r="H83" i="47"/>
  <c r="H88" i="47" s="1"/>
  <c r="G83" i="47"/>
  <c r="G88" i="47" s="1"/>
  <c r="F83" i="47"/>
  <c r="F88" i="47" s="1"/>
  <c r="E83" i="47"/>
  <c r="E88" i="47" s="1"/>
  <c r="D83" i="47"/>
  <c r="C83" i="47"/>
  <c r="C88" i="47" s="1"/>
  <c r="B83" i="47"/>
  <c r="B88" i="47" s="1"/>
  <c r="T82" i="47"/>
  <c r="T81" i="47"/>
  <c r="T80" i="47"/>
  <c r="T79" i="47"/>
  <c r="T78" i="47"/>
  <c r="T77" i="47"/>
  <c r="T76" i="47"/>
  <c r="E70" i="47"/>
  <c r="C70" i="47"/>
  <c r="G69" i="47"/>
  <c r="F69" i="47"/>
  <c r="E69" i="47"/>
  <c r="D69" i="47"/>
  <c r="C69" i="47"/>
  <c r="B69" i="47"/>
  <c r="G68" i="47"/>
  <c r="F68" i="47"/>
  <c r="E68" i="47"/>
  <c r="D68" i="47"/>
  <c r="C68" i="47"/>
  <c r="B68" i="47"/>
  <c r="H67" i="47"/>
  <c r="G65" i="47"/>
  <c r="G70" i="47" s="1"/>
  <c r="F65" i="47"/>
  <c r="F70" i="47" s="1"/>
  <c r="E65" i="47"/>
  <c r="D65" i="47"/>
  <c r="D70" i="47" s="1"/>
  <c r="C65" i="47"/>
  <c r="H65" i="47" s="1"/>
  <c r="B65" i="47"/>
  <c r="B70" i="47" s="1"/>
  <c r="H64" i="47"/>
  <c r="H63" i="47"/>
  <c r="H62" i="47"/>
  <c r="H61" i="47"/>
  <c r="H60" i="47"/>
  <c r="H59" i="47"/>
  <c r="H58" i="47"/>
  <c r="G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H51" i="47" s="1"/>
  <c r="G46" i="47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K32" i="47"/>
  <c r="J32" i="47"/>
  <c r="E32" i="47"/>
  <c r="D32" i="47"/>
  <c r="M29" i="47"/>
  <c r="L29" i="47"/>
  <c r="K29" i="47"/>
  <c r="J29" i="47"/>
  <c r="I29" i="47"/>
  <c r="G29" i="47"/>
  <c r="F29" i="47"/>
  <c r="E29" i="47"/>
  <c r="D29" i="47"/>
  <c r="C29" i="47"/>
  <c r="U28" i="47"/>
  <c r="T28" i="47"/>
  <c r="S28" i="47"/>
  <c r="R28" i="47"/>
  <c r="Q28" i="47"/>
  <c r="P28" i="47"/>
  <c r="O28" i="47"/>
  <c r="N28" i="47"/>
  <c r="M28" i="47"/>
  <c r="L28" i="47"/>
  <c r="K28" i="47"/>
  <c r="J28" i="47"/>
  <c r="I28" i="47"/>
  <c r="G28" i="47"/>
  <c r="F28" i="47"/>
  <c r="E28" i="47"/>
  <c r="D28" i="47"/>
  <c r="C28" i="47"/>
  <c r="M27" i="47"/>
  <c r="L27" i="47"/>
  <c r="L30" i="47" s="1"/>
  <c r="K27" i="47"/>
  <c r="K30" i="47" s="1"/>
  <c r="J27" i="47"/>
  <c r="J30" i="47" s="1"/>
  <c r="I27" i="47"/>
  <c r="G27" i="47"/>
  <c r="G30" i="47" s="1"/>
  <c r="F27" i="47"/>
  <c r="E27" i="47"/>
  <c r="E30" i="47" s="1"/>
  <c r="D27" i="47"/>
  <c r="C27" i="47"/>
  <c r="C30" i="47" s="1"/>
  <c r="V26" i="47"/>
  <c r="U24" i="47"/>
  <c r="U29" i="47" s="1"/>
  <c r="T24" i="47"/>
  <c r="T29" i="47" s="1"/>
  <c r="S24" i="47"/>
  <c r="S29" i="47" s="1"/>
  <c r="R24" i="47"/>
  <c r="R29" i="47" s="1"/>
  <c r="Q24" i="47"/>
  <c r="Q29" i="47" s="1"/>
  <c r="P24" i="47"/>
  <c r="P29" i="47" s="1"/>
  <c r="O24" i="47"/>
  <c r="O29" i="47" s="1"/>
  <c r="N24" i="47"/>
  <c r="N29" i="47" s="1"/>
  <c r="M24" i="47"/>
  <c r="L24" i="47"/>
  <c r="K24" i="47"/>
  <c r="J24" i="47"/>
  <c r="I24" i="47"/>
  <c r="H24" i="47"/>
  <c r="G24" i="47"/>
  <c r="F24" i="47"/>
  <c r="E24" i="47"/>
  <c r="D24" i="47"/>
  <c r="C24" i="47"/>
  <c r="B24" i="47"/>
  <c r="V23" i="47"/>
  <c r="V22" i="47"/>
  <c r="V21" i="47"/>
  <c r="V20" i="47"/>
  <c r="V19" i="47"/>
  <c r="V18" i="47"/>
  <c r="V17" i="47"/>
  <c r="L31" i="47" l="1"/>
  <c r="C31" i="47"/>
  <c r="J31" i="47"/>
  <c r="T83" i="47"/>
  <c r="T84" i="47" s="1"/>
  <c r="D88" i="47"/>
  <c r="E31" i="47"/>
  <c r="V24" i="47"/>
  <c r="V25" i="47" s="1"/>
  <c r="G31" i="47"/>
  <c r="H66" i="47"/>
  <c r="H68" i="47"/>
  <c r="D30" i="47"/>
  <c r="D31" i="47" s="1"/>
  <c r="M30" i="47"/>
  <c r="M31" i="47" s="1"/>
  <c r="K31" i="47"/>
  <c r="F30" i="47"/>
  <c r="F31" i="47" s="1"/>
  <c r="R46" i="47"/>
  <c r="I30" i="47"/>
  <c r="I31" i="47" s="1"/>
  <c r="I46" i="47"/>
  <c r="H49" i="46"/>
  <c r="G49" i="46"/>
  <c r="F49" i="46"/>
  <c r="E49" i="46"/>
  <c r="D49" i="46"/>
  <c r="C49" i="46"/>
  <c r="B49" i="46"/>
  <c r="T86" i="47" l="1"/>
  <c r="W27" i="47"/>
  <c r="I47" i="47"/>
  <c r="I49" i="47"/>
  <c r="R49" i="47"/>
  <c r="R47" i="47"/>
  <c r="E46" i="46"/>
  <c r="V13" i="2"/>
  <c r="V14" i="2"/>
  <c r="V15" i="2"/>
  <c r="V16" i="2"/>
  <c r="V17" i="2"/>
  <c r="S87" i="46" l="1"/>
  <c r="R87" i="46"/>
  <c r="Q87" i="46"/>
  <c r="P87" i="46"/>
  <c r="O87" i="46"/>
  <c r="N87" i="46"/>
  <c r="M87" i="46"/>
  <c r="L87" i="46"/>
  <c r="K87" i="46"/>
  <c r="J87" i="46"/>
  <c r="I87" i="46"/>
  <c r="H87" i="46"/>
  <c r="G87" i="46"/>
  <c r="F87" i="46"/>
  <c r="E87" i="46"/>
  <c r="D87" i="46"/>
  <c r="C87" i="46"/>
  <c r="B87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T85" i="46"/>
  <c r="S83" i="46"/>
  <c r="S88" i="46" s="1"/>
  <c r="R83" i="46"/>
  <c r="R88" i="46" s="1"/>
  <c r="Q83" i="46"/>
  <c r="Q88" i="46" s="1"/>
  <c r="P83" i="46"/>
  <c r="P88" i="46" s="1"/>
  <c r="O83" i="46"/>
  <c r="O88" i="46" s="1"/>
  <c r="N83" i="46"/>
  <c r="N88" i="46" s="1"/>
  <c r="M83" i="46"/>
  <c r="M88" i="46" s="1"/>
  <c r="L83" i="46"/>
  <c r="L88" i="46" s="1"/>
  <c r="K83" i="46"/>
  <c r="K88" i="46" s="1"/>
  <c r="J83" i="46"/>
  <c r="J88" i="46" s="1"/>
  <c r="I83" i="46"/>
  <c r="I88" i="46" s="1"/>
  <c r="H83" i="46"/>
  <c r="H88" i="46" s="1"/>
  <c r="G83" i="46"/>
  <c r="G88" i="46" s="1"/>
  <c r="F83" i="46"/>
  <c r="F88" i="46" s="1"/>
  <c r="E83" i="46"/>
  <c r="E88" i="46" s="1"/>
  <c r="D83" i="46"/>
  <c r="D88" i="46" s="1"/>
  <c r="C83" i="46"/>
  <c r="C88" i="46" s="1"/>
  <c r="B83" i="46"/>
  <c r="B88" i="46" s="1"/>
  <c r="T82" i="46"/>
  <c r="T81" i="46"/>
  <c r="T80" i="46"/>
  <c r="T79" i="46"/>
  <c r="T78" i="46"/>
  <c r="T77" i="46"/>
  <c r="T76" i="46"/>
  <c r="G69" i="46"/>
  <c r="F69" i="46"/>
  <c r="E69" i="46"/>
  <c r="D69" i="46"/>
  <c r="C69" i="46"/>
  <c r="B69" i="46"/>
  <c r="G68" i="46"/>
  <c r="F68" i="46"/>
  <c r="E68" i="46"/>
  <c r="D68" i="46"/>
  <c r="C68" i="46"/>
  <c r="B68" i="46"/>
  <c r="H67" i="46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H64" i="46"/>
  <c r="H63" i="46"/>
  <c r="H62" i="46"/>
  <c r="H61" i="46"/>
  <c r="H60" i="46"/>
  <c r="H59" i="46"/>
  <c r="H58" i="46"/>
  <c r="H51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G46" i="46"/>
  <c r="G51" i="46" s="1"/>
  <c r="F46" i="46"/>
  <c r="F51" i="46" s="1"/>
  <c r="E51" i="46"/>
  <c r="D46" i="46"/>
  <c r="D51" i="46" s="1"/>
  <c r="C46" i="46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K32" i="46"/>
  <c r="J32" i="46" s="1"/>
  <c r="E32" i="46"/>
  <c r="D32" i="46" s="1"/>
  <c r="M29" i="46"/>
  <c r="L29" i="46"/>
  <c r="K29" i="46"/>
  <c r="J29" i="46"/>
  <c r="I29" i="46"/>
  <c r="G29" i="46"/>
  <c r="F29" i="46"/>
  <c r="E29" i="46"/>
  <c r="D29" i="46"/>
  <c r="C29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G28" i="46"/>
  <c r="F28" i="46"/>
  <c r="E28" i="46"/>
  <c r="D28" i="46"/>
  <c r="C28" i="46"/>
  <c r="U27" i="46"/>
  <c r="T27" i="46"/>
  <c r="S27" i="46"/>
  <c r="R27" i="46"/>
  <c r="Q27" i="46"/>
  <c r="P27" i="46"/>
  <c r="O27" i="46"/>
  <c r="N27" i="46"/>
  <c r="M27" i="46"/>
  <c r="M30" i="46" s="1"/>
  <c r="L27" i="46"/>
  <c r="K27" i="46"/>
  <c r="K30" i="46" s="1"/>
  <c r="J27" i="46"/>
  <c r="J30" i="46" s="1"/>
  <c r="I27" i="46"/>
  <c r="I30" i="46" s="1"/>
  <c r="G27" i="46"/>
  <c r="G30" i="46" s="1"/>
  <c r="F27" i="46"/>
  <c r="F30" i="46" s="1"/>
  <c r="E27" i="46"/>
  <c r="D27" i="46"/>
  <c r="D30" i="46" s="1"/>
  <c r="C27" i="46"/>
  <c r="V26" i="46"/>
  <c r="U24" i="46"/>
  <c r="U29" i="46" s="1"/>
  <c r="T24" i="46"/>
  <c r="T29" i="46" s="1"/>
  <c r="S24" i="46"/>
  <c r="S29" i="46" s="1"/>
  <c r="R24" i="46"/>
  <c r="R29" i="46" s="1"/>
  <c r="Q24" i="46"/>
  <c r="Q29" i="46" s="1"/>
  <c r="P24" i="46"/>
  <c r="P29" i="46" s="1"/>
  <c r="O24" i="46"/>
  <c r="O29" i="46" s="1"/>
  <c r="N24" i="46"/>
  <c r="N29" i="46" s="1"/>
  <c r="M24" i="46"/>
  <c r="L24" i="46"/>
  <c r="K24" i="46"/>
  <c r="J24" i="46"/>
  <c r="I24" i="46"/>
  <c r="H24" i="46"/>
  <c r="G24" i="46"/>
  <c r="F24" i="46"/>
  <c r="E24" i="46"/>
  <c r="D24" i="46"/>
  <c r="C24" i="46"/>
  <c r="B24" i="46"/>
  <c r="V23" i="46"/>
  <c r="V22" i="46"/>
  <c r="V21" i="46"/>
  <c r="V20" i="46"/>
  <c r="V19" i="46"/>
  <c r="V18" i="46"/>
  <c r="V17" i="46"/>
  <c r="I46" i="46" l="1"/>
  <c r="I49" i="46" s="1"/>
  <c r="F31" i="46"/>
  <c r="M31" i="46"/>
  <c r="K31" i="46"/>
  <c r="D31" i="46"/>
  <c r="C51" i="46"/>
  <c r="V24" i="46"/>
  <c r="V25" i="46" s="1"/>
  <c r="I31" i="46"/>
  <c r="J31" i="46"/>
  <c r="G31" i="46"/>
  <c r="T83" i="46"/>
  <c r="H65" i="46"/>
  <c r="C30" i="46"/>
  <c r="C31" i="46" s="1"/>
  <c r="L30" i="46"/>
  <c r="L31" i="46" s="1"/>
  <c r="E30" i="46"/>
  <c r="E31" i="46" s="1"/>
  <c r="R46" i="46"/>
  <c r="H49" i="45"/>
  <c r="G49" i="45"/>
  <c r="F49" i="45"/>
  <c r="E49" i="45"/>
  <c r="D49" i="45"/>
  <c r="C49" i="45"/>
  <c r="B49" i="45"/>
  <c r="I47" i="46" l="1"/>
  <c r="W27" i="46"/>
  <c r="T86" i="46"/>
  <c r="T84" i="46"/>
  <c r="R49" i="46"/>
  <c r="R47" i="46"/>
  <c r="H68" i="46"/>
  <c r="H66" i="46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Q49" i="45"/>
  <c r="P49" i="45"/>
  <c r="O49" i="45"/>
  <c r="N49" i="45"/>
  <c r="M49" i="45"/>
  <c r="L49" i="45"/>
  <c r="S87" i="45" l="1"/>
  <c r="R87" i="45"/>
  <c r="Q87" i="45"/>
  <c r="P87" i="45"/>
  <c r="O87" i="45"/>
  <c r="N87" i="45"/>
  <c r="M87" i="45"/>
  <c r="L87" i="45"/>
  <c r="K87" i="45"/>
  <c r="J87" i="45"/>
  <c r="I87" i="45"/>
  <c r="H87" i="45"/>
  <c r="G87" i="45"/>
  <c r="F87" i="45"/>
  <c r="E87" i="45"/>
  <c r="D87" i="45"/>
  <c r="C87" i="45"/>
  <c r="B87" i="45"/>
  <c r="T85" i="45"/>
  <c r="S83" i="45"/>
  <c r="S88" i="45" s="1"/>
  <c r="R83" i="45"/>
  <c r="R88" i="45" s="1"/>
  <c r="Q83" i="45"/>
  <c r="Q88" i="45" s="1"/>
  <c r="P83" i="45"/>
  <c r="P88" i="45" s="1"/>
  <c r="O83" i="45"/>
  <c r="O88" i="45" s="1"/>
  <c r="N83" i="45"/>
  <c r="N88" i="45" s="1"/>
  <c r="M83" i="45"/>
  <c r="M88" i="45" s="1"/>
  <c r="L83" i="45"/>
  <c r="L88" i="45" s="1"/>
  <c r="K83" i="45"/>
  <c r="K88" i="45" s="1"/>
  <c r="J83" i="45"/>
  <c r="J88" i="45" s="1"/>
  <c r="I83" i="45"/>
  <c r="I88" i="45" s="1"/>
  <c r="H83" i="45"/>
  <c r="H88" i="45" s="1"/>
  <c r="G83" i="45"/>
  <c r="G88" i="45" s="1"/>
  <c r="F83" i="45"/>
  <c r="F88" i="45" s="1"/>
  <c r="E83" i="45"/>
  <c r="E88" i="45" s="1"/>
  <c r="D83" i="45"/>
  <c r="C83" i="45"/>
  <c r="C88" i="45" s="1"/>
  <c r="B83" i="45"/>
  <c r="B88" i="45" s="1"/>
  <c r="T82" i="45"/>
  <c r="T81" i="45"/>
  <c r="T80" i="45"/>
  <c r="T79" i="45"/>
  <c r="T78" i="45"/>
  <c r="T77" i="45"/>
  <c r="T76" i="45"/>
  <c r="F70" i="45"/>
  <c r="D70" i="45"/>
  <c r="C70" i="45"/>
  <c r="B70" i="45"/>
  <c r="G69" i="45"/>
  <c r="F69" i="45"/>
  <c r="E69" i="45"/>
  <c r="D69" i="45"/>
  <c r="C69" i="45"/>
  <c r="B69" i="45"/>
  <c r="G68" i="45"/>
  <c r="F68" i="45"/>
  <c r="E68" i="45"/>
  <c r="D68" i="45"/>
  <c r="C68" i="45"/>
  <c r="B68" i="45"/>
  <c r="H67" i="45"/>
  <c r="G65" i="45"/>
  <c r="H65" i="45" s="1"/>
  <c r="F65" i="45"/>
  <c r="E65" i="45"/>
  <c r="E70" i="45" s="1"/>
  <c r="D65" i="45"/>
  <c r="C65" i="45"/>
  <c r="B65" i="45"/>
  <c r="H64" i="45"/>
  <c r="H63" i="45"/>
  <c r="H62" i="45"/>
  <c r="H61" i="45"/>
  <c r="H60" i="45"/>
  <c r="H59" i="45"/>
  <c r="H58" i="45"/>
  <c r="Q51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R48" i="45"/>
  <c r="I48" i="45"/>
  <c r="Q46" i="45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K32" i="45"/>
  <c r="J32" i="45" s="1"/>
  <c r="E32" i="45"/>
  <c r="D32" i="45" s="1"/>
  <c r="D30" i="45"/>
  <c r="M29" i="45"/>
  <c r="L29" i="45"/>
  <c r="K29" i="45"/>
  <c r="J29" i="45"/>
  <c r="I29" i="45"/>
  <c r="G29" i="45"/>
  <c r="F29" i="45"/>
  <c r="E29" i="45"/>
  <c r="D29" i="45"/>
  <c r="C29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G28" i="45"/>
  <c r="F28" i="45"/>
  <c r="E28" i="45"/>
  <c r="D28" i="45"/>
  <c r="C28" i="45"/>
  <c r="U27" i="45"/>
  <c r="T27" i="45"/>
  <c r="S27" i="45"/>
  <c r="R27" i="45"/>
  <c r="Q27" i="45"/>
  <c r="P27" i="45"/>
  <c r="O27" i="45"/>
  <c r="N27" i="45"/>
  <c r="M27" i="45"/>
  <c r="M30" i="45" s="1"/>
  <c r="L27" i="45"/>
  <c r="K27" i="45"/>
  <c r="K30" i="45" s="1"/>
  <c r="J27" i="45"/>
  <c r="J30" i="45" s="1"/>
  <c r="I27" i="45"/>
  <c r="I30" i="45" s="1"/>
  <c r="G27" i="45"/>
  <c r="G30" i="45" s="1"/>
  <c r="F27" i="45"/>
  <c r="F30" i="45" s="1"/>
  <c r="E27" i="45"/>
  <c r="D27" i="45"/>
  <c r="C27" i="45"/>
  <c r="V26" i="45"/>
  <c r="U24" i="45"/>
  <c r="U29" i="45" s="1"/>
  <c r="T24" i="45"/>
  <c r="T29" i="45" s="1"/>
  <c r="S24" i="45"/>
  <c r="S29" i="45" s="1"/>
  <c r="R24" i="45"/>
  <c r="R29" i="45" s="1"/>
  <c r="Q24" i="45"/>
  <c r="Q29" i="45" s="1"/>
  <c r="P24" i="45"/>
  <c r="P29" i="45" s="1"/>
  <c r="O24" i="45"/>
  <c r="O29" i="45" s="1"/>
  <c r="N24" i="45"/>
  <c r="N29" i="45" s="1"/>
  <c r="M24" i="45"/>
  <c r="L24" i="45"/>
  <c r="K24" i="45"/>
  <c r="J24" i="45"/>
  <c r="I24" i="45"/>
  <c r="H24" i="45"/>
  <c r="G24" i="45"/>
  <c r="F24" i="45"/>
  <c r="E24" i="45"/>
  <c r="D24" i="45"/>
  <c r="C24" i="45"/>
  <c r="B24" i="45"/>
  <c r="V23" i="45"/>
  <c r="V22" i="45"/>
  <c r="V21" i="45"/>
  <c r="V20" i="45"/>
  <c r="V19" i="45"/>
  <c r="V18" i="45"/>
  <c r="V17" i="45"/>
  <c r="M31" i="45" l="1"/>
  <c r="F31" i="45"/>
  <c r="T83" i="45"/>
  <c r="T84" i="45" s="1"/>
  <c r="G31" i="45"/>
  <c r="K31" i="45"/>
  <c r="J31" i="45"/>
  <c r="V24" i="45"/>
  <c r="W27" i="45" s="1"/>
  <c r="D31" i="45"/>
  <c r="H68" i="45"/>
  <c r="H66" i="45"/>
  <c r="C30" i="45"/>
  <c r="C31" i="45" s="1"/>
  <c r="L30" i="45"/>
  <c r="L31" i="45" s="1"/>
  <c r="D88" i="45"/>
  <c r="E30" i="45"/>
  <c r="E31" i="45" s="1"/>
  <c r="I31" i="45"/>
  <c r="R46" i="45"/>
  <c r="G70" i="45"/>
  <c r="I46" i="45"/>
  <c r="S86" i="44"/>
  <c r="R86" i="44"/>
  <c r="Q86" i="44"/>
  <c r="P86" i="44"/>
  <c r="O86" i="44"/>
  <c r="N86" i="44"/>
  <c r="M86" i="44"/>
  <c r="L86" i="44"/>
  <c r="K86" i="44"/>
  <c r="J86" i="44"/>
  <c r="I86" i="44"/>
  <c r="H86" i="44"/>
  <c r="G86" i="44"/>
  <c r="F86" i="44"/>
  <c r="E86" i="44"/>
  <c r="D86" i="44"/>
  <c r="C86" i="44"/>
  <c r="B86" i="44"/>
  <c r="P49" i="44"/>
  <c r="O49" i="44"/>
  <c r="N49" i="44"/>
  <c r="M49" i="44"/>
  <c r="L49" i="44"/>
  <c r="V25" i="45" l="1"/>
  <c r="T86" i="45"/>
  <c r="R47" i="45"/>
  <c r="R49" i="45"/>
  <c r="I47" i="45"/>
  <c r="I49" i="45"/>
  <c r="S87" i="44"/>
  <c r="R87" i="44"/>
  <c r="Q87" i="44"/>
  <c r="P87" i="44"/>
  <c r="O87" i="44"/>
  <c r="N87" i="44"/>
  <c r="M87" i="44"/>
  <c r="L87" i="44"/>
  <c r="K87" i="44"/>
  <c r="J87" i="44"/>
  <c r="I87" i="44"/>
  <c r="H87" i="44"/>
  <c r="G87" i="44"/>
  <c r="F87" i="44"/>
  <c r="E87" i="44"/>
  <c r="D87" i="44"/>
  <c r="C87" i="44"/>
  <c r="B87" i="44"/>
  <c r="T85" i="44"/>
  <c r="S83" i="44"/>
  <c r="S88" i="44" s="1"/>
  <c r="R83" i="44"/>
  <c r="R88" i="44" s="1"/>
  <c r="Q83" i="44"/>
  <c r="Q88" i="44" s="1"/>
  <c r="P83" i="44"/>
  <c r="P88" i="44" s="1"/>
  <c r="O83" i="44"/>
  <c r="O88" i="44" s="1"/>
  <c r="N83" i="44"/>
  <c r="N88" i="44" s="1"/>
  <c r="M83" i="44"/>
  <c r="M88" i="44" s="1"/>
  <c r="L83" i="44"/>
  <c r="L88" i="44" s="1"/>
  <c r="K83" i="44"/>
  <c r="K88" i="44" s="1"/>
  <c r="J83" i="44"/>
  <c r="J88" i="44" s="1"/>
  <c r="I83" i="44"/>
  <c r="I88" i="44" s="1"/>
  <c r="H83" i="44"/>
  <c r="H88" i="44" s="1"/>
  <c r="G83" i="44"/>
  <c r="G88" i="44" s="1"/>
  <c r="F83" i="44"/>
  <c r="F88" i="44" s="1"/>
  <c r="E83" i="44"/>
  <c r="E88" i="44" s="1"/>
  <c r="D83" i="44"/>
  <c r="D88" i="44" s="1"/>
  <c r="C83" i="44"/>
  <c r="B83" i="44"/>
  <c r="B88" i="44" s="1"/>
  <c r="T82" i="44"/>
  <c r="T81" i="44"/>
  <c r="T80" i="44"/>
  <c r="T79" i="44"/>
  <c r="T78" i="44"/>
  <c r="T77" i="44"/>
  <c r="T76" i="44"/>
  <c r="D70" i="44"/>
  <c r="C70" i="44"/>
  <c r="B70" i="44"/>
  <c r="G69" i="44"/>
  <c r="F69" i="44"/>
  <c r="E69" i="44"/>
  <c r="D69" i="44"/>
  <c r="C69" i="44"/>
  <c r="B69" i="44"/>
  <c r="G68" i="44"/>
  <c r="F68" i="44"/>
  <c r="E68" i="44"/>
  <c r="D68" i="44"/>
  <c r="C68" i="44"/>
  <c r="B68" i="44"/>
  <c r="H67" i="44"/>
  <c r="H65" i="44"/>
  <c r="H68" i="44" s="1"/>
  <c r="G65" i="44"/>
  <c r="G70" i="44" s="1"/>
  <c r="F65" i="44"/>
  <c r="F70" i="44" s="1"/>
  <c r="E65" i="44"/>
  <c r="E70" i="44" s="1"/>
  <c r="D65" i="44"/>
  <c r="C65" i="44"/>
  <c r="B65" i="44"/>
  <c r="H64" i="44"/>
  <c r="H63" i="44"/>
  <c r="H62" i="44"/>
  <c r="H61" i="44"/>
  <c r="H60" i="44"/>
  <c r="H59" i="44"/>
  <c r="H58" i="44"/>
  <c r="Q51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H49" i="44"/>
  <c r="G49" i="44"/>
  <c r="F49" i="44"/>
  <c r="E49" i="44"/>
  <c r="D49" i="44"/>
  <c r="C49" i="44"/>
  <c r="B49" i="44"/>
  <c r="R48" i="44"/>
  <c r="I48" i="44"/>
  <c r="Q46" i="44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K32" i="44"/>
  <c r="J32" i="44" s="1"/>
  <c r="E32" i="44"/>
  <c r="D32" i="44" s="1"/>
  <c r="M29" i="44"/>
  <c r="L29" i="44"/>
  <c r="K29" i="44"/>
  <c r="J29" i="44"/>
  <c r="I29" i="44"/>
  <c r="G29" i="44"/>
  <c r="F29" i="44"/>
  <c r="E29" i="44"/>
  <c r="D29" i="44"/>
  <c r="C29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G28" i="44"/>
  <c r="F28" i="44"/>
  <c r="E28" i="44"/>
  <c r="D28" i="44"/>
  <c r="C28" i="44"/>
  <c r="U27" i="44"/>
  <c r="T27" i="44"/>
  <c r="S27" i="44"/>
  <c r="R27" i="44"/>
  <c r="Q27" i="44"/>
  <c r="P27" i="44"/>
  <c r="O27" i="44"/>
  <c r="N27" i="44"/>
  <c r="M27" i="44"/>
  <c r="M30" i="44" s="1"/>
  <c r="L27" i="44"/>
  <c r="L30" i="44" s="1"/>
  <c r="K27" i="44"/>
  <c r="K30" i="44" s="1"/>
  <c r="J27" i="44"/>
  <c r="J30" i="44" s="1"/>
  <c r="I27" i="44"/>
  <c r="I30" i="44" s="1"/>
  <c r="G27" i="44"/>
  <c r="F27" i="44"/>
  <c r="E27" i="44"/>
  <c r="D27" i="44"/>
  <c r="D30" i="44" s="1"/>
  <c r="C27" i="44"/>
  <c r="C30" i="44" s="1"/>
  <c r="V26" i="44"/>
  <c r="U24" i="44"/>
  <c r="U29" i="44" s="1"/>
  <c r="T24" i="44"/>
  <c r="T29" i="44" s="1"/>
  <c r="S24" i="44"/>
  <c r="S29" i="44" s="1"/>
  <c r="R24" i="44"/>
  <c r="R29" i="44" s="1"/>
  <c r="Q24" i="44"/>
  <c r="Q29" i="44" s="1"/>
  <c r="P24" i="44"/>
  <c r="P29" i="44" s="1"/>
  <c r="O24" i="44"/>
  <c r="O29" i="44" s="1"/>
  <c r="N24" i="44"/>
  <c r="N29" i="44" s="1"/>
  <c r="M24" i="44"/>
  <c r="L24" i="44"/>
  <c r="K24" i="44"/>
  <c r="J24" i="44"/>
  <c r="I24" i="44"/>
  <c r="H24" i="44"/>
  <c r="G24" i="44"/>
  <c r="F24" i="44"/>
  <c r="E24" i="44"/>
  <c r="D24" i="44"/>
  <c r="C24" i="44"/>
  <c r="B24" i="44"/>
  <c r="V23" i="44"/>
  <c r="V22" i="44"/>
  <c r="V21" i="44"/>
  <c r="V20" i="44"/>
  <c r="V19" i="44"/>
  <c r="V18" i="44"/>
  <c r="V17" i="44"/>
  <c r="T83" i="44" l="1"/>
  <c r="T86" i="44" s="1"/>
  <c r="C88" i="44"/>
  <c r="I31" i="44"/>
  <c r="K31" i="44"/>
  <c r="C31" i="44"/>
  <c r="L31" i="44"/>
  <c r="V24" i="44"/>
  <c r="V25" i="44" s="1"/>
  <c r="D31" i="44"/>
  <c r="M31" i="44"/>
  <c r="J31" i="44"/>
  <c r="H66" i="44"/>
  <c r="E30" i="44"/>
  <c r="E31" i="44" s="1"/>
  <c r="F30" i="44"/>
  <c r="F31" i="44" s="1"/>
  <c r="G30" i="44"/>
  <c r="G31" i="44" s="1"/>
  <c r="R46" i="44"/>
  <c r="I46" i="44"/>
  <c r="F49" i="42"/>
  <c r="E49" i="42"/>
  <c r="D49" i="42"/>
  <c r="C49" i="42"/>
  <c r="B49" i="42"/>
  <c r="T84" i="44" l="1"/>
  <c r="W27" i="44"/>
  <c r="R47" i="44"/>
  <c r="R49" i="44"/>
  <c r="I47" i="44"/>
  <c r="I49" i="44"/>
  <c r="E2" i="35"/>
  <c r="H49" i="42" l="1"/>
  <c r="G49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T85" i="42"/>
  <c r="S83" i="42"/>
  <c r="S88" i="42" s="1"/>
  <c r="R83" i="42"/>
  <c r="R88" i="42" s="1"/>
  <c r="Q83" i="42"/>
  <c r="Q88" i="42" s="1"/>
  <c r="P83" i="42"/>
  <c r="P88" i="42" s="1"/>
  <c r="O83" i="42"/>
  <c r="O88" i="42" s="1"/>
  <c r="N83" i="42"/>
  <c r="N88" i="42" s="1"/>
  <c r="M83" i="42"/>
  <c r="M88" i="42" s="1"/>
  <c r="L83" i="42"/>
  <c r="L88" i="42" s="1"/>
  <c r="K83" i="42"/>
  <c r="K88" i="42" s="1"/>
  <c r="J83" i="42"/>
  <c r="J88" i="42" s="1"/>
  <c r="I83" i="42"/>
  <c r="I88" i="42" s="1"/>
  <c r="H83" i="42"/>
  <c r="H88" i="42" s="1"/>
  <c r="G83" i="42"/>
  <c r="G88" i="42" s="1"/>
  <c r="F83" i="42"/>
  <c r="F88" i="42" s="1"/>
  <c r="E83" i="42"/>
  <c r="E88" i="42" s="1"/>
  <c r="D83" i="42"/>
  <c r="D88" i="42" s="1"/>
  <c r="C83" i="42"/>
  <c r="C88" i="42" s="1"/>
  <c r="B83" i="42"/>
  <c r="B88" i="42" s="1"/>
  <c r="T82" i="42"/>
  <c r="T81" i="42"/>
  <c r="T80" i="42"/>
  <c r="T79" i="42"/>
  <c r="T78" i="42"/>
  <c r="T77" i="42"/>
  <c r="T76" i="42"/>
  <c r="G70" i="42"/>
  <c r="F70" i="42"/>
  <c r="B70" i="42"/>
  <c r="G69" i="42"/>
  <c r="F69" i="42"/>
  <c r="E69" i="42"/>
  <c r="D69" i="42"/>
  <c r="C69" i="42"/>
  <c r="B69" i="42"/>
  <c r="G68" i="42"/>
  <c r="F68" i="42"/>
  <c r="E68" i="42"/>
  <c r="D68" i="42"/>
  <c r="C68" i="42"/>
  <c r="B68" i="42"/>
  <c r="H67" i="42"/>
  <c r="G65" i="42"/>
  <c r="F65" i="42"/>
  <c r="E65" i="42"/>
  <c r="E70" i="42" s="1"/>
  <c r="D65" i="42"/>
  <c r="D70" i="42" s="1"/>
  <c r="C65" i="42"/>
  <c r="C70" i="42" s="1"/>
  <c r="B65" i="42"/>
  <c r="H64" i="42"/>
  <c r="H63" i="42"/>
  <c r="H62" i="42"/>
  <c r="H61" i="42"/>
  <c r="H60" i="42"/>
  <c r="H59" i="42"/>
  <c r="H58" i="42"/>
  <c r="H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M51" i="42" s="1"/>
  <c r="L46" i="42"/>
  <c r="L51" i="42" s="1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K32" i="42"/>
  <c r="J32" i="42" s="1"/>
  <c r="E32" i="42"/>
  <c r="D32" i="42" s="1"/>
  <c r="I30" i="42"/>
  <c r="F30" i="42"/>
  <c r="M29" i="42"/>
  <c r="L29" i="42"/>
  <c r="K29" i="42"/>
  <c r="J29" i="42"/>
  <c r="I29" i="42"/>
  <c r="G29" i="42"/>
  <c r="F29" i="42"/>
  <c r="E29" i="42"/>
  <c r="D29" i="42"/>
  <c r="C29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G28" i="42"/>
  <c r="F28" i="42"/>
  <c r="E28" i="42"/>
  <c r="D28" i="42"/>
  <c r="C28" i="42"/>
  <c r="U27" i="42"/>
  <c r="T27" i="42"/>
  <c r="S27" i="42"/>
  <c r="R27" i="42"/>
  <c r="Q27" i="42"/>
  <c r="P27" i="42"/>
  <c r="O27" i="42"/>
  <c r="N27" i="42"/>
  <c r="M27" i="42"/>
  <c r="M30" i="42" s="1"/>
  <c r="L27" i="42"/>
  <c r="K27" i="42"/>
  <c r="J27" i="42"/>
  <c r="J30" i="42" s="1"/>
  <c r="I27" i="42"/>
  <c r="G27" i="42"/>
  <c r="F27" i="42"/>
  <c r="E27" i="42"/>
  <c r="D27" i="42"/>
  <c r="D30" i="42" s="1"/>
  <c r="C27" i="42"/>
  <c r="V26" i="42"/>
  <c r="U24" i="42"/>
  <c r="U29" i="42" s="1"/>
  <c r="T24" i="42"/>
  <c r="T29" i="42" s="1"/>
  <c r="S24" i="42"/>
  <c r="S29" i="42" s="1"/>
  <c r="R24" i="42"/>
  <c r="R29" i="42" s="1"/>
  <c r="Q24" i="42"/>
  <c r="Q29" i="42" s="1"/>
  <c r="P24" i="42"/>
  <c r="P29" i="42" s="1"/>
  <c r="O24" i="42"/>
  <c r="O29" i="42" s="1"/>
  <c r="N24" i="42"/>
  <c r="N29" i="42" s="1"/>
  <c r="M24" i="42"/>
  <c r="L24" i="42"/>
  <c r="K24" i="42"/>
  <c r="J24" i="42"/>
  <c r="I24" i="42"/>
  <c r="H24" i="42"/>
  <c r="G24" i="42"/>
  <c r="F24" i="42"/>
  <c r="E24" i="42"/>
  <c r="D24" i="42"/>
  <c r="C24" i="42"/>
  <c r="B24" i="42"/>
  <c r="V23" i="42"/>
  <c r="V22" i="42"/>
  <c r="V21" i="42"/>
  <c r="V20" i="42"/>
  <c r="V19" i="42"/>
  <c r="V18" i="42"/>
  <c r="V17" i="42"/>
  <c r="M31" i="42" l="1"/>
  <c r="D31" i="42"/>
  <c r="K30" i="42"/>
  <c r="K31" i="42" s="1"/>
  <c r="R46" i="42"/>
  <c r="R47" i="42" s="1"/>
  <c r="I31" i="42"/>
  <c r="F31" i="42"/>
  <c r="V24" i="42"/>
  <c r="W27" i="42" s="1"/>
  <c r="C31" i="42"/>
  <c r="H65" i="42"/>
  <c r="C30" i="42"/>
  <c r="L30" i="42"/>
  <c r="L31" i="42" s="1"/>
  <c r="J31" i="42"/>
  <c r="I46" i="42"/>
  <c r="E30" i="42"/>
  <c r="E31" i="42" s="1"/>
  <c r="G30" i="42"/>
  <c r="G31" i="42" s="1"/>
  <c r="T83" i="42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R49" i="42" l="1"/>
  <c r="V25" i="42"/>
  <c r="T84" i="42"/>
  <c r="T86" i="42"/>
  <c r="I49" i="42"/>
  <c r="I47" i="42"/>
  <c r="H68" i="42"/>
  <c r="H66" i="42"/>
  <c r="Q49" i="41"/>
  <c r="P49" i="41"/>
  <c r="O49" i="41"/>
  <c r="N49" i="41"/>
  <c r="M49" i="41"/>
  <c r="L49" i="41"/>
  <c r="S87" i="41" l="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T85" i="41"/>
  <c r="S83" i="41"/>
  <c r="S88" i="41" s="1"/>
  <c r="R83" i="41"/>
  <c r="R88" i="41" s="1"/>
  <c r="Q83" i="41"/>
  <c r="Q88" i="41" s="1"/>
  <c r="P83" i="41"/>
  <c r="P88" i="41" s="1"/>
  <c r="O83" i="41"/>
  <c r="O88" i="41" s="1"/>
  <c r="N83" i="41"/>
  <c r="N88" i="41" s="1"/>
  <c r="M83" i="41"/>
  <c r="M88" i="41" s="1"/>
  <c r="L83" i="41"/>
  <c r="L88" i="41" s="1"/>
  <c r="K83" i="41"/>
  <c r="K88" i="41" s="1"/>
  <c r="J83" i="41"/>
  <c r="J88" i="41" s="1"/>
  <c r="I83" i="41"/>
  <c r="I88" i="41" s="1"/>
  <c r="H83" i="41"/>
  <c r="H88" i="41" s="1"/>
  <c r="G83" i="41"/>
  <c r="G88" i="41" s="1"/>
  <c r="F83" i="41"/>
  <c r="F88" i="41" s="1"/>
  <c r="E83" i="41"/>
  <c r="E88" i="41" s="1"/>
  <c r="D83" i="41"/>
  <c r="C83" i="41"/>
  <c r="C88" i="41" s="1"/>
  <c r="B83" i="41"/>
  <c r="B88" i="41" s="1"/>
  <c r="T82" i="41"/>
  <c r="T81" i="41"/>
  <c r="T80" i="41"/>
  <c r="T79" i="41"/>
  <c r="T78" i="41"/>
  <c r="T77" i="41"/>
  <c r="T76" i="41"/>
  <c r="G69" i="41"/>
  <c r="F69" i="41"/>
  <c r="E69" i="41"/>
  <c r="D69" i="41"/>
  <c r="C69" i="41"/>
  <c r="B69" i="41"/>
  <c r="G68" i="41"/>
  <c r="F68" i="41"/>
  <c r="E68" i="41"/>
  <c r="D68" i="41"/>
  <c r="C68" i="41"/>
  <c r="B68" i="41"/>
  <c r="H67" i="41"/>
  <c r="G65" i="41"/>
  <c r="H65" i="41" s="1"/>
  <c r="F65" i="41"/>
  <c r="F70" i="41" s="1"/>
  <c r="E65" i="41"/>
  <c r="E70" i="41" s="1"/>
  <c r="D65" i="41"/>
  <c r="D70" i="41" s="1"/>
  <c r="C65" i="41"/>
  <c r="C70" i="41" s="1"/>
  <c r="B65" i="41"/>
  <c r="B70" i="41" s="1"/>
  <c r="H64" i="41"/>
  <c r="H63" i="41"/>
  <c r="H62" i="41"/>
  <c r="H61" i="41"/>
  <c r="H60" i="41"/>
  <c r="H59" i="41"/>
  <c r="H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M51" i="41" s="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K32" i="41"/>
  <c r="J32" i="41" s="1"/>
  <c r="E32" i="41"/>
  <c r="D32" i="41" s="1"/>
  <c r="M29" i="41"/>
  <c r="L29" i="41"/>
  <c r="K29" i="41"/>
  <c r="J29" i="41"/>
  <c r="I29" i="41"/>
  <c r="G29" i="41"/>
  <c r="F29" i="41"/>
  <c r="E29" i="41"/>
  <c r="D29" i="41"/>
  <c r="C29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G28" i="41"/>
  <c r="F28" i="41"/>
  <c r="E28" i="41"/>
  <c r="D28" i="41"/>
  <c r="C28" i="41"/>
  <c r="U27" i="41"/>
  <c r="T27" i="41"/>
  <c r="S27" i="41"/>
  <c r="R27" i="41"/>
  <c r="Q27" i="41"/>
  <c r="P27" i="41"/>
  <c r="O27" i="41"/>
  <c r="N27" i="41"/>
  <c r="M27" i="41"/>
  <c r="L27" i="41"/>
  <c r="K27" i="41"/>
  <c r="K30" i="41" s="1"/>
  <c r="J27" i="41"/>
  <c r="J30" i="41" s="1"/>
  <c r="I27" i="41"/>
  <c r="G27" i="41"/>
  <c r="G30" i="41" s="1"/>
  <c r="F27" i="41"/>
  <c r="E27" i="41"/>
  <c r="D27" i="41"/>
  <c r="C27" i="41"/>
  <c r="V26" i="41"/>
  <c r="U24" i="41"/>
  <c r="U29" i="41" s="1"/>
  <c r="T24" i="41"/>
  <c r="T29" i="41" s="1"/>
  <c r="S24" i="41"/>
  <c r="S29" i="41" s="1"/>
  <c r="R24" i="41"/>
  <c r="R29" i="41" s="1"/>
  <c r="Q24" i="41"/>
  <c r="Q29" i="41" s="1"/>
  <c r="P24" i="41"/>
  <c r="P29" i="41" s="1"/>
  <c r="O24" i="41"/>
  <c r="O29" i="41" s="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V23" i="41"/>
  <c r="V22" i="41"/>
  <c r="V21" i="41"/>
  <c r="V20" i="41"/>
  <c r="V19" i="41"/>
  <c r="V18" i="41"/>
  <c r="V17" i="41"/>
  <c r="T83" i="41" l="1"/>
  <c r="T86" i="41" s="1"/>
  <c r="G31" i="41"/>
  <c r="J31" i="41"/>
  <c r="V24" i="41"/>
  <c r="V25" i="41" s="1"/>
  <c r="L31" i="41"/>
  <c r="T84" i="41"/>
  <c r="E31" i="41"/>
  <c r="H68" i="41"/>
  <c r="H66" i="41"/>
  <c r="N29" i="41"/>
  <c r="C30" i="41"/>
  <c r="C31" i="41" s="1"/>
  <c r="L30" i="41"/>
  <c r="D88" i="41"/>
  <c r="D30" i="41"/>
  <c r="D31" i="41" s="1"/>
  <c r="M30" i="41"/>
  <c r="M31" i="41" s="1"/>
  <c r="K31" i="41"/>
  <c r="E30" i="41"/>
  <c r="F30" i="41"/>
  <c r="F31" i="41" s="1"/>
  <c r="R46" i="41"/>
  <c r="G70" i="41"/>
  <c r="I30" i="41"/>
  <c r="I31" i="41" s="1"/>
  <c r="I46" i="41"/>
  <c r="B46" i="40"/>
  <c r="B51" i="40" s="1"/>
  <c r="C46" i="40"/>
  <c r="C51" i="40" s="1"/>
  <c r="D46" i="40"/>
  <c r="D51" i="40" s="1"/>
  <c r="E46" i="40"/>
  <c r="E51" i="40" s="1"/>
  <c r="F46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T85" i="40"/>
  <c r="S83" i="40"/>
  <c r="S88" i="40" s="1"/>
  <c r="R83" i="40"/>
  <c r="R88" i="40" s="1"/>
  <c r="Q83" i="40"/>
  <c r="Q88" i="40" s="1"/>
  <c r="P83" i="40"/>
  <c r="P88" i="40" s="1"/>
  <c r="O83" i="40"/>
  <c r="O88" i="40" s="1"/>
  <c r="N83" i="40"/>
  <c r="N88" i="40" s="1"/>
  <c r="M83" i="40"/>
  <c r="M88" i="40" s="1"/>
  <c r="L83" i="40"/>
  <c r="L88" i="40" s="1"/>
  <c r="K83" i="40"/>
  <c r="K88" i="40" s="1"/>
  <c r="J83" i="40"/>
  <c r="J88" i="40" s="1"/>
  <c r="I83" i="40"/>
  <c r="I88" i="40" s="1"/>
  <c r="H83" i="40"/>
  <c r="H88" i="40" s="1"/>
  <c r="G83" i="40"/>
  <c r="G88" i="40" s="1"/>
  <c r="F83" i="40"/>
  <c r="F88" i="40" s="1"/>
  <c r="E83" i="40"/>
  <c r="E88" i="40" s="1"/>
  <c r="D83" i="40"/>
  <c r="D88" i="40" s="1"/>
  <c r="C83" i="40"/>
  <c r="C88" i="40" s="1"/>
  <c r="B83" i="40"/>
  <c r="B88" i="40" s="1"/>
  <c r="T82" i="40"/>
  <c r="T81" i="40"/>
  <c r="T80" i="40"/>
  <c r="T79" i="40"/>
  <c r="T78" i="40"/>
  <c r="T77" i="40"/>
  <c r="T76" i="40"/>
  <c r="G70" i="40"/>
  <c r="D70" i="40"/>
  <c r="G69" i="40"/>
  <c r="F69" i="40"/>
  <c r="E69" i="40"/>
  <c r="D69" i="40"/>
  <c r="C69" i="40"/>
  <c r="B69" i="40"/>
  <c r="G68" i="40"/>
  <c r="F68" i="40"/>
  <c r="E68" i="40"/>
  <c r="D68" i="40"/>
  <c r="C68" i="40"/>
  <c r="B68" i="40"/>
  <c r="H67" i="40"/>
  <c r="G65" i="40"/>
  <c r="F65" i="40"/>
  <c r="F70" i="40" s="1"/>
  <c r="E65" i="40"/>
  <c r="E70" i="40" s="1"/>
  <c r="D65" i="40"/>
  <c r="C65" i="40"/>
  <c r="C70" i="40" s="1"/>
  <c r="B65" i="40"/>
  <c r="B70" i="40" s="1"/>
  <c r="H64" i="40"/>
  <c r="H63" i="40"/>
  <c r="H62" i="40"/>
  <c r="H61" i="40"/>
  <c r="H60" i="40"/>
  <c r="H59" i="40"/>
  <c r="H58" i="40"/>
  <c r="Q51" i="40"/>
  <c r="F51" i="40"/>
  <c r="Q50" i="40"/>
  <c r="P50" i="40"/>
  <c r="O50" i="40"/>
  <c r="N50" i="40"/>
  <c r="M50" i="40"/>
  <c r="L50" i="40"/>
  <c r="H50" i="40"/>
  <c r="G50" i="40"/>
  <c r="F50" i="40"/>
  <c r="E50" i="40"/>
  <c r="D50" i="40"/>
  <c r="C50" i="40"/>
  <c r="B50" i="40"/>
  <c r="Q49" i="40"/>
  <c r="P49" i="40"/>
  <c r="O49" i="40"/>
  <c r="N49" i="40"/>
  <c r="M49" i="40"/>
  <c r="L49" i="40"/>
  <c r="H49" i="40"/>
  <c r="G49" i="40"/>
  <c r="F49" i="40"/>
  <c r="E49" i="40"/>
  <c r="D49" i="40"/>
  <c r="C49" i="40"/>
  <c r="B49" i="40"/>
  <c r="R48" i="40"/>
  <c r="I48" i="40"/>
  <c r="Q46" i="40"/>
  <c r="P46" i="40"/>
  <c r="P51" i="40" s="1"/>
  <c r="O46" i="40"/>
  <c r="O51" i="40" s="1"/>
  <c r="N46" i="40"/>
  <c r="N51" i="40" s="1"/>
  <c r="M46" i="40"/>
  <c r="M51" i="40" s="1"/>
  <c r="L46" i="40"/>
  <c r="H46" i="40"/>
  <c r="H51" i="40" s="1"/>
  <c r="G46" i="40"/>
  <c r="G51" i="40" s="1"/>
  <c r="R45" i="40"/>
  <c r="I45" i="40"/>
  <c r="R44" i="40"/>
  <c r="I44" i="40"/>
  <c r="R43" i="40"/>
  <c r="I43" i="40"/>
  <c r="R42" i="40"/>
  <c r="I42" i="40"/>
  <c r="R41" i="40"/>
  <c r="I41" i="40"/>
  <c r="R40" i="40"/>
  <c r="I40" i="40"/>
  <c r="R39" i="40"/>
  <c r="I39" i="40"/>
  <c r="K32" i="40"/>
  <c r="J32" i="40"/>
  <c r="E32" i="40"/>
  <c r="D32" i="40" s="1"/>
  <c r="M30" i="40"/>
  <c r="J30" i="40"/>
  <c r="M29" i="40"/>
  <c r="L29" i="40"/>
  <c r="K29" i="40"/>
  <c r="J29" i="40"/>
  <c r="I29" i="40"/>
  <c r="G29" i="40"/>
  <c r="F29" i="40"/>
  <c r="E29" i="40"/>
  <c r="D29" i="40"/>
  <c r="C29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G28" i="40"/>
  <c r="F28" i="40"/>
  <c r="E28" i="40"/>
  <c r="D28" i="40"/>
  <c r="C28" i="40"/>
  <c r="U27" i="40"/>
  <c r="T27" i="40"/>
  <c r="S27" i="40"/>
  <c r="R27" i="40"/>
  <c r="Q27" i="40"/>
  <c r="P27" i="40"/>
  <c r="O27" i="40"/>
  <c r="N27" i="40"/>
  <c r="M27" i="40"/>
  <c r="L27" i="40"/>
  <c r="K27" i="40"/>
  <c r="K30" i="40" s="1"/>
  <c r="J27" i="40"/>
  <c r="I27" i="40"/>
  <c r="I30" i="40" s="1"/>
  <c r="G27" i="40"/>
  <c r="G30" i="40" s="1"/>
  <c r="F27" i="40"/>
  <c r="E27" i="40"/>
  <c r="E30" i="40" s="1"/>
  <c r="D27" i="40"/>
  <c r="D30" i="40" s="1"/>
  <c r="C27" i="40"/>
  <c r="V26" i="40"/>
  <c r="U24" i="40"/>
  <c r="U29" i="40" s="1"/>
  <c r="T24" i="40"/>
  <c r="T29" i="40" s="1"/>
  <c r="S24" i="40"/>
  <c r="S29" i="40" s="1"/>
  <c r="R24" i="40"/>
  <c r="R29" i="40" s="1"/>
  <c r="Q24" i="40"/>
  <c r="Q29" i="40" s="1"/>
  <c r="P24" i="40"/>
  <c r="P29" i="40" s="1"/>
  <c r="O24" i="40"/>
  <c r="O29" i="40" s="1"/>
  <c r="N24" i="40"/>
  <c r="N29" i="40" s="1"/>
  <c r="M24" i="40"/>
  <c r="L24" i="40"/>
  <c r="K24" i="40"/>
  <c r="J24" i="40"/>
  <c r="I24" i="40"/>
  <c r="H24" i="40"/>
  <c r="G24" i="40"/>
  <c r="F24" i="40"/>
  <c r="E24" i="40"/>
  <c r="D24" i="40"/>
  <c r="C24" i="40"/>
  <c r="B24" i="40"/>
  <c r="V23" i="40"/>
  <c r="V22" i="40"/>
  <c r="V21" i="40"/>
  <c r="V20" i="40"/>
  <c r="V19" i="40"/>
  <c r="V18" i="40"/>
  <c r="V17" i="40"/>
  <c r="W27" i="41" l="1"/>
  <c r="R49" i="41"/>
  <c r="R47" i="41"/>
  <c r="I47" i="41"/>
  <c r="I49" i="41"/>
  <c r="R46" i="40"/>
  <c r="R47" i="40" s="1"/>
  <c r="L51" i="40"/>
  <c r="M31" i="40"/>
  <c r="K31" i="40"/>
  <c r="G31" i="40"/>
  <c r="V24" i="40"/>
  <c r="W27" i="40" s="1"/>
  <c r="J31" i="40"/>
  <c r="D31" i="40"/>
  <c r="E31" i="40"/>
  <c r="L31" i="40"/>
  <c r="I31" i="40"/>
  <c r="R49" i="40"/>
  <c r="H65" i="40"/>
  <c r="C30" i="40"/>
  <c r="C31" i="40" s="1"/>
  <c r="L30" i="40"/>
  <c r="F30" i="40"/>
  <c r="F31" i="40" s="1"/>
  <c r="I46" i="40"/>
  <c r="T83" i="40"/>
  <c r="V25" i="40" l="1"/>
  <c r="I47" i="40"/>
  <c r="I49" i="40"/>
  <c r="T86" i="40"/>
  <c r="T84" i="40"/>
  <c r="H68" i="40"/>
  <c r="H66" i="40"/>
  <c r="S87" i="39" l="1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T85" i="39"/>
  <c r="S83" i="39"/>
  <c r="S88" i="39" s="1"/>
  <c r="R83" i="39"/>
  <c r="R88" i="39" s="1"/>
  <c r="Q83" i="39"/>
  <c r="Q88" i="39" s="1"/>
  <c r="P83" i="39"/>
  <c r="P88" i="39" s="1"/>
  <c r="O83" i="39"/>
  <c r="O88" i="39" s="1"/>
  <c r="N83" i="39"/>
  <c r="N88" i="39" s="1"/>
  <c r="M83" i="39"/>
  <c r="M88" i="39" s="1"/>
  <c r="L83" i="39"/>
  <c r="L88" i="39" s="1"/>
  <c r="K83" i="39"/>
  <c r="K88" i="39" s="1"/>
  <c r="J83" i="39"/>
  <c r="J88" i="39" s="1"/>
  <c r="I83" i="39"/>
  <c r="I88" i="39" s="1"/>
  <c r="H83" i="39"/>
  <c r="H88" i="39" s="1"/>
  <c r="G83" i="39"/>
  <c r="G88" i="39" s="1"/>
  <c r="F83" i="39"/>
  <c r="F88" i="39" s="1"/>
  <c r="E83" i="39"/>
  <c r="E88" i="39" s="1"/>
  <c r="D83" i="39"/>
  <c r="C83" i="39"/>
  <c r="C88" i="39" s="1"/>
  <c r="B83" i="39"/>
  <c r="B88" i="39" s="1"/>
  <c r="T82" i="39"/>
  <c r="T81" i="39"/>
  <c r="T80" i="39"/>
  <c r="T79" i="39"/>
  <c r="T78" i="39"/>
  <c r="T77" i="39"/>
  <c r="T76" i="39"/>
  <c r="B70" i="39"/>
  <c r="G69" i="39"/>
  <c r="F69" i="39"/>
  <c r="E69" i="39"/>
  <c r="D69" i="39"/>
  <c r="C69" i="39"/>
  <c r="B69" i="39"/>
  <c r="G68" i="39"/>
  <c r="F68" i="39"/>
  <c r="E68" i="39"/>
  <c r="D68" i="39"/>
  <c r="C68" i="39"/>
  <c r="B68" i="39"/>
  <c r="H67" i="39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H64" i="39"/>
  <c r="H63" i="39"/>
  <c r="H62" i="39"/>
  <c r="H61" i="39"/>
  <c r="H60" i="39"/>
  <c r="H59" i="39"/>
  <c r="H58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K32" i="39"/>
  <c r="J32" i="39" s="1"/>
  <c r="E32" i="39"/>
  <c r="D32" i="39" s="1"/>
  <c r="M29" i="39"/>
  <c r="L29" i="39"/>
  <c r="K29" i="39"/>
  <c r="J29" i="39"/>
  <c r="I29" i="39"/>
  <c r="G29" i="39"/>
  <c r="F29" i="39"/>
  <c r="E29" i="39"/>
  <c r="D29" i="39"/>
  <c r="C29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G28" i="39"/>
  <c r="F28" i="39"/>
  <c r="E28" i="39"/>
  <c r="D28" i="39"/>
  <c r="C28" i="39"/>
  <c r="U27" i="39"/>
  <c r="T27" i="39"/>
  <c r="S27" i="39"/>
  <c r="R27" i="39"/>
  <c r="Q27" i="39"/>
  <c r="P27" i="39"/>
  <c r="O27" i="39"/>
  <c r="N27" i="39"/>
  <c r="M27" i="39"/>
  <c r="L27" i="39"/>
  <c r="K27" i="39"/>
  <c r="K30" i="39" s="1"/>
  <c r="J27" i="39"/>
  <c r="J30" i="39" s="1"/>
  <c r="I27" i="39"/>
  <c r="I30" i="39" s="1"/>
  <c r="G27" i="39"/>
  <c r="G30" i="39" s="1"/>
  <c r="F27" i="39"/>
  <c r="F30" i="39" s="1"/>
  <c r="E27" i="39"/>
  <c r="D27" i="39"/>
  <c r="C27" i="39"/>
  <c r="V26" i="39"/>
  <c r="U24" i="39"/>
  <c r="U29" i="39" s="1"/>
  <c r="T24" i="39"/>
  <c r="T29" i="39" s="1"/>
  <c r="S24" i="39"/>
  <c r="S29" i="39" s="1"/>
  <c r="R24" i="39"/>
  <c r="R29" i="39" s="1"/>
  <c r="Q24" i="39"/>
  <c r="Q29" i="39" s="1"/>
  <c r="P24" i="39"/>
  <c r="P29" i="39" s="1"/>
  <c r="O24" i="39"/>
  <c r="O29" i="39" s="1"/>
  <c r="N24" i="39"/>
  <c r="N29" i="39" s="1"/>
  <c r="M24" i="39"/>
  <c r="L24" i="39"/>
  <c r="K24" i="39"/>
  <c r="J24" i="39"/>
  <c r="I24" i="39"/>
  <c r="H24" i="39"/>
  <c r="G24" i="39"/>
  <c r="F24" i="39"/>
  <c r="E24" i="39"/>
  <c r="D24" i="39"/>
  <c r="C24" i="39"/>
  <c r="B24" i="39"/>
  <c r="V23" i="39"/>
  <c r="V22" i="39"/>
  <c r="V21" i="39"/>
  <c r="V20" i="39"/>
  <c r="V19" i="39"/>
  <c r="V18" i="39"/>
  <c r="V17" i="39"/>
  <c r="T83" i="39" l="1"/>
  <c r="T86" i="39" s="1"/>
  <c r="I46" i="39"/>
  <c r="I47" i="39" s="1"/>
  <c r="F31" i="39"/>
  <c r="J31" i="39"/>
  <c r="V24" i="39"/>
  <c r="W27" i="39" s="1"/>
  <c r="K31" i="39"/>
  <c r="I31" i="39"/>
  <c r="L31" i="39"/>
  <c r="M31" i="39"/>
  <c r="C30" i="39"/>
  <c r="C31" i="39" s="1"/>
  <c r="L30" i="39"/>
  <c r="D88" i="39"/>
  <c r="G31" i="39"/>
  <c r="D30" i="39"/>
  <c r="D31" i="39" s="1"/>
  <c r="M30" i="39"/>
  <c r="E30" i="39"/>
  <c r="E31" i="39" s="1"/>
  <c r="H65" i="39"/>
  <c r="R46" i="39"/>
  <c r="T84" i="39" l="1"/>
  <c r="I49" i="39"/>
  <c r="V25" i="39"/>
  <c r="R49" i="39"/>
  <c r="R47" i="39"/>
  <c r="H68" i="39"/>
  <c r="H66" i="39"/>
  <c r="Q49" i="38"/>
  <c r="P49" i="38"/>
  <c r="O49" i="38"/>
  <c r="N49" i="38"/>
  <c r="M49" i="38"/>
  <c r="L49" i="38"/>
  <c r="S87" i="38" l="1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T85" i="38"/>
  <c r="S83" i="38"/>
  <c r="S88" i="38" s="1"/>
  <c r="R83" i="38"/>
  <c r="R88" i="38" s="1"/>
  <c r="Q83" i="38"/>
  <c r="Q88" i="38" s="1"/>
  <c r="P83" i="38"/>
  <c r="P88" i="38" s="1"/>
  <c r="O83" i="38"/>
  <c r="O88" i="38" s="1"/>
  <c r="N83" i="38"/>
  <c r="N88" i="38" s="1"/>
  <c r="M83" i="38"/>
  <c r="M88" i="38" s="1"/>
  <c r="L83" i="38"/>
  <c r="L88" i="38" s="1"/>
  <c r="K83" i="38"/>
  <c r="K88" i="38" s="1"/>
  <c r="J83" i="38"/>
  <c r="J88" i="38" s="1"/>
  <c r="I83" i="38"/>
  <c r="I88" i="38" s="1"/>
  <c r="H83" i="38"/>
  <c r="H88" i="38" s="1"/>
  <c r="G83" i="38"/>
  <c r="G88" i="38" s="1"/>
  <c r="F83" i="38"/>
  <c r="F88" i="38" s="1"/>
  <c r="E83" i="38"/>
  <c r="E88" i="38" s="1"/>
  <c r="D83" i="38"/>
  <c r="D88" i="38" s="1"/>
  <c r="C83" i="38"/>
  <c r="C88" i="38" s="1"/>
  <c r="B83" i="38"/>
  <c r="B88" i="38" s="1"/>
  <c r="T82" i="38"/>
  <c r="T81" i="38"/>
  <c r="T80" i="38"/>
  <c r="T79" i="38"/>
  <c r="T78" i="38"/>
  <c r="T77" i="38"/>
  <c r="T76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5" i="38"/>
  <c r="G70" i="38" s="1"/>
  <c r="F65" i="38"/>
  <c r="F70" i="38" s="1"/>
  <c r="E65" i="38"/>
  <c r="E70" i="38" s="1"/>
  <c r="D65" i="38"/>
  <c r="D70" i="38" s="1"/>
  <c r="C65" i="38"/>
  <c r="B65" i="38"/>
  <c r="H64" i="38"/>
  <c r="H63" i="38"/>
  <c r="H62" i="38"/>
  <c r="H61" i="38"/>
  <c r="H60" i="38"/>
  <c r="H59" i="38"/>
  <c r="H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K32" i="38"/>
  <c r="J32" i="38" s="1"/>
  <c r="E32" i="38"/>
  <c r="D32" i="38" s="1"/>
  <c r="M29" i="38"/>
  <c r="L29" i="38"/>
  <c r="K29" i="38"/>
  <c r="J29" i="38"/>
  <c r="I29" i="38"/>
  <c r="G29" i="38"/>
  <c r="F29" i="38"/>
  <c r="E29" i="38"/>
  <c r="D29" i="38"/>
  <c r="C29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G28" i="38"/>
  <c r="F28" i="38"/>
  <c r="E28" i="38"/>
  <c r="D28" i="38"/>
  <c r="C28" i="38"/>
  <c r="U27" i="38"/>
  <c r="T27" i="38"/>
  <c r="S27" i="38"/>
  <c r="R27" i="38"/>
  <c r="Q27" i="38"/>
  <c r="P27" i="38"/>
  <c r="O27" i="38"/>
  <c r="N27" i="38"/>
  <c r="M27" i="38"/>
  <c r="M30" i="38" s="1"/>
  <c r="L27" i="38"/>
  <c r="L30" i="38" s="1"/>
  <c r="K27" i="38"/>
  <c r="K30" i="38" s="1"/>
  <c r="J27" i="38"/>
  <c r="J30" i="38" s="1"/>
  <c r="I27" i="38"/>
  <c r="G27" i="38"/>
  <c r="G30" i="38" s="1"/>
  <c r="F27" i="38"/>
  <c r="F30" i="38" s="1"/>
  <c r="E27" i="38"/>
  <c r="E30" i="38" s="1"/>
  <c r="D27" i="38"/>
  <c r="D30" i="38" s="1"/>
  <c r="C27" i="38"/>
  <c r="C30" i="38" s="1"/>
  <c r="V26" i="38"/>
  <c r="U24" i="38"/>
  <c r="U29" i="38" s="1"/>
  <c r="T24" i="38"/>
  <c r="T29" i="38" s="1"/>
  <c r="S24" i="38"/>
  <c r="S29" i="38" s="1"/>
  <c r="R24" i="38"/>
  <c r="R29" i="38" s="1"/>
  <c r="Q24" i="38"/>
  <c r="Q29" i="38" s="1"/>
  <c r="P24" i="38"/>
  <c r="P29" i="38" s="1"/>
  <c r="O24" i="38"/>
  <c r="O29" i="38" s="1"/>
  <c r="N24" i="38"/>
  <c r="N29" i="38" s="1"/>
  <c r="M24" i="38"/>
  <c r="L24" i="38"/>
  <c r="K24" i="38"/>
  <c r="J24" i="38"/>
  <c r="I24" i="38"/>
  <c r="H24" i="38"/>
  <c r="G24" i="38"/>
  <c r="F24" i="38"/>
  <c r="E24" i="38"/>
  <c r="D24" i="38"/>
  <c r="C24" i="38"/>
  <c r="B24" i="38"/>
  <c r="V23" i="38"/>
  <c r="V22" i="38"/>
  <c r="V21" i="38"/>
  <c r="V20" i="38"/>
  <c r="V19" i="38"/>
  <c r="V18" i="38"/>
  <c r="V17" i="38"/>
  <c r="M31" i="38" l="1"/>
  <c r="E31" i="38"/>
  <c r="D31" i="38"/>
  <c r="L31" i="38"/>
  <c r="I30" i="38"/>
  <c r="I31" i="38" s="1"/>
  <c r="C31" i="38"/>
  <c r="R46" i="38"/>
  <c r="R47" i="38" s="1"/>
  <c r="I46" i="38"/>
  <c r="I47" i="38" s="1"/>
  <c r="B51" i="38"/>
  <c r="J31" i="38"/>
  <c r="K31" i="38"/>
  <c r="G31" i="38"/>
  <c r="T83" i="38"/>
  <c r="F31" i="38"/>
  <c r="H65" i="38"/>
  <c r="V24" i="38"/>
  <c r="F49" i="37"/>
  <c r="E49" i="37"/>
  <c r="D49" i="37"/>
  <c r="C49" i="37"/>
  <c r="B49" i="37"/>
  <c r="R49" i="38" l="1"/>
  <c r="I49" i="38"/>
  <c r="T86" i="38"/>
  <c r="T84" i="38"/>
  <c r="W27" i="38"/>
  <c r="V25" i="38"/>
  <c r="H68" i="38"/>
  <c r="H66" i="38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3" i="36"/>
  <c r="B4" i="36" s="1"/>
  <c r="B9" i="36" l="1"/>
  <c r="B10" i="36" s="1"/>
  <c r="E6" i="35"/>
  <c r="E5" i="35"/>
  <c r="E4" i="35"/>
  <c r="E3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Q40" i="2"/>
  <c r="Q39" i="2"/>
  <c r="Q38" i="2"/>
  <c r="Q37" i="2"/>
  <c r="Q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<sst xmlns="http://schemas.openxmlformats.org/spreadsheetml/2006/main" count="4885" uniqueCount="164">
  <si>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</si>
  <si>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</si>
  <si>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</si>
  <si>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</si>
  <si>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</si>
  <si>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</si>
  <si>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</si>
  <si>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</si>
  <si>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</si>
  <si>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</si>
  <si>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</si>
  <si>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</si>
  <si>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</si>
  <si>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</si>
  <si>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</si>
  <si>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</si>
  <si>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</si>
  <si>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</si>
  <si>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</si>
  <si>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</si>
  <si>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</si>
  <si>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</si>
  <si>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</si>
  <si>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</si>
  <si>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</si>
  <si>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</si>
  <si>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</si>
  <si>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</si>
  <si>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</si>
  <si>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</si>
  <si>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</si>
  <si>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</si>
  <si>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</si>
  <si>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</si>
  <si>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</si>
  <si>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</si>
  <si>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</si>
  <si>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</si>
  <si>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</si>
  <si>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</si>
  <si>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</si>
  <si>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</si>
  <si>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</si>
  <si>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</si>
  <si>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</si>
  <si>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</si>
  <si>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</si>
  <si>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</si>
  <si>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</si>
  <si>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</si>
  <si>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</si>
  <si>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</si>
  <si>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</si>
  <si>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</si>
  <si>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</si>
  <si>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</si>
  <si>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</si>
  <si>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</si>
  <si>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</si>
  <si>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</si>
  <si>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</si>
  <si>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</si>
  <si>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</si>
  <si>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</si>
  <si>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</si>
  <si>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</si>
  <si>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</si>
  <si>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</si>
  <si>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</si>
  <si>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</si>
  <si>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</si>
  <si>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</si>
  <si>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</si>
  <si>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</si>
  <si>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</si>
  <si>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</si>
  <si>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</si>
  <si>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</si>
  <si>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</si>
  <si>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</si>
  <si>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</si>
  <si>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</si>
  <si>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</si>
  <si>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</si>
  <si>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</si>
  <si>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</si>
  <si>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</si>
  <si>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</si>
  <si>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</si>
  <si>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</si>
  <si>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</si>
  <si>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</si>
  <si>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</si>
  <si>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</si>
  <si>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</si>
  <si>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</si>
  <si>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</si>
  <si>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</si>
  <si>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</si>
  <si>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</si>
  <si>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</si>
  <si>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</si>
  <si>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</si>
  <si>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</si>
  <si>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</si>
  <si>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</si>
  <si>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</si>
  <si>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</si>
  <si>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</si>
  <si>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</si>
  <si>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</si>
  <si>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</si>
  <si>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</si>
  <si>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SEMANA 28</t>
  </si>
  <si>
    <t>GRANJA</t>
  </si>
  <si>
    <t>SEMANA 29</t>
  </si>
  <si>
    <t>SEMANA 30</t>
  </si>
  <si>
    <t>SEMANA 31</t>
  </si>
  <si>
    <t>SEMANA 32</t>
  </si>
  <si>
    <t>SEMANA 33</t>
  </si>
  <si>
    <t>SEMANA 35</t>
  </si>
  <si>
    <t>SEMANA 36</t>
  </si>
  <si>
    <t>SEMANA 37</t>
  </si>
  <si>
    <t>SEMANA 38</t>
  </si>
  <si>
    <t>Corral</t>
  </si>
  <si>
    <t>Cantidad de calcio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</si>
  <si>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</si>
  <si>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</si>
  <si>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</si>
  <si>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</si>
  <si>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</si>
  <si>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</si>
  <si>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</si>
  <si>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</si>
  <si>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</si>
  <si>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</si>
  <si>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</si>
  <si>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</si>
  <si>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</si>
  <si>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</si>
  <si>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</si>
  <si>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</si>
  <si>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</si>
  <si>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</si>
  <si>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</si>
  <si>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E1</t>
  </si>
  <si>
    <t>E2</t>
  </si>
  <si>
    <t>E3</t>
  </si>
  <si>
    <t>E4</t>
  </si>
  <si>
    <t>Programa de calcio modulo 1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</si>
  <si>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</si>
  <si>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</si>
  <si>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</si>
  <si>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</si>
  <si>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</si>
  <si>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</si>
  <si>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</si>
  <si>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</si>
  <si>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</si>
  <si>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F 3 - F 4 - Machos</t>
  </si>
  <si>
    <t>SEMANA 48</t>
  </si>
  <si>
    <t>DESCONTAR A DIARIO EL CONSUMO DE LA CEPA 4 POR MORTALIDAD Y DESCARTAR PROGRAMAS DE ALIMENTO VIEJOS</t>
  </si>
  <si>
    <t>4 AL 10 DE FEB</t>
  </si>
  <si>
    <r>
      <t xml:space="preserve">CASETA B (12)                                                 </t>
    </r>
    <r>
      <rPr>
        <sz val="18"/>
        <color theme="1"/>
        <rFont val="Arial"/>
        <family val="2"/>
      </rPr>
      <t>TOLVA PRINCIPAL - 76 KGS                                               TOLVA AUXILIAR - 37,8 KGS</t>
    </r>
    <r>
      <rPr>
        <b/>
        <sz val="18"/>
        <color theme="1"/>
        <rFont val="Arial"/>
        <family val="2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Arial"/>
        <family val="2"/>
      </rPr>
      <t>TOLVA PRINCIPAL - 75 KGS                                 TOLVA AUXILIAR - 37,7 KGS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</si>
</sst>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"/>
  </numFmts>
  <fonts count="52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22"/>
      <color theme="1"/>
      <name val="Calibri"/>
      <family val="2"/>
      <scheme val="minor"/>
    </font>
    <font>
      <sz val="17"/>
      <name val="Arial"/>
      <family val="2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37" fillId="0" borderId="0" applyFont="0" applyFill="0" applyBorder="0" applyAlignment="0" applyProtection="0"/>
  </cellStyleXfs>
  <cellXfs count="69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29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" fontId="30" fillId="0" borderId="7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1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1" fillId="3" borderId="13" xfId="1" applyNumberFormat="1" applyFont="1" applyFill="1" applyBorder="1" applyAlignment="1">
      <alignment horizontal="center" vertical="center"/>
    </xf>
    <xf numFmtId="2" fontId="31" fillId="0" borderId="13" xfId="1" applyNumberFormat="1" applyFont="1" applyFill="1" applyBorder="1" applyAlignment="1">
      <alignment horizontal="center" vertical="center"/>
    </xf>
    <xf numFmtId="1" fontId="31" fillId="3" borderId="13" xfId="1" applyNumberFormat="1" applyFont="1" applyFill="1" applyBorder="1" applyAlignment="1">
      <alignment horizontal="center" vertical="center"/>
    </xf>
    <xf numFmtId="164" fontId="31" fillId="0" borderId="13" xfId="1" applyNumberFormat="1" applyFont="1" applyFill="1" applyBorder="1" applyAlignment="1">
      <alignment horizontal="center" vertical="center"/>
    </xf>
    <xf numFmtId="1" fontId="31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29" fillId="8" borderId="57" xfId="3" applyFont="1" applyFill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1" fontId="31" fillId="0" borderId="14" xfId="1" applyNumberFormat="1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3" fillId="8" borderId="35" xfId="3" applyFont="1" applyFill="1" applyBorder="1" applyAlignment="1">
      <alignment horizontal="center" vertical="center"/>
    </xf>
    <xf numFmtId="0" fontId="33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4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35" fillId="0" borderId="6" xfId="1" applyFont="1" applyBorder="1" applyAlignment="1">
      <alignment horizontal="center" vertical="center"/>
    </xf>
    <xf numFmtId="1" fontId="35" fillId="0" borderId="7" xfId="1" applyNumberFormat="1" applyFont="1" applyBorder="1" applyAlignment="1">
      <alignment horizontal="center" vertical="center"/>
    </xf>
    <xf numFmtId="1" fontId="35" fillId="0" borderId="6" xfId="1" applyNumberFormat="1" applyFont="1" applyBorder="1" applyAlignment="1">
      <alignment horizontal="center" vertical="center"/>
    </xf>
    <xf numFmtId="1" fontId="35" fillId="0" borderId="9" xfId="1" applyNumberFormat="1" applyFont="1" applyBorder="1" applyAlignment="1">
      <alignment horizontal="center" vertical="center"/>
    </xf>
    <xf numFmtId="1" fontId="36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/>
    </xf>
    <xf numFmtId="2" fontId="38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8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10" fontId="38" fillId="0" borderId="7" xfId="4" applyNumberFormat="1" applyFont="1" applyFill="1" applyBorder="1" applyAlignment="1">
      <alignment horizontal="center" vertical="center"/>
    </xf>
    <xf numFmtId="2" fontId="38" fillId="3" borderId="7" xfId="0" applyNumberFormat="1" applyFont="1" applyFill="1" applyBorder="1" applyAlignment="1">
      <alignment horizontal="center" vertical="center"/>
    </xf>
    <xf numFmtId="9" fontId="38" fillId="0" borderId="7" xfId="4" applyNumberFormat="1" applyFont="1" applyBorder="1" applyAlignment="1">
      <alignment horizontal="center" vertical="center"/>
    </xf>
    <xf numFmtId="166" fontId="38" fillId="0" borderId="37" xfId="0" applyNumberFormat="1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166" fontId="38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center" vertical="center"/>
    </xf>
    <xf numFmtId="1" fontId="39" fillId="2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164" fontId="11" fillId="0" borderId="49" xfId="0" applyNumberFormat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2" fontId="34" fillId="5" borderId="49" xfId="0" applyNumberFormat="1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6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36" fillId="7" borderId="4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34" fillId="5" borderId="9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1" fontId="36" fillId="6" borderId="9" xfId="0" applyNumberFormat="1" applyFont="1" applyFill="1" applyBorder="1" applyAlignment="1">
      <alignment horizontal="center" vertical="center"/>
    </xf>
    <xf numFmtId="0" fontId="11" fillId="6" borderId="16" xfId="0" applyNumberFormat="1" applyFont="1" applyFill="1" applyBorder="1" applyAlignment="1">
      <alignment horizontal="center" vertical="center"/>
    </xf>
    <xf numFmtId="0" fontId="36" fillId="6" borderId="9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6" fillId="7" borderId="9" xfId="0" applyNumberFormat="1" applyFont="1" applyFill="1" applyBorder="1" applyAlignment="1">
      <alignment horizontal="center" vertical="center"/>
    </xf>
    <xf numFmtId="2" fontId="36" fillId="0" borderId="9" xfId="0" applyNumberFormat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2" fillId="2" borderId="24" xfId="0" applyFont="1" applyFill="1" applyBorder="1" applyAlignment="1">
      <alignment horizontal="center" vertical="center"/>
    </xf>
    <xf numFmtId="0" fontId="42" fillId="2" borderId="25" xfId="0" applyFont="1" applyFill="1" applyBorder="1" applyAlignment="1">
      <alignment horizontal="center" vertical="center"/>
    </xf>
    <xf numFmtId="0" fontId="44" fillId="2" borderId="23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3" borderId="33" xfId="0" applyFont="1" applyFill="1" applyBorder="1" applyAlignment="1">
      <alignment horizontal="center" vertical="center"/>
    </xf>
    <xf numFmtId="0" fontId="44" fillId="3" borderId="19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20" xfId="0" quotePrefix="1" applyFont="1" applyFill="1" applyBorder="1" applyAlignment="1">
      <alignment horizontal="center" vertical="center"/>
    </xf>
    <xf numFmtId="0" fontId="44" fillId="3" borderId="41" xfId="0" quotePrefix="1" applyFont="1" applyFill="1" applyBorder="1" applyAlignment="1">
      <alignment horizontal="center" vertical="center"/>
    </xf>
    <xf numFmtId="0" fontId="44" fillId="10" borderId="48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49" xfId="0" applyNumberFormat="1" applyFont="1" applyFill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10" borderId="30" xfId="0" applyFont="1" applyFill="1" applyBorder="1" applyAlignment="1">
      <alignment horizontal="center" vertical="center"/>
    </xf>
    <xf numFmtId="164" fontId="44" fillId="0" borderId="39" xfId="0" applyNumberFormat="1" applyFont="1" applyFill="1" applyBorder="1" applyAlignment="1">
      <alignment horizontal="center" vertical="center"/>
    </xf>
    <xf numFmtId="164" fontId="44" fillId="0" borderId="40" xfId="0" applyNumberFormat="1" applyFont="1" applyFill="1" applyBorder="1" applyAlignment="1">
      <alignment horizontal="center" vertical="center"/>
    </xf>
    <xf numFmtId="164" fontId="44" fillId="0" borderId="32" xfId="0" applyNumberFormat="1" applyFont="1" applyFill="1" applyBorder="1" applyAlignment="1">
      <alignment horizontal="center" vertical="center"/>
    </xf>
    <xf numFmtId="164" fontId="44" fillId="0" borderId="17" xfId="0" applyNumberFormat="1" applyFont="1" applyFill="1" applyBorder="1" applyAlignment="1">
      <alignment horizontal="center" vertical="center"/>
    </xf>
    <xf numFmtId="164" fontId="44" fillId="0" borderId="47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164" fontId="44" fillId="0" borderId="50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4" fillId="3" borderId="34" xfId="0" applyFont="1" applyFill="1" applyBorder="1" applyAlignment="1">
      <alignment horizontal="center" vertical="center"/>
    </xf>
    <xf numFmtId="0" fontId="44" fillId="3" borderId="29" xfId="0" applyFont="1" applyFill="1" applyBorder="1" applyAlignment="1">
      <alignment horizontal="center" vertical="center"/>
    </xf>
    <xf numFmtId="0" fontId="44" fillId="3" borderId="35" xfId="0" applyFont="1" applyFill="1" applyBorder="1" applyAlignment="1">
      <alignment horizontal="center" vertical="center"/>
    </xf>
    <xf numFmtId="0" fontId="44" fillId="3" borderId="42" xfId="0" applyFont="1" applyFill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56" xfId="0" applyNumberFormat="1" applyFont="1" applyFill="1" applyBorder="1" applyAlignment="1">
      <alignment horizontal="center" vertical="center"/>
    </xf>
    <xf numFmtId="164" fontId="24" fillId="0" borderId="15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38" xfId="0" applyNumberFormat="1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164" fontId="24" fillId="2" borderId="23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164" fontId="44" fillId="2" borderId="23" xfId="0" applyNumberFormat="1" applyFont="1" applyFill="1" applyBorder="1" applyAlignment="1">
      <alignment horizontal="center" vertical="center"/>
    </xf>
    <xf numFmtId="0" fontId="44" fillId="9" borderId="48" xfId="0" applyFont="1" applyFill="1" applyBorder="1" applyAlignment="1">
      <alignment horizontal="center" vertical="center"/>
    </xf>
    <xf numFmtId="0" fontId="44" fillId="8" borderId="0" xfId="0" applyFont="1" applyFill="1" applyBorder="1" applyAlignment="1">
      <alignment horizontal="center" vertical="center"/>
    </xf>
    <xf numFmtId="0" fontId="44" fillId="9" borderId="47" xfId="0" applyFont="1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0" fontId="44" fillId="10" borderId="17" xfId="0" applyFont="1" applyFill="1" applyBorder="1" applyAlignment="1">
      <alignment horizontal="center" vertical="center"/>
    </xf>
    <xf numFmtId="164" fontId="44" fillId="0" borderId="53" xfId="0" applyNumberFormat="1" applyFont="1" applyFill="1" applyBorder="1" applyAlignment="1">
      <alignment horizontal="center" vertical="center"/>
    </xf>
    <xf numFmtId="164" fontId="44" fillId="0" borderId="54" xfId="0" applyNumberFormat="1" applyFont="1" applyFill="1" applyBorder="1" applyAlignment="1">
      <alignment horizontal="center" vertical="center"/>
    </xf>
    <xf numFmtId="164" fontId="44" fillId="0" borderId="0" xfId="0" applyNumberFormat="1" applyFont="1" applyFill="1" applyBorder="1" applyAlignment="1">
      <alignment horizontal="center" vertical="center"/>
    </xf>
    <xf numFmtId="0" fontId="44" fillId="11" borderId="17" xfId="0" applyFont="1" applyFill="1" applyBorder="1" applyAlignment="1">
      <alignment horizontal="center" vertical="center"/>
    </xf>
    <xf numFmtId="164" fontId="44" fillId="0" borderId="43" xfId="0" applyNumberFormat="1" applyFont="1" applyFill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45" xfId="0" applyFont="1" applyBorder="1" applyAlignment="1">
      <alignment horizontal="center" vertical="center"/>
    </xf>
    <xf numFmtId="1" fontId="44" fillId="0" borderId="45" xfId="0" applyNumberFormat="1" applyFont="1" applyFill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" fontId="44" fillId="0" borderId="0" xfId="0" applyNumberFormat="1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vertical="center"/>
    </xf>
    <xf numFmtId="0" fontId="51" fillId="0" borderId="33" xfId="0" applyFont="1" applyBorder="1" applyAlignment="1">
      <alignment horizontal="center" vertical="center"/>
    </xf>
    <xf numFmtId="164" fontId="51" fillId="0" borderId="41" xfId="0" applyNumberFormat="1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164" fontId="51" fillId="0" borderId="9" xfId="0" applyNumberFormat="1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164" fontId="51" fillId="0" borderId="14" xfId="0" applyNumberFormat="1" applyFont="1" applyBorder="1" applyAlignment="1">
      <alignment horizontal="center" vertical="center"/>
    </xf>
    <xf numFmtId="0" fontId="51" fillId="0" borderId="39" xfId="0" applyFont="1" applyBorder="1" applyAlignment="1">
      <alignment horizontal="center" vertical="center" wrapText="1"/>
    </xf>
    <xf numFmtId="0" fontId="51" fillId="0" borderId="58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64" fontId="11" fillId="5" borderId="16" xfId="0" applyNumberFormat="1" applyFont="1" applyFill="1" applyBorder="1" applyAlignment="1">
      <alignment horizontal="center" vertical="center"/>
    </xf>
    <xf numFmtId="164" fontId="11" fillId="5" borderId="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" fontId="24" fillId="0" borderId="4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vertical="center"/>
    </xf>
    <xf numFmtId="0" fontId="44" fillId="2" borderId="1" xfId="0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 vertical="center"/>
    </xf>
    <xf numFmtId="0" fontId="42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44" fillId="2" borderId="24" xfId="0" applyFont="1" applyFill="1" applyBorder="1" applyAlignment="1">
      <alignment horizontal="center" vertical="center"/>
    </xf>
    <xf numFmtId="0" fontId="44" fillId="2" borderId="25" xfId="0" applyFont="1" applyFill="1" applyBorder="1" applyAlignment="1">
      <alignment horizontal="center" vertical="center"/>
    </xf>
    <xf numFmtId="0" fontId="44" fillId="2" borderId="26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4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48" fillId="0" borderId="21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4" fillId="8" borderId="30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8" borderId="32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" fontId="44" fillId="0" borderId="0" xfId="0" applyNumberFormat="1" applyFont="1" applyFill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50" fillId="0" borderId="43" xfId="0" applyFont="1" applyBorder="1" applyAlignment="1">
      <alignment horizontal="center" vertical="center"/>
    </xf>
    <xf numFmtId="0" fontId="50" fillId="0" borderId="58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0" fontId="51" fillId="0" borderId="44" xfId="0" applyFont="1" applyBorder="1" applyAlignment="1">
      <alignment horizontal="center" vertical="center"/>
    </xf>
    <xf numFmtId="0" fontId="51" fillId="0" borderId="4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/>
    <cellStyle name="Normal 10 2" xfId="2"/>
    <cellStyle name="Normal 21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63499</xdr:rowOff>
    </xdr:from>
    <xdr:to>
      <xdr:col>0</xdr:col>
      <xdr:colOff>2460624</xdr:colOff>
      <xdr:row>2</xdr:row>
      <xdr:rowOff>231774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9" y="63499"/>
          <a:ext cx="23018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618" t="s">
        <v>5</v>
      </c>
      <c r="L11" s="61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53</v>
      </c>
      <c r="C15" s="630"/>
      <c r="D15" s="630"/>
      <c r="E15" s="630"/>
      <c r="F15" s="630"/>
      <c r="G15" s="630"/>
      <c r="H15" s="630"/>
      <c r="I15" s="630"/>
      <c r="J15" s="630"/>
      <c r="K15" s="631"/>
      <c r="L15" s="624" t="s">
        <v>9</v>
      </c>
      <c r="M15" s="624"/>
      <c r="N15" s="624"/>
      <c r="O15" s="625"/>
      <c r="P15" s="626" t="s">
        <v>30</v>
      </c>
      <c r="Q15" s="627"/>
      <c r="R15" s="627"/>
      <c r="S15" s="628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19" t="s">
        <v>26</v>
      </c>
      <c r="C36" s="620"/>
      <c r="D36" s="620"/>
      <c r="E36" s="620"/>
      <c r="F36" s="620"/>
      <c r="G36" s="620"/>
      <c r="H36" s="102"/>
      <c r="I36" s="55" t="s">
        <v>27</v>
      </c>
      <c r="J36" s="110"/>
      <c r="K36" s="622" t="s">
        <v>26</v>
      </c>
      <c r="L36" s="622"/>
      <c r="M36" s="622"/>
      <c r="N36" s="622"/>
      <c r="O36" s="619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621" t="s">
        <v>8</v>
      </c>
      <c r="C55" s="622"/>
      <c r="D55" s="622"/>
      <c r="E55" s="622"/>
      <c r="F55" s="61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618" t="s">
        <v>62</v>
      </c>
      <c r="L11" s="618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24" t="s">
        <v>9</v>
      </c>
      <c r="N15" s="624"/>
      <c r="O15" s="624"/>
      <c r="P15" s="624"/>
      <c r="Q15" s="624"/>
      <c r="R15" s="625"/>
      <c r="S15" s="626" t="s">
        <v>30</v>
      </c>
      <c r="T15" s="627"/>
      <c r="U15" s="627"/>
      <c r="V15" s="627"/>
      <c r="W15" s="627"/>
      <c r="X15" s="62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618" t="s">
        <v>62</v>
      </c>
      <c r="L11" s="618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24" t="s">
        <v>9</v>
      </c>
      <c r="N15" s="624"/>
      <c r="O15" s="624"/>
      <c r="P15" s="624"/>
      <c r="Q15" s="624"/>
      <c r="R15" s="625"/>
      <c r="S15" s="626" t="s">
        <v>30</v>
      </c>
      <c r="T15" s="627"/>
      <c r="U15" s="627"/>
      <c r="V15" s="627"/>
      <c r="W15" s="627"/>
      <c r="X15" s="62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618" t="s">
        <v>63</v>
      </c>
      <c r="L11" s="618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24" t="s">
        <v>9</v>
      </c>
      <c r="N15" s="624"/>
      <c r="O15" s="624"/>
      <c r="P15" s="624"/>
      <c r="Q15" s="624"/>
      <c r="R15" s="625"/>
      <c r="S15" s="626" t="s">
        <v>30</v>
      </c>
      <c r="T15" s="627"/>
      <c r="U15" s="627"/>
      <c r="V15" s="627"/>
      <c r="W15" s="627"/>
      <c r="X15" s="62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618" t="s">
        <v>63</v>
      </c>
      <c r="L11" s="618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24" t="s">
        <v>9</v>
      </c>
      <c r="N15" s="624"/>
      <c r="O15" s="624"/>
      <c r="P15" s="624"/>
      <c r="Q15" s="624"/>
      <c r="R15" s="625"/>
      <c r="S15" s="626" t="s">
        <v>30</v>
      </c>
      <c r="T15" s="627"/>
      <c r="U15" s="627"/>
      <c r="V15" s="627"/>
      <c r="W15" s="627"/>
      <c r="X15" s="62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618" t="s">
        <v>63</v>
      </c>
      <c r="L11" s="618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24" t="s">
        <v>9</v>
      </c>
      <c r="N15" s="624"/>
      <c r="O15" s="624"/>
      <c r="P15" s="624"/>
      <c r="Q15" s="624"/>
      <c r="R15" s="625"/>
      <c r="S15" s="626" t="s">
        <v>30</v>
      </c>
      <c r="T15" s="627"/>
      <c r="U15" s="627"/>
      <c r="V15" s="627"/>
      <c r="W15" s="627"/>
      <c r="X15" s="62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618" t="s">
        <v>64</v>
      </c>
      <c r="L11" s="618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24" t="s">
        <v>9</v>
      </c>
      <c r="N15" s="624"/>
      <c r="O15" s="624"/>
      <c r="P15" s="624"/>
      <c r="Q15" s="624"/>
      <c r="R15" s="625"/>
      <c r="S15" s="626" t="s">
        <v>30</v>
      </c>
      <c r="T15" s="627"/>
      <c r="U15" s="627"/>
      <c r="V15" s="627"/>
      <c r="W15" s="627"/>
      <c r="X15" s="62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618" t="s">
        <v>65</v>
      </c>
      <c r="L11" s="618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24" t="s">
        <v>9</v>
      </c>
      <c r="N15" s="624"/>
      <c r="O15" s="624"/>
      <c r="P15" s="624"/>
      <c r="Q15" s="624"/>
      <c r="R15" s="625"/>
      <c r="S15" s="626" t="s">
        <v>30</v>
      </c>
      <c r="T15" s="627"/>
      <c r="U15" s="627"/>
      <c r="V15" s="627"/>
      <c r="W15" s="627"/>
      <c r="X15" s="62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618" t="s">
        <v>66</v>
      </c>
      <c r="L11" s="618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24" t="s">
        <v>9</v>
      </c>
      <c r="N15" s="624"/>
      <c r="O15" s="624"/>
      <c r="P15" s="624"/>
      <c r="Q15" s="624"/>
      <c r="R15" s="625"/>
      <c r="S15" s="626" t="s">
        <v>30</v>
      </c>
      <c r="T15" s="627"/>
      <c r="U15" s="627"/>
      <c r="V15" s="627"/>
      <c r="W15" s="627"/>
      <c r="X15" s="62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618" t="s">
        <v>67</v>
      </c>
      <c r="L11" s="618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24" t="s">
        <v>9</v>
      </c>
      <c r="N15" s="624"/>
      <c r="O15" s="624"/>
      <c r="P15" s="624"/>
      <c r="Q15" s="624"/>
      <c r="R15" s="625"/>
      <c r="S15" s="626" t="s">
        <v>30</v>
      </c>
      <c r="T15" s="627"/>
      <c r="U15" s="627"/>
      <c r="V15" s="627"/>
      <c r="W15" s="627"/>
      <c r="X15" s="62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618" t="s">
        <v>68</v>
      </c>
      <c r="L11" s="618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32" t="s">
        <v>9</v>
      </c>
      <c r="N15" s="624"/>
      <c r="O15" s="624"/>
      <c r="P15" s="624"/>
      <c r="Q15" s="625"/>
      <c r="R15" s="633" t="s">
        <v>30</v>
      </c>
      <c r="S15" s="634"/>
      <c r="T15" s="634"/>
      <c r="U15" s="634"/>
      <c r="V15" s="63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618" t="s">
        <v>55</v>
      </c>
      <c r="L11" s="618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53</v>
      </c>
      <c r="C15" s="630"/>
      <c r="D15" s="630"/>
      <c r="E15" s="630"/>
      <c r="F15" s="630"/>
      <c r="G15" s="630"/>
      <c r="H15" s="630"/>
      <c r="I15" s="630"/>
      <c r="J15" s="631"/>
      <c r="K15" s="632" t="s">
        <v>9</v>
      </c>
      <c r="L15" s="624"/>
      <c r="M15" s="624"/>
      <c r="N15" s="624"/>
      <c r="O15" s="625"/>
      <c r="P15" s="626" t="s">
        <v>30</v>
      </c>
      <c r="Q15" s="627"/>
      <c r="R15" s="627"/>
      <c r="S15" s="62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19" t="s">
        <v>26</v>
      </c>
      <c r="C36" s="620"/>
      <c r="D36" s="620"/>
      <c r="E36" s="620"/>
      <c r="F36" s="620"/>
      <c r="G36" s="620"/>
      <c r="H36" s="102"/>
      <c r="I36" s="55" t="s">
        <v>27</v>
      </c>
      <c r="J36" s="110"/>
      <c r="K36" s="622" t="s">
        <v>26</v>
      </c>
      <c r="L36" s="622"/>
      <c r="M36" s="622"/>
      <c r="N36" s="622"/>
      <c r="O36" s="619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621" t="s">
        <v>8</v>
      </c>
      <c r="C55" s="622"/>
      <c r="D55" s="622"/>
      <c r="E55" s="622"/>
      <c r="F55" s="61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618" t="s">
        <v>69</v>
      </c>
      <c r="L11" s="618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32" t="s">
        <v>9</v>
      </c>
      <c r="N15" s="624"/>
      <c r="O15" s="624"/>
      <c r="P15" s="624"/>
      <c r="Q15" s="625"/>
      <c r="R15" s="633" t="s">
        <v>30</v>
      </c>
      <c r="S15" s="634"/>
      <c r="T15" s="634"/>
      <c r="U15" s="634"/>
      <c r="V15" s="63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618" t="s">
        <v>70</v>
      </c>
      <c r="L11" s="618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32" t="s">
        <v>9</v>
      </c>
      <c r="N15" s="624"/>
      <c r="O15" s="624"/>
      <c r="P15" s="624"/>
      <c r="Q15" s="625"/>
      <c r="R15" s="633" t="s">
        <v>30</v>
      </c>
      <c r="S15" s="634"/>
      <c r="T15" s="634"/>
      <c r="U15" s="634"/>
      <c r="V15" s="63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618" t="s">
        <v>71</v>
      </c>
      <c r="L11" s="618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32" t="s">
        <v>9</v>
      </c>
      <c r="N15" s="624"/>
      <c r="O15" s="624"/>
      <c r="P15" s="624"/>
      <c r="Q15" s="625"/>
      <c r="R15" s="633" t="s">
        <v>30</v>
      </c>
      <c r="S15" s="634"/>
      <c r="T15" s="634"/>
      <c r="U15" s="634"/>
      <c r="V15" s="63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618" t="s">
        <v>72</v>
      </c>
      <c r="L11" s="618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1"/>
      <c r="M15" s="632" t="s">
        <v>9</v>
      </c>
      <c r="N15" s="624"/>
      <c r="O15" s="624"/>
      <c r="P15" s="624"/>
      <c r="Q15" s="625"/>
      <c r="R15" s="633" t="s">
        <v>30</v>
      </c>
      <c r="S15" s="634"/>
      <c r="T15" s="634"/>
      <c r="U15" s="634"/>
      <c r="V15" s="63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618" t="s">
        <v>77</v>
      </c>
      <c r="L11" s="618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0"/>
      <c r="F15" s="631"/>
      <c r="G15" s="629" t="s">
        <v>53</v>
      </c>
      <c r="H15" s="630"/>
      <c r="I15" s="630"/>
      <c r="J15" s="630"/>
      <c r="K15" s="631"/>
      <c r="L15" s="632" t="s">
        <v>9</v>
      </c>
      <c r="M15" s="624"/>
      <c r="N15" s="624"/>
      <c r="O15" s="625"/>
      <c r="P15" s="624" t="s">
        <v>9</v>
      </c>
      <c r="Q15" s="624"/>
      <c r="R15" s="624"/>
      <c r="S15" s="625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36:H36"/>
    <mergeCell ref="L36:P36"/>
    <mergeCell ref="P15:S15"/>
    <mergeCell ref="J54:K54"/>
    <mergeCell ref="B55:G55"/>
    <mergeCell ref="B15:F15"/>
    <mergeCell ref="G15:K15"/>
    <mergeCell ref="L15:O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618" t="s">
        <v>77</v>
      </c>
      <c r="L11" s="618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1" t="s">
        <v>7</v>
      </c>
      <c r="B15" s="636" t="s">
        <v>8</v>
      </c>
      <c r="C15" s="637"/>
      <c r="D15" s="637"/>
      <c r="E15" s="637"/>
      <c r="F15" s="637"/>
      <c r="G15" s="638"/>
      <c r="H15" s="639" t="s">
        <v>53</v>
      </c>
      <c r="I15" s="640"/>
      <c r="J15" s="640"/>
      <c r="K15" s="640"/>
      <c r="L15" s="640"/>
      <c r="M15" s="641"/>
      <c r="N15" s="643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ht="39.950000000000003" customHeight="1" x14ac:dyDescent="0.25">
      <c r="A16" s="233" t="s">
        <v>12</v>
      </c>
      <c r="B16" s="234" t="s">
        <v>79</v>
      </c>
      <c r="C16" s="235">
        <v>1</v>
      </c>
      <c r="D16" s="235">
        <v>2</v>
      </c>
      <c r="E16" s="235">
        <v>3</v>
      </c>
      <c r="F16" s="235">
        <v>4</v>
      </c>
      <c r="G16" s="235">
        <v>5</v>
      </c>
      <c r="H16" s="234" t="s">
        <v>79</v>
      </c>
      <c r="I16" s="235">
        <v>1</v>
      </c>
      <c r="J16" s="235">
        <v>2</v>
      </c>
      <c r="K16" s="235">
        <v>3</v>
      </c>
      <c r="L16" s="235">
        <v>4</v>
      </c>
      <c r="M16" s="270">
        <v>5</v>
      </c>
      <c r="N16" s="81">
        <v>11</v>
      </c>
      <c r="O16" s="21" t="s">
        <v>75</v>
      </c>
      <c r="P16" s="21">
        <v>13</v>
      </c>
      <c r="Q16" s="22">
        <v>14</v>
      </c>
      <c r="R16" s="14">
        <v>15</v>
      </c>
      <c r="S16" s="21" t="s">
        <v>76</v>
      </c>
      <c r="T16" s="21">
        <v>17</v>
      </c>
      <c r="U16" s="22">
        <v>18</v>
      </c>
      <c r="V16" s="236"/>
      <c r="X16" s="20"/>
      <c r="Y16" s="20"/>
    </row>
    <row r="17" spans="1:42" ht="39.950000000000003" customHeight="1" x14ac:dyDescent="0.25">
      <c r="A17" s="237" t="s">
        <v>13</v>
      </c>
      <c r="B17" s="238"/>
      <c r="C17" s="239">
        <v>89.195499999999996</v>
      </c>
      <c r="D17" s="239">
        <v>89.195499999999996</v>
      </c>
      <c r="E17" s="239">
        <v>20.61</v>
      </c>
      <c r="F17" s="239">
        <v>89.31</v>
      </c>
      <c r="G17" s="239">
        <v>89.31</v>
      </c>
      <c r="H17" s="238"/>
      <c r="I17" s="239">
        <v>88.508499999999998</v>
      </c>
      <c r="J17" s="239">
        <v>88.508499999999998</v>
      </c>
      <c r="K17" s="239">
        <v>20.61</v>
      </c>
      <c r="L17" s="239">
        <v>88.623000000000005</v>
      </c>
      <c r="M17" s="271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240">
        <f>SUM(B17:U17)</f>
        <v>1399.9915000000001</v>
      </c>
      <c r="X17" s="2"/>
      <c r="Y17" s="20"/>
    </row>
    <row r="18" spans="1:42" ht="39.950000000000003" customHeight="1" x14ac:dyDescent="0.25">
      <c r="A18" s="241" t="s">
        <v>14</v>
      </c>
      <c r="B18" s="238"/>
      <c r="C18" s="239">
        <v>89.195499999999996</v>
      </c>
      <c r="D18" s="239">
        <v>89.195499999999996</v>
      </c>
      <c r="E18" s="239">
        <v>20.61</v>
      </c>
      <c r="F18" s="239">
        <v>89.31</v>
      </c>
      <c r="G18" s="239">
        <v>89.31</v>
      </c>
      <c r="H18" s="238"/>
      <c r="I18" s="239">
        <v>88.508499999999998</v>
      </c>
      <c r="J18" s="239">
        <v>88.508499999999998</v>
      </c>
      <c r="K18" s="239">
        <v>20.61</v>
      </c>
      <c r="L18" s="239">
        <v>88.623000000000005</v>
      </c>
      <c r="M18" s="271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240">
        <f t="shared" ref="V18:V23" si="0">SUM(B18:U18)</f>
        <v>1399.9915000000001</v>
      </c>
      <c r="X18" s="2"/>
      <c r="Y18" s="20"/>
      <c r="Z18" s="242"/>
    </row>
    <row r="19" spans="1:42" ht="39.950000000000003" customHeight="1" x14ac:dyDescent="0.25">
      <c r="A19" s="237" t="s">
        <v>15</v>
      </c>
      <c r="B19" s="238"/>
      <c r="C19" s="239">
        <v>95.739099999999993</v>
      </c>
      <c r="D19" s="239">
        <v>95.739099999999993</v>
      </c>
      <c r="E19" s="239">
        <v>22.374000000000002</v>
      </c>
      <c r="F19" s="239">
        <v>95.861999999999981</v>
      </c>
      <c r="G19" s="239">
        <v>93.132000000000005</v>
      </c>
      <c r="H19" s="238"/>
      <c r="I19" s="239">
        <v>91.213999999999984</v>
      </c>
      <c r="J19" s="239">
        <v>90.131799999999998</v>
      </c>
      <c r="K19" s="239">
        <v>20.988</v>
      </c>
      <c r="L19" s="239">
        <v>89.1648</v>
      </c>
      <c r="M19" s="271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240">
        <f t="shared" si="0"/>
        <v>1451.7207999999998</v>
      </c>
      <c r="X19" s="2"/>
      <c r="Y19" s="20"/>
      <c r="Z19" s="242"/>
    </row>
    <row r="20" spans="1:42" ht="39.75" customHeight="1" x14ac:dyDescent="0.25">
      <c r="A20" s="241" t="s">
        <v>16</v>
      </c>
      <c r="B20" s="238"/>
      <c r="C20" s="239">
        <v>95.739099999999993</v>
      </c>
      <c r="D20" s="239">
        <v>95.739099999999993</v>
      </c>
      <c r="E20" s="239">
        <v>22.374000000000002</v>
      </c>
      <c r="F20" s="239">
        <v>95.861999999999981</v>
      </c>
      <c r="G20" s="239">
        <v>93.132000000000005</v>
      </c>
      <c r="H20" s="238"/>
      <c r="I20" s="239">
        <v>91.213999999999984</v>
      </c>
      <c r="J20" s="239">
        <v>90.131799999999998</v>
      </c>
      <c r="K20" s="239">
        <v>20.988</v>
      </c>
      <c r="L20" s="239">
        <v>89.1648</v>
      </c>
      <c r="M20" s="271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240">
        <f t="shared" si="0"/>
        <v>1451.7207999999998</v>
      </c>
      <c r="X20" s="2"/>
      <c r="Y20" s="20"/>
      <c r="Z20" s="242"/>
    </row>
    <row r="21" spans="1:42" ht="39.950000000000003" customHeight="1" x14ac:dyDescent="0.25">
      <c r="A21" s="237" t="s">
        <v>17</v>
      </c>
      <c r="B21" s="238"/>
      <c r="C21" s="239">
        <v>95.739099999999993</v>
      </c>
      <c r="D21" s="239">
        <v>95.739099999999993</v>
      </c>
      <c r="E21" s="239">
        <v>22.374000000000002</v>
      </c>
      <c r="F21" s="239">
        <v>95.861999999999981</v>
      </c>
      <c r="G21" s="239">
        <v>93.132000000000005</v>
      </c>
      <c r="H21" s="238"/>
      <c r="I21" s="239">
        <v>91.213999999999984</v>
      </c>
      <c r="J21" s="239">
        <v>90.131799999999998</v>
      </c>
      <c r="K21" s="239">
        <v>20.988</v>
      </c>
      <c r="L21" s="239">
        <v>89.1648</v>
      </c>
      <c r="M21" s="271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240">
        <f t="shared" si="0"/>
        <v>1451.7207999999998</v>
      </c>
      <c r="X21" s="2"/>
      <c r="Y21" s="20"/>
      <c r="Z21" s="242"/>
    </row>
    <row r="22" spans="1:42" ht="39.950000000000003" customHeight="1" x14ac:dyDescent="0.25">
      <c r="A22" s="241" t="s">
        <v>18</v>
      </c>
      <c r="B22" s="238"/>
      <c r="C22" s="239">
        <v>95.739099999999993</v>
      </c>
      <c r="D22" s="239">
        <v>95.739099999999993</v>
      </c>
      <c r="E22" s="239">
        <v>22.374000000000002</v>
      </c>
      <c r="F22" s="239">
        <v>95.861999999999981</v>
      </c>
      <c r="G22" s="239">
        <v>93.132000000000005</v>
      </c>
      <c r="H22" s="238">
        <v>343.8</v>
      </c>
      <c r="I22" s="239">
        <v>9.3469999999999995</v>
      </c>
      <c r="J22" s="239">
        <v>8.746399999999996</v>
      </c>
      <c r="K22" s="239">
        <v>2.1060000000000003</v>
      </c>
      <c r="L22" s="239">
        <v>7.7520000000000016</v>
      </c>
      <c r="M22" s="271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240">
        <f t="shared" si="0"/>
        <v>1451.5909999999997</v>
      </c>
      <c r="X22" s="2"/>
      <c r="Y22" s="20"/>
      <c r="Z22" s="242"/>
    </row>
    <row r="23" spans="1:42" ht="39.950000000000003" customHeight="1" x14ac:dyDescent="0.25">
      <c r="A23" s="237" t="s">
        <v>19</v>
      </c>
      <c r="B23" s="238">
        <v>369.3</v>
      </c>
      <c r="C23" s="239">
        <v>8.2835999999999981</v>
      </c>
      <c r="D23" s="239">
        <v>8.0459999999999976</v>
      </c>
      <c r="E23" s="239">
        <v>2.2196000000000007</v>
      </c>
      <c r="F23" s="239">
        <v>8.1205000000000052</v>
      </c>
      <c r="G23" s="239">
        <v>6.3714000000000048</v>
      </c>
      <c r="H23" s="238">
        <v>343.8</v>
      </c>
      <c r="I23" s="239">
        <v>9.3469999999999995</v>
      </c>
      <c r="J23" s="239">
        <v>8.746399999999996</v>
      </c>
      <c r="K23" s="239">
        <v>2.1060000000000003</v>
      </c>
      <c r="L23" s="239">
        <v>7.7520000000000016</v>
      </c>
      <c r="M23" s="271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240">
        <f t="shared" si="0"/>
        <v>1451.0858999999998</v>
      </c>
      <c r="X23" s="2"/>
      <c r="Y23" s="20"/>
      <c r="Z23" s="242"/>
    </row>
    <row r="24" spans="1:42" ht="39.950000000000003" customHeight="1" thickBot="1" x14ac:dyDescent="0.3">
      <c r="A24" s="241" t="s">
        <v>11</v>
      </c>
      <c r="B24" s="243">
        <f>SUM(B17:B23)</f>
        <v>369.3</v>
      </c>
      <c r="C24" s="244">
        <f t="shared" ref="C24:U24" si="1">SUM(C17:C23)</f>
        <v>569.63099999999997</v>
      </c>
      <c r="D24" s="244">
        <f t="shared" si="1"/>
        <v>569.39340000000004</v>
      </c>
      <c r="E24" s="244">
        <f t="shared" si="1"/>
        <v>132.93560000000002</v>
      </c>
      <c r="F24" s="244">
        <f t="shared" si="1"/>
        <v>570.18849999999986</v>
      </c>
      <c r="G24" s="244">
        <f t="shared" si="1"/>
        <v>557.51940000000002</v>
      </c>
      <c r="H24" s="243">
        <f t="shared" si="1"/>
        <v>687.6</v>
      </c>
      <c r="I24" s="244">
        <f t="shared" si="1"/>
        <v>469.35299999999995</v>
      </c>
      <c r="J24" s="244">
        <f t="shared" si="1"/>
        <v>464.90519999999998</v>
      </c>
      <c r="K24" s="244">
        <f t="shared" si="1"/>
        <v>108.39599999999999</v>
      </c>
      <c r="L24" s="244">
        <f t="shared" si="1"/>
        <v>460.24440000000004</v>
      </c>
      <c r="M24" s="272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240">
        <f>SUM(B24:U24)</f>
        <v>10057.8223</v>
      </c>
      <c r="X24" s="2"/>
      <c r="Y24" s="242"/>
      <c r="Z24" s="242"/>
    </row>
    <row r="25" spans="1:42" ht="41.45" customHeight="1" x14ac:dyDescent="0.25">
      <c r="A25" s="245" t="s">
        <v>20</v>
      </c>
      <c r="B25" s="246"/>
      <c r="C25" s="247">
        <v>122.8</v>
      </c>
      <c r="D25" s="247">
        <v>122.8</v>
      </c>
      <c r="E25" s="247">
        <v>124.4</v>
      </c>
      <c r="F25" s="247">
        <v>122.9</v>
      </c>
      <c r="G25" s="247">
        <v>119.4</v>
      </c>
      <c r="H25" s="246"/>
      <c r="I25" s="247">
        <v>118</v>
      </c>
      <c r="J25" s="247">
        <v>116.6</v>
      </c>
      <c r="K25" s="247">
        <v>116.7</v>
      </c>
      <c r="L25" s="247">
        <v>115.2</v>
      </c>
      <c r="M25" s="273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248">
        <f>+((V24/V26)/7)*1000</f>
        <v>117.65736629076785</v>
      </c>
      <c r="Y25" s="242"/>
      <c r="Z25" s="242"/>
    </row>
    <row r="26" spans="1:42" s="2" customFormat="1" ht="36.75" customHeight="1" x14ac:dyDescent="0.25">
      <c r="A26" s="249" t="s">
        <v>21</v>
      </c>
      <c r="B26" s="250"/>
      <c r="C26" s="251">
        <v>767</v>
      </c>
      <c r="D26" s="251">
        <v>745</v>
      </c>
      <c r="E26" s="251">
        <v>179</v>
      </c>
      <c r="F26" s="251">
        <v>745</v>
      </c>
      <c r="G26" s="251">
        <v>861</v>
      </c>
      <c r="H26" s="252"/>
      <c r="I26" s="251">
        <v>719</v>
      </c>
      <c r="J26" s="251">
        <v>754</v>
      </c>
      <c r="K26" s="251">
        <v>180</v>
      </c>
      <c r="L26" s="251">
        <v>760</v>
      </c>
      <c r="M26" s="27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253">
        <f>SUM(C26:U26)</f>
        <v>12212</v>
      </c>
      <c r="Y26" s="20"/>
      <c r="Z26" s="20"/>
    </row>
    <row r="27" spans="1:42" s="2" customFormat="1" ht="33" customHeight="1" x14ac:dyDescent="0.25">
      <c r="A27" s="254" t="s">
        <v>22</v>
      </c>
      <c r="B27" s="255"/>
      <c r="C27" s="239">
        <f>(C26*C25/1000)*6</f>
        <v>565.12559999999996</v>
      </c>
      <c r="D27" s="239">
        <f t="shared" ref="D27:G27" si="2">(D26*D25/1000)*6</f>
        <v>548.91600000000005</v>
      </c>
      <c r="E27" s="239">
        <f t="shared" si="2"/>
        <v>133.60560000000001</v>
      </c>
      <c r="F27" s="239">
        <f t="shared" si="2"/>
        <v>549.36300000000006</v>
      </c>
      <c r="G27" s="239">
        <f t="shared" si="2"/>
        <v>616.82040000000006</v>
      </c>
      <c r="H27" s="255"/>
      <c r="I27" s="239">
        <f>(I26*I25/1000)*6</f>
        <v>509.05200000000002</v>
      </c>
      <c r="J27" s="239">
        <f>(J26*J25/1000)*6</f>
        <v>527.49839999999995</v>
      </c>
      <c r="K27" s="239">
        <f>(K26*K25/1000)*6</f>
        <v>126.036</v>
      </c>
      <c r="L27" s="239">
        <f>(L26*L25/1000)*6</f>
        <v>525.31200000000001</v>
      </c>
      <c r="M27" s="271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256" t="s">
        <v>23</v>
      </c>
      <c r="B28" s="257"/>
      <c r="C28" s="258">
        <f>+(C25-$C$32)*C26/1000</f>
        <v>8.2835999999999981</v>
      </c>
      <c r="D28" s="258">
        <f t="shared" ref="D28:G28" si="4">+(D25-$C$32)*D26/1000</f>
        <v>8.0459999999999976</v>
      </c>
      <c r="E28" s="258">
        <f t="shared" si="4"/>
        <v>2.2196000000000007</v>
      </c>
      <c r="F28" s="258">
        <f t="shared" si="4"/>
        <v>8.1205000000000052</v>
      </c>
      <c r="G28" s="258">
        <f t="shared" si="4"/>
        <v>6.3714000000000048</v>
      </c>
      <c r="H28" s="257"/>
      <c r="I28" s="258">
        <f>+(I25-$I$32)*I26/1000</f>
        <v>9.3469999999999995</v>
      </c>
      <c r="J28" s="258">
        <f t="shared" ref="J28:M28" si="5">+(J25-$I$32)*J26/1000</f>
        <v>8.746399999999996</v>
      </c>
      <c r="K28" s="258">
        <f t="shared" si="5"/>
        <v>2.1060000000000003</v>
      </c>
      <c r="L28" s="258">
        <f t="shared" si="5"/>
        <v>7.7520000000000016</v>
      </c>
      <c r="M28" s="275">
        <f t="shared" si="5"/>
        <v>8.7822000000000031</v>
      </c>
      <c r="N28" s="259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260"/>
    </row>
    <row r="29" spans="1:42" ht="33.75" customHeight="1" thickBot="1" x14ac:dyDescent="0.3">
      <c r="A29" s="256" t="s">
        <v>24</v>
      </c>
      <c r="B29" s="261"/>
      <c r="C29" s="262">
        <f t="shared" ref="C29:G29" si="7">+C26*(1.16666666666667)</f>
        <v>894.83333333333599</v>
      </c>
      <c r="D29" s="262">
        <f t="shared" si="7"/>
        <v>869.16666666666924</v>
      </c>
      <c r="E29" s="262">
        <f t="shared" si="7"/>
        <v>208.83333333333394</v>
      </c>
      <c r="F29" s="262">
        <f t="shared" si="7"/>
        <v>869.16666666666924</v>
      </c>
      <c r="G29" s="262">
        <f t="shared" si="7"/>
        <v>1004.500000000003</v>
      </c>
      <c r="H29" s="261"/>
      <c r="I29" s="262">
        <f>+I26*(1.16666666666667)</f>
        <v>838.83333333333576</v>
      </c>
      <c r="J29" s="262">
        <f>+J26*(1.16666666666667)</f>
        <v>879.66666666666924</v>
      </c>
      <c r="K29" s="262">
        <f>+K26*(1.16666666666667)</f>
        <v>210.00000000000063</v>
      </c>
      <c r="L29" s="262">
        <f>+L26*(1.16666666666667)</f>
        <v>886.66666666666924</v>
      </c>
      <c r="M29" s="276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260"/>
    </row>
    <row r="30" spans="1:42" ht="33.75" customHeight="1" x14ac:dyDescent="0.25">
      <c r="A30" s="52"/>
      <c r="B30" s="255"/>
      <c r="C30" s="263">
        <f>(C27/6)</f>
        <v>94.187599999999989</v>
      </c>
      <c r="D30" s="263">
        <f t="shared" ref="D30:G30" si="9">+(D27/6)</f>
        <v>91.486000000000004</v>
      </c>
      <c r="E30" s="263">
        <f t="shared" si="9"/>
        <v>22.267600000000002</v>
      </c>
      <c r="F30" s="263">
        <f t="shared" si="9"/>
        <v>91.560500000000005</v>
      </c>
      <c r="G30" s="263">
        <f t="shared" si="9"/>
        <v>102.80340000000001</v>
      </c>
      <c r="H30" s="255"/>
      <c r="I30" s="263">
        <f>+(I27/6)</f>
        <v>84.841999999999999</v>
      </c>
      <c r="J30" s="263">
        <f>+(J27/6)</f>
        <v>87.916399999999996</v>
      </c>
      <c r="K30" s="263">
        <f>+(K27/6)</f>
        <v>21.006</v>
      </c>
      <c r="L30" s="263">
        <f>+(L27/6)</f>
        <v>87.552000000000007</v>
      </c>
      <c r="M30" s="277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255"/>
      <c r="C31" s="263">
        <f>+((C27-C24)/4)+C30</f>
        <v>93.061249999999987</v>
      </c>
      <c r="D31" s="263">
        <f t="shared" ref="D31:G31" si="10">+((D27-D24)/4)+D30</f>
        <v>86.366650000000007</v>
      </c>
      <c r="E31" s="263">
        <f t="shared" si="10"/>
        <v>22.435099999999998</v>
      </c>
      <c r="F31" s="263">
        <f t="shared" si="10"/>
        <v>86.354125000000053</v>
      </c>
      <c r="G31" s="263">
        <f t="shared" si="10"/>
        <v>117.62865000000002</v>
      </c>
      <c r="H31" s="255"/>
      <c r="I31" s="263">
        <f>+((I27-I24)/4)+I30</f>
        <v>94.766750000000016</v>
      </c>
      <c r="J31" s="263">
        <f>+((J27-J24)/4)+J30</f>
        <v>103.56469999999999</v>
      </c>
      <c r="K31" s="263">
        <f>+((K27-K24)/4)+K30</f>
        <v>25.416000000000004</v>
      </c>
      <c r="L31" s="263">
        <f>+((L27-L24)/4)+L30</f>
        <v>103.8189</v>
      </c>
      <c r="M31" s="277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264"/>
      <c r="C32" s="265">
        <v>112</v>
      </c>
      <c r="D32" s="266">
        <f>+C32*E32/1000</f>
        <v>369.26400000000001</v>
      </c>
      <c r="E32" s="267">
        <f>+SUM(C26:G26)</f>
        <v>3297</v>
      </c>
      <c r="F32" s="268"/>
      <c r="G32" s="268"/>
      <c r="H32" s="264"/>
      <c r="I32" s="265">
        <v>105</v>
      </c>
      <c r="J32" s="266">
        <f>+I32*K32/1000</f>
        <v>343.77</v>
      </c>
      <c r="K32" s="267">
        <f>+SUM(I26:M26)</f>
        <v>3274</v>
      </c>
      <c r="L32" s="269"/>
      <c r="M32" s="278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79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28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R15:U15"/>
    <mergeCell ref="N15:Q15"/>
    <mergeCell ref="B36:H36"/>
    <mergeCell ref="J54:K54"/>
    <mergeCell ref="B55:G55"/>
    <mergeCell ref="B15:G15"/>
    <mergeCell ref="H15:M15"/>
    <mergeCell ref="L36:R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618" t="s">
        <v>80</v>
      </c>
      <c r="L11" s="618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43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0">
        <v>6.3714000000000048</v>
      </c>
      <c r="H17" s="299">
        <v>343.8</v>
      </c>
      <c r="I17" s="300">
        <v>9.3469999999999995</v>
      </c>
      <c r="J17" s="300">
        <v>8.746399999999996</v>
      </c>
      <c r="K17" s="300">
        <v>2.1060000000000003</v>
      </c>
      <c r="L17" s="300">
        <v>7.7520000000000016</v>
      </c>
      <c r="M17" s="301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02">
        <f>SUM(B17:U17)</f>
        <v>1451.0858999999998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379.15499999999997</v>
      </c>
      <c r="C18" s="300">
        <v>6.5194999999999999</v>
      </c>
      <c r="D18" s="300">
        <v>6.3324999999999996</v>
      </c>
      <c r="E18" s="300">
        <v>1.7004999999999999</v>
      </c>
      <c r="F18" s="300">
        <v>6.3324999999999996</v>
      </c>
      <c r="G18" s="300">
        <v>5.1660000000000004</v>
      </c>
      <c r="H18" s="299">
        <v>360.03</v>
      </c>
      <c r="I18" s="300">
        <v>7.19</v>
      </c>
      <c r="J18" s="300">
        <v>6.4089999999999998</v>
      </c>
      <c r="K18" s="300">
        <v>1.611</v>
      </c>
      <c r="L18" s="300">
        <v>6.08</v>
      </c>
      <c r="M18" s="301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02">
        <f t="shared" ref="V18:V23" si="0">SUM(B18:U18)</f>
        <v>1461.1946999999998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379.15499999999997</v>
      </c>
      <c r="C19" s="300">
        <v>6.5194999999999999</v>
      </c>
      <c r="D19" s="300">
        <v>6.3324999999999996</v>
      </c>
      <c r="E19" s="300">
        <v>1.7004999999999999</v>
      </c>
      <c r="F19" s="300">
        <v>6.3324999999999996</v>
      </c>
      <c r="G19" s="300">
        <v>5.1660000000000004</v>
      </c>
      <c r="H19" s="299">
        <v>360.03</v>
      </c>
      <c r="I19" s="300">
        <v>7.19</v>
      </c>
      <c r="J19" s="300">
        <v>6.4089999999999998</v>
      </c>
      <c r="K19" s="300">
        <v>1.611</v>
      </c>
      <c r="L19" s="300">
        <v>6.08</v>
      </c>
      <c r="M19" s="301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02">
        <f t="shared" si="0"/>
        <v>1475.3694199999998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379.15499999999997</v>
      </c>
      <c r="C20" s="300">
        <v>6.5194999999999999</v>
      </c>
      <c r="D20" s="300">
        <v>6.3324999999999996</v>
      </c>
      <c r="E20" s="300">
        <v>1.7004999999999999</v>
      </c>
      <c r="F20" s="300">
        <v>6.3324999999999996</v>
      </c>
      <c r="G20" s="300">
        <v>5.1660000000000004</v>
      </c>
      <c r="H20" s="299">
        <v>360.03</v>
      </c>
      <c r="I20" s="300">
        <v>7.19</v>
      </c>
      <c r="J20" s="300">
        <v>6.4089999999999998</v>
      </c>
      <c r="K20" s="300">
        <v>1.611</v>
      </c>
      <c r="L20" s="300">
        <v>6.08</v>
      </c>
      <c r="M20" s="301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02">
        <f t="shared" si="0"/>
        <v>1475.3694199999998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379.15499999999997</v>
      </c>
      <c r="C21" s="300">
        <v>6.5194999999999999</v>
      </c>
      <c r="D21" s="300">
        <v>6.3324999999999996</v>
      </c>
      <c r="E21" s="300">
        <v>1.7004999999999999</v>
      </c>
      <c r="F21" s="300">
        <v>6.3324999999999996</v>
      </c>
      <c r="G21" s="300">
        <v>5.1660000000000004</v>
      </c>
      <c r="H21" s="299">
        <v>360.03</v>
      </c>
      <c r="I21" s="300">
        <v>7.19</v>
      </c>
      <c r="J21" s="300">
        <v>6.4089999999999998</v>
      </c>
      <c r="K21" s="300">
        <v>1.611</v>
      </c>
      <c r="L21" s="300">
        <v>6.08</v>
      </c>
      <c r="M21" s="301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02">
        <f t="shared" si="0"/>
        <v>1475.3694199999998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379.15499999999997</v>
      </c>
      <c r="C22" s="300">
        <v>6.5194999999999999</v>
      </c>
      <c r="D22" s="300">
        <v>6.3324999999999996</v>
      </c>
      <c r="E22" s="300">
        <v>1.7004999999999999</v>
      </c>
      <c r="F22" s="300">
        <v>6.3324999999999996</v>
      </c>
      <c r="G22" s="300">
        <v>5.1660000000000004</v>
      </c>
      <c r="H22" s="299">
        <v>360.03</v>
      </c>
      <c r="I22" s="300">
        <v>7.19</v>
      </c>
      <c r="J22" s="300">
        <v>6.4089999999999998</v>
      </c>
      <c r="K22" s="300">
        <v>1.611</v>
      </c>
      <c r="L22" s="300">
        <v>6.08</v>
      </c>
      <c r="M22" s="301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02">
        <f t="shared" si="0"/>
        <v>1475.3694199999998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379.15499999999997</v>
      </c>
      <c r="C23" s="300">
        <v>6.5194999999999999</v>
      </c>
      <c r="D23" s="300">
        <v>6.3324999999999996</v>
      </c>
      <c r="E23" s="300">
        <v>1.7004999999999999</v>
      </c>
      <c r="F23" s="300">
        <v>6.3324999999999996</v>
      </c>
      <c r="G23" s="300">
        <v>5.1660000000000004</v>
      </c>
      <c r="H23" s="299">
        <v>360.03</v>
      </c>
      <c r="I23" s="300">
        <v>7.19</v>
      </c>
      <c r="J23" s="300">
        <v>6.4089999999999998</v>
      </c>
      <c r="K23" s="300">
        <v>1.611</v>
      </c>
      <c r="L23" s="300">
        <v>6.08</v>
      </c>
      <c r="M23" s="301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02">
        <f t="shared" si="0"/>
        <v>1475.3694199999998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2644.2299999999996</v>
      </c>
      <c r="C24" s="306">
        <f t="shared" ref="C24:U24" si="1">SUM(C17:C23)</f>
        <v>47.400599999999997</v>
      </c>
      <c r="D24" s="306">
        <f t="shared" si="1"/>
        <v>46.040999999999997</v>
      </c>
      <c r="E24" s="306">
        <f t="shared" si="1"/>
        <v>12.422599999999999</v>
      </c>
      <c r="F24" s="306">
        <f t="shared" si="1"/>
        <v>46.115499999999997</v>
      </c>
      <c r="G24" s="306">
        <f t="shared" si="1"/>
        <v>37.367400000000004</v>
      </c>
      <c r="H24" s="305">
        <f t="shared" si="1"/>
        <v>2503.9799999999996</v>
      </c>
      <c r="I24" s="306">
        <f t="shared" si="1"/>
        <v>52.486999999999995</v>
      </c>
      <c r="J24" s="306">
        <f t="shared" si="1"/>
        <v>47.200399999999995</v>
      </c>
      <c r="K24" s="306">
        <f t="shared" si="1"/>
        <v>11.772000000000002</v>
      </c>
      <c r="L24" s="306">
        <f t="shared" si="1"/>
        <v>44.231999999999992</v>
      </c>
      <c r="M24" s="307">
        <f t="shared" si="1"/>
        <v>47.527199999999993</v>
      </c>
      <c r="N24" s="308">
        <f t="shared" si="1"/>
        <v>763.476</v>
      </c>
      <c r="O24" s="309">
        <f t="shared" si="1"/>
        <v>156.24000000000007</v>
      </c>
      <c r="P24" s="309">
        <f t="shared" si="1"/>
        <v>743.86900000000003</v>
      </c>
      <c r="Q24" s="310">
        <f t="shared" si="1"/>
        <v>737.61799999999994</v>
      </c>
      <c r="R24" s="311">
        <f t="shared" si="1"/>
        <v>743.45249999999999</v>
      </c>
      <c r="S24" s="309">
        <f t="shared" si="1"/>
        <v>156.24000000000007</v>
      </c>
      <c r="T24" s="309">
        <f t="shared" si="1"/>
        <v>731.31450000000007</v>
      </c>
      <c r="U24" s="310">
        <f t="shared" si="1"/>
        <v>716.14200000000005</v>
      </c>
      <c r="V24" s="302">
        <f>SUM(B24:U24)</f>
        <v>10289.127699999997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123.5</v>
      </c>
      <c r="D25" s="314">
        <v>123.5</v>
      </c>
      <c r="E25" s="314">
        <v>124.5</v>
      </c>
      <c r="F25" s="314">
        <v>123.5</v>
      </c>
      <c r="G25" s="314">
        <v>121</v>
      </c>
      <c r="H25" s="313"/>
      <c r="I25" s="314">
        <v>120</v>
      </c>
      <c r="J25" s="314">
        <v>118.5</v>
      </c>
      <c r="K25" s="314">
        <v>119</v>
      </c>
      <c r="L25" s="314">
        <v>118</v>
      </c>
      <c r="M25" s="315">
        <v>117.5</v>
      </c>
      <c r="N25" s="316">
        <v>122</v>
      </c>
      <c r="O25" s="317">
        <v>124</v>
      </c>
      <c r="P25" s="317">
        <v>119</v>
      </c>
      <c r="Q25" s="318">
        <v>118</v>
      </c>
      <c r="R25" s="319">
        <v>122.5</v>
      </c>
      <c r="S25" s="317">
        <v>124</v>
      </c>
      <c r="T25" s="317">
        <v>120.5</v>
      </c>
      <c r="U25" s="318">
        <v>118</v>
      </c>
      <c r="V25" s="320">
        <f>+((V24/V26)/7)*1000</f>
        <v>120.37305590977687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745</v>
      </c>
      <c r="E26" s="323">
        <v>179</v>
      </c>
      <c r="F26" s="323">
        <v>745</v>
      </c>
      <c r="G26" s="323">
        <v>861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26">
        <f>SUM(C26:U26)</f>
        <v>12211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568.34699999999998</v>
      </c>
      <c r="D27" s="300">
        <f t="shared" ref="D27:G27" si="2">(D26*D25/1000)*6</f>
        <v>552.04499999999996</v>
      </c>
      <c r="E27" s="300">
        <f t="shared" si="2"/>
        <v>133.71299999999999</v>
      </c>
      <c r="F27" s="300">
        <f t="shared" si="2"/>
        <v>552.04499999999996</v>
      </c>
      <c r="G27" s="300">
        <f t="shared" si="2"/>
        <v>625.08600000000001</v>
      </c>
      <c r="H27" s="328"/>
      <c r="I27" s="300">
        <f>(I26*I25/1000)*6</f>
        <v>517.68000000000006</v>
      </c>
      <c r="J27" s="300">
        <f>(J26*J25/1000)*6</f>
        <v>536.09400000000005</v>
      </c>
      <c r="K27" s="300">
        <f>(K26*K25/1000)*6</f>
        <v>127.80599999999998</v>
      </c>
      <c r="L27" s="300">
        <f>(L26*L25/1000)*6</f>
        <v>538.08000000000004</v>
      </c>
      <c r="M27" s="301">
        <f>(M26*M25/1000)*6</f>
        <v>607.005</v>
      </c>
      <c r="N27" s="302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6.5194999999999999</v>
      </c>
      <c r="D28" s="330">
        <f t="shared" ref="D28:G28" si="4">+(D25-$C$32)*D26/1000</f>
        <v>6.3324999999999996</v>
      </c>
      <c r="E28" s="330">
        <f t="shared" si="4"/>
        <v>1.7004999999999999</v>
      </c>
      <c r="F28" s="330">
        <f t="shared" si="4"/>
        <v>6.3324999999999996</v>
      </c>
      <c r="G28" s="330">
        <f t="shared" si="4"/>
        <v>5.1660000000000004</v>
      </c>
      <c r="H28" s="329"/>
      <c r="I28" s="330">
        <f>+(I25-$I$32)*I26/1000</f>
        <v>7.19</v>
      </c>
      <c r="J28" s="330">
        <f t="shared" ref="J28:M28" si="5">+(J25-$I$32)*J26/1000</f>
        <v>6.4089999999999998</v>
      </c>
      <c r="K28" s="330">
        <f t="shared" si="5"/>
        <v>1.611</v>
      </c>
      <c r="L28" s="330">
        <f t="shared" si="5"/>
        <v>6.08</v>
      </c>
      <c r="M28" s="331">
        <f t="shared" si="5"/>
        <v>6.4574999999999996</v>
      </c>
      <c r="N28" s="259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869.16666666666924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1004.500000000003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94.724499999999992</v>
      </c>
      <c r="D30" s="335">
        <f t="shared" ref="D30:G30" si="9">+(D27/6)</f>
        <v>92.007499999999993</v>
      </c>
      <c r="E30" s="335">
        <f t="shared" si="9"/>
        <v>22.285499999999999</v>
      </c>
      <c r="F30" s="335">
        <f t="shared" si="9"/>
        <v>92.007499999999993</v>
      </c>
      <c r="G30" s="335">
        <f t="shared" si="9"/>
        <v>104.181</v>
      </c>
      <c r="H30" s="328"/>
      <c r="I30" s="335">
        <f>+(I27/6)</f>
        <v>86.280000000000015</v>
      </c>
      <c r="J30" s="335">
        <f>+(J27/6)</f>
        <v>89.349000000000004</v>
      </c>
      <c r="K30" s="335">
        <f>+(K27/6)</f>
        <v>21.300999999999998</v>
      </c>
      <c r="L30" s="335">
        <f>+(L27/6)</f>
        <v>89.68</v>
      </c>
      <c r="M30" s="336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224.96109999999999</v>
      </c>
      <c r="D31" s="335">
        <f t="shared" ref="D31:G31" si="10">+((D27-D24)/4)+D30</f>
        <v>218.50849999999997</v>
      </c>
      <c r="E31" s="335">
        <f t="shared" si="10"/>
        <v>52.608099999999993</v>
      </c>
      <c r="F31" s="335">
        <f t="shared" si="10"/>
        <v>218.48987499999998</v>
      </c>
      <c r="G31" s="335">
        <f t="shared" si="10"/>
        <v>251.11065000000002</v>
      </c>
      <c r="H31" s="328"/>
      <c r="I31" s="335">
        <f>+((I27-I24)/4)+I30</f>
        <v>202.57825000000003</v>
      </c>
      <c r="J31" s="335">
        <f>+((J27-J24)/4)+J30</f>
        <v>211.57240000000002</v>
      </c>
      <c r="K31" s="335">
        <f>+((K27-K24)/4)+K30</f>
        <v>50.309499999999993</v>
      </c>
      <c r="L31" s="335">
        <f>+((L27-L24)/4)+L30</f>
        <v>213.14200000000002</v>
      </c>
      <c r="M31" s="336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115</v>
      </c>
      <c r="D32" s="339">
        <f>+C32*E32/1000</f>
        <v>379.15499999999997</v>
      </c>
      <c r="E32" s="340">
        <f>+SUM(C26:G26)</f>
        <v>3297</v>
      </c>
      <c r="F32" s="341"/>
      <c r="G32" s="341"/>
      <c r="H32" s="337"/>
      <c r="I32" s="338">
        <v>110</v>
      </c>
      <c r="J32" s="339">
        <f>+I32*K32/1000</f>
        <v>360.03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4"/>
      <c r="D73" s="284"/>
      <c r="E73" s="284"/>
      <c r="F73" s="118"/>
      <c r="G73" s="198"/>
      <c r="H73" s="284"/>
      <c r="I73" s="284"/>
      <c r="J73" s="284"/>
      <c r="K73" s="118"/>
      <c r="L73" s="198"/>
      <c r="M73" s="284"/>
      <c r="N73" s="284"/>
      <c r="O73" s="118"/>
      <c r="P73" s="198"/>
      <c r="Q73" s="284"/>
      <c r="R73" s="284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279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280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618" t="s">
        <v>81</v>
      </c>
      <c r="L11" s="618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43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379.15499999999997</v>
      </c>
      <c r="C17" s="300">
        <v>6.5194999999999999</v>
      </c>
      <c r="D17" s="300">
        <v>6.3324999999999996</v>
      </c>
      <c r="E17" s="300">
        <v>1.7004999999999999</v>
      </c>
      <c r="F17" s="300">
        <v>6.3324999999999996</v>
      </c>
      <c r="G17" s="300">
        <v>5.1660000000000004</v>
      </c>
      <c r="H17" s="299">
        <v>360.03</v>
      </c>
      <c r="I17" s="300">
        <v>7.19</v>
      </c>
      <c r="J17" s="300">
        <v>6.4089999999999998</v>
      </c>
      <c r="K17" s="300">
        <v>1.611</v>
      </c>
      <c r="L17" s="300">
        <v>6.08</v>
      </c>
      <c r="M17" s="301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02">
        <f>SUM(B17:U17)</f>
        <v>1475.3694199999998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382.2</v>
      </c>
      <c r="C18" s="300">
        <v>7.67</v>
      </c>
      <c r="D18" s="300">
        <v>7.8120000000000003</v>
      </c>
      <c r="E18" s="300">
        <v>1.9690000000000001</v>
      </c>
      <c r="F18" s="300">
        <v>7.45</v>
      </c>
      <c r="G18" s="300">
        <v>6.02</v>
      </c>
      <c r="H18" s="299">
        <v>366.6</v>
      </c>
      <c r="I18" s="300">
        <v>7.5495000000000001</v>
      </c>
      <c r="J18" s="300">
        <v>6.7859999999999996</v>
      </c>
      <c r="K18" s="300">
        <v>1.79</v>
      </c>
      <c r="L18" s="300">
        <v>6.46</v>
      </c>
      <c r="M18" s="301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02">
        <f t="shared" ref="V18:V23" si="0">SUM(B18:U18)</f>
        <v>1491.1499200000001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382.2</v>
      </c>
      <c r="C19" s="300">
        <v>7.67</v>
      </c>
      <c r="D19" s="300">
        <v>7.8120000000000003</v>
      </c>
      <c r="E19" s="300">
        <v>1.9690000000000001</v>
      </c>
      <c r="F19" s="300">
        <v>7.45</v>
      </c>
      <c r="G19" s="300">
        <v>6.02</v>
      </c>
      <c r="H19" s="299">
        <v>366.6</v>
      </c>
      <c r="I19" s="300">
        <v>7.5495000000000001</v>
      </c>
      <c r="J19" s="300">
        <v>6.7859999999999996</v>
      </c>
      <c r="K19" s="300">
        <v>1.79</v>
      </c>
      <c r="L19" s="300">
        <v>6.46</v>
      </c>
      <c r="M19" s="301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02">
        <f t="shared" si="0"/>
        <v>1505.5707319999997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382.2</v>
      </c>
      <c r="C20" s="300">
        <v>7.67</v>
      </c>
      <c r="D20" s="300">
        <v>7.8120000000000003</v>
      </c>
      <c r="E20" s="300">
        <v>1.9690000000000001</v>
      </c>
      <c r="F20" s="300">
        <v>7.45</v>
      </c>
      <c r="G20" s="300">
        <v>6.02</v>
      </c>
      <c r="H20" s="299">
        <v>366.6</v>
      </c>
      <c r="I20" s="300">
        <v>7.5495000000000001</v>
      </c>
      <c r="J20" s="300">
        <v>6.7859999999999996</v>
      </c>
      <c r="K20" s="300">
        <v>1.79</v>
      </c>
      <c r="L20" s="300">
        <v>6.46</v>
      </c>
      <c r="M20" s="301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02">
        <f t="shared" si="0"/>
        <v>1505.5707319999997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382.2</v>
      </c>
      <c r="C21" s="300">
        <v>7.67</v>
      </c>
      <c r="D21" s="300">
        <v>7.8120000000000003</v>
      </c>
      <c r="E21" s="300">
        <v>1.9690000000000001</v>
      </c>
      <c r="F21" s="300">
        <v>7.45</v>
      </c>
      <c r="G21" s="300">
        <v>8.17</v>
      </c>
      <c r="H21" s="299">
        <v>366.6</v>
      </c>
      <c r="I21" s="300">
        <v>7.5495000000000001</v>
      </c>
      <c r="J21" s="300">
        <v>6.7859999999999996</v>
      </c>
      <c r="K21" s="300">
        <v>1.79</v>
      </c>
      <c r="L21" s="300">
        <v>6.46</v>
      </c>
      <c r="M21" s="301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02">
        <f t="shared" si="0"/>
        <v>1510.0712619999997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382.2</v>
      </c>
      <c r="C22" s="300">
        <v>7.67</v>
      </c>
      <c r="D22" s="300">
        <v>7.8120000000000003</v>
      </c>
      <c r="E22" s="300">
        <v>1.9690000000000001</v>
      </c>
      <c r="F22" s="300">
        <v>9.1635000000000097</v>
      </c>
      <c r="G22" s="300">
        <v>8.17</v>
      </c>
      <c r="H22" s="299">
        <v>366.6</v>
      </c>
      <c r="I22" s="300">
        <v>9.3469999999999995</v>
      </c>
      <c r="J22" s="300">
        <v>8.746399999999996</v>
      </c>
      <c r="K22" s="300">
        <v>1.79</v>
      </c>
      <c r="L22" s="300">
        <v>8.5120000000000022</v>
      </c>
      <c r="M22" s="301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02">
        <f t="shared" si="0"/>
        <v>1527.160582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382.2</v>
      </c>
      <c r="C23" s="300">
        <v>9.4341000000000097</v>
      </c>
      <c r="D23" s="300">
        <v>9.5232000000000081</v>
      </c>
      <c r="E23" s="300">
        <v>2.3627999999999978</v>
      </c>
      <c r="F23" s="300">
        <v>9.1635000000000097</v>
      </c>
      <c r="G23" s="300">
        <v>10.664000000000005</v>
      </c>
      <c r="H23" s="299">
        <v>366.6</v>
      </c>
      <c r="I23" s="300">
        <v>9.3469999999999995</v>
      </c>
      <c r="J23" s="300">
        <v>11.083800000000004</v>
      </c>
      <c r="K23" s="300">
        <v>2.255399999999999</v>
      </c>
      <c r="L23" s="300">
        <v>8.5120000000000022</v>
      </c>
      <c r="M23" s="301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02">
        <f t="shared" si="0"/>
        <v>1543.933252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2672.355</v>
      </c>
      <c r="C24" s="306">
        <f t="shared" ref="C24:U24" si="1">SUM(C17:C23)</f>
        <v>54.30360000000001</v>
      </c>
      <c r="D24" s="306">
        <f t="shared" si="1"/>
        <v>54.915700000000008</v>
      </c>
      <c r="E24" s="306">
        <f t="shared" si="1"/>
        <v>13.908299999999999</v>
      </c>
      <c r="F24" s="306">
        <f t="shared" si="1"/>
        <v>54.45950000000002</v>
      </c>
      <c r="G24" s="306">
        <f t="shared" si="1"/>
        <v>50.230000000000004</v>
      </c>
      <c r="H24" s="305">
        <f t="shared" si="1"/>
        <v>2559.6299999999997</v>
      </c>
      <c r="I24" s="306">
        <f t="shared" si="1"/>
        <v>56.082000000000008</v>
      </c>
      <c r="J24" s="306">
        <f t="shared" si="1"/>
        <v>53.383200000000002</v>
      </c>
      <c r="K24" s="306">
        <f t="shared" si="1"/>
        <v>12.816399999999998</v>
      </c>
      <c r="L24" s="306">
        <f t="shared" si="1"/>
        <v>48.944000000000003</v>
      </c>
      <c r="M24" s="307">
        <f t="shared" si="1"/>
        <v>54.983460000000008</v>
      </c>
      <c r="N24" s="308">
        <f t="shared" si="1"/>
        <v>779.72014799999999</v>
      </c>
      <c r="O24" s="309">
        <f t="shared" si="1"/>
        <v>159.37111999999999</v>
      </c>
      <c r="P24" s="309">
        <f t="shared" si="1"/>
        <v>764.11509600000011</v>
      </c>
      <c r="Q24" s="310">
        <f t="shared" si="1"/>
        <v>759.99658000000022</v>
      </c>
      <c r="R24" s="311">
        <f t="shared" si="1"/>
        <v>764.45123999999998</v>
      </c>
      <c r="S24" s="309">
        <f t="shared" si="1"/>
        <v>159.13099999999997</v>
      </c>
      <c r="T24" s="309">
        <f t="shared" si="1"/>
        <v>748.16053599999998</v>
      </c>
      <c r="U24" s="310">
        <f t="shared" si="1"/>
        <v>737.86901999999998</v>
      </c>
      <c r="V24" s="302">
        <f>SUM(B24:U24)</f>
        <v>10558.8259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128.30000000000001</v>
      </c>
      <c r="D25" s="314">
        <v>128.80000000000001</v>
      </c>
      <c r="E25" s="314">
        <v>129.19999999999999</v>
      </c>
      <c r="F25" s="314">
        <v>128.30000000000001</v>
      </c>
      <c r="G25" s="314">
        <v>128.4</v>
      </c>
      <c r="H25" s="313"/>
      <c r="I25" s="314">
        <v>125</v>
      </c>
      <c r="J25" s="314">
        <v>126.7</v>
      </c>
      <c r="K25" s="314">
        <v>124.6</v>
      </c>
      <c r="L25" s="314">
        <v>123.2</v>
      </c>
      <c r="M25" s="315">
        <v>125.4</v>
      </c>
      <c r="N25" s="316">
        <v>126.9</v>
      </c>
      <c r="O25" s="317">
        <v>129.19999999999999</v>
      </c>
      <c r="P25" s="317">
        <v>124.6</v>
      </c>
      <c r="Q25" s="318">
        <v>123.2</v>
      </c>
      <c r="R25" s="319">
        <v>127.4</v>
      </c>
      <c r="S25" s="317">
        <v>127</v>
      </c>
      <c r="T25" s="317">
        <v>125.6</v>
      </c>
      <c r="U25" s="318">
        <v>123.2</v>
      </c>
      <c r="V25" s="320">
        <f>+((V24/V26)/7)*1000</f>
        <v>123.57887104702604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179</v>
      </c>
      <c r="F26" s="323">
        <v>745</v>
      </c>
      <c r="G26" s="323">
        <v>860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590.4366</v>
      </c>
      <c r="D27" s="300">
        <f t="shared" ref="D27:G27" si="2">(D26*D25/1000)*6</f>
        <v>574.96320000000003</v>
      </c>
      <c r="E27" s="300">
        <f t="shared" si="2"/>
        <v>138.76079999999999</v>
      </c>
      <c r="F27" s="300">
        <f t="shared" si="2"/>
        <v>573.50100000000009</v>
      </c>
      <c r="G27" s="300">
        <f t="shared" si="2"/>
        <v>662.5440000000001</v>
      </c>
      <c r="H27" s="328"/>
      <c r="I27" s="300">
        <f>(I26*I25/1000)*6</f>
        <v>539.25</v>
      </c>
      <c r="J27" s="300">
        <f>(J26*J25/1000)*6</f>
        <v>573.19080000000008</v>
      </c>
      <c r="K27" s="300">
        <f>(K26*K25/1000)*6</f>
        <v>133.82039999999998</v>
      </c>
      <c r="L27" s="300">
        <f>(L26*L25/1000)*6</f>
        <v>561.79200000000003</v>
      </c>
      <c r="M27" s="301">
        <f>(M26*M25/1000)*6</f>
        <v>647.81640000000004</v>
      </c>
      <c r="N27" s="302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9.4341000000000097</v>
      </c>
      <c r="D28" s="330">
        <f t="shared" ref="D28:G28" si="4">+(D25-$C$32)*D26/1000</f>
        <v>9.5232000000000081</v>
      </c>
      <c r="E28" s="330">
        <f t="shared" si="4"/>
        <v>2.3627999999999978</v>
      </c>
      <c r="F28" s="330">
        <f t="shared" si="4"/>
        <v>9.1635000000000097</v>
      </c>
      <c r="G28" s="330">
        <f t="shared" si="4"/>
        <v>10.664000000000005</v>
      </c>
      <c r="H28" s="329"/>
      <c r="I28" s="330">
        <f>+(I25-$I$32)*I26/1000</f>
        <v>9.3469999999999995</v>
      </c>
      <c r="J28" s="330">
        <f t="shared" ref="J28:M28" si="5">+(J25-$I$32)*J26/1000</f>
        <v>11.083800000000004</v>
      </c>
      <c r="K28" s="330">
        <f t="shared" si="5"/>
        <v>2.255399999999999</v>
      </c>
      <c r="L28" s="330">
        <f t="shared" si="5"/>
        <v>8.5120000000000022</v>
      </c>
      <c r="M28" s="331">
        <f t="shared" si="5"/>
        <v>11.537400000000005</v>
      </c>
      <c r="N28" s="259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344"/>
    </row>
    <row r="30" spans="1:42" s="304" customFormat="1" ht="33.75" customHeight="1" x14ac:dyDescent="0.25">
      <c r="A30" s="52"/>
      <c r="B30" s="328"/>
      <c r="C30" s="335">
        <f>(C27/6)</f>
        <v>98.406099999999995</v>
      </c>
      <c r="D30" s="335">
        <f t="shared" ref="D30:G30" si="9">+(D27/6)</f>
        <v>95.827200000000005</v>
      </c>
      <c r="E30" s="335">
        <f t="shared" si="9"/>
        <v>23.126799999999999</v>
      </c>
      <c r="F30" s="335">
        <f t="shared" si="9"/>
        <v>95.583500000000015</v>
      </c>
      <c r="G30" s="335">
        <f t="shared" si="9"/>
        <v>110.42400000000002</v>
      </c>
      <c r="H30" s="328"/>
      <c r="I30" s="335">
        <f>+(I27/6)</f>
        <v>89.875</v>
      </c>
      <c r="J30" s="335">
        <f>+(J27/6)</f>
        <v>95.531800000000018</v>
      </c>
      <c r="K30" s="335">
        <f>+(K27/6)</f>
        <v>22.303399999999996</v>
      </c>
      <c r="L30" s="335">
        <f>+(L27/6)</f>
        <v>93.632000000000005</v>
      </c>
      <c r="M30" s="336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232.43934999999999</v>
      </c>
      <c r="D31" s="335">
        <f t="shared" ref="D31:G31" si="10">+((D27-D24)/4)+D30</f>
        <v>225.83907500000001</v>
      </c>
      <c r="E31" s="335">
        <f t="shared" si="10"/>
        <v>54.339924999999994</v>
      </c>
      <c r="F31" s="335">
        <f t="shared" si="10"/>
        <v>225.34387500000003</v>
      </c>
      <c r="G31" s="335">
        <f t="shared" si="10"/>
        <v>263.50250000000005</v>
      </c>
      <c r="H31" s="328"/>
      <c r="I31" s="335">
        <f>+((I27-I24)/4)+I30</f>
        <v>210.667</v>
      </c>
      <c r="J31" s="335">
        <f>+((J27-J24)/4)+J30</f>
        <v>225.48370000000006</v>
      </c>
      <c r="K31" s="335">
        <f>+((K27-K24)/4)+K30</f>
        <v>52.554399999999987</v>
      </c>
      <c r="L31" s="335">
        <f>+((L27-L24)/4)+L30</f>
        <v>221.84400000000002</v>
      </c>
      <c r="M31" s="336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116</v>
      </c>
      <c r="D32" s="339">
        <f>+C32*E32/1000</f>
        <v>382.22</v>
      </c>
      <c r="E32" s="340">
        <f>+SUM(C26:G26)</f>
        <v>3295</v>
      </c>
      <c r="F32" s="341"/>
      <c r="G32" s="341"/>
      <c r="H32" s="337"/>
      <c r="I32" s="338">
        <v>112</v>
      </c>
      <c r="J32" s="339">
        <f>+I32*K32/1000</f>
        <v>366.57600000000002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8"/>
      <c r="D73" s="288"/>
      <c r="E73" s="288"/>
      <c r="F73" s="118"/>
      <c r="G73" s="198"/>
      <c r="H73" s="288"/>
      <c r="I73" s="288"/>
      <c r="J73" s="288"/>
      <c r="K73" s="118"/>
      <c r="L73" s="198"/>
      <c r="M73" s="288"/>
      <c r="N73" s="288"/>
      <c r="O73" s="118"/>
      <c r="P73" s="198"/>
      <c r="Q73" s="288"/>
      <c r="R73" s="28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279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280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6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2"/>
      <c r="Z3" s="2"/>
      <c r="AA3" s="2"/>
      <c r="AB3" s="2"/>
      <c r="AC3" s="2"/>
      <c r="AD3" s="3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9" t="s">
        <v>1</v>
      </c>
      <c r="B9" s="379"/>
      <c r="C9" s="379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9"/>
      <c r="B10" s="379"/>
      <c r="C10" s="3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9" t="s">
        <v>4</v>
      </c>
      <c r="B11" s="379"/>
      <c r="C11" s="379"/>
      <c r="D11" s="1"/>
      <c r="E11" s="380">
        <v>1</v>
      </c>
      <c r="F11" s="1"/>
      <c r="G11" s="1"/>
      <c r="H11" s="1"/>
      <c r="I11" s="1"/>
      <c r="J11" s="1"/>
      <c r="K11" s="618" t="s">
        <v>112</v>
      </c>
      <c r="L11" s="618"/>
      <c r="M11" s="381"/>
      <c r="N11" s="3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9"/>
      <c r="B12" s="379"/>
      <c r="C12" s="379"/>
      <c r="D12" s="1"/>
      <c r="E12" s="5"/>
      <c r="F12" s="1"/>
      <c r="G12" s="1"/>
      <c r="H12" s="1"/>
      <c r="I12" s="1"/>
      <c r="J12" s="1"/>
      <c r="K12" s="381"/>
      <c r="L12" s="381"/>
      <c r="M12" s="381"/>
      <c r="N12" s="3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9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1"/>
      <c r="X13" s="1"/>
      <c r="Y13" s="1"/>
    </row>
    <row r="14" spans="1:30" s="3" customFormat="1" ht="27" thickBot="1" x14ac:dyDescent="0.3">
      <c r="A14" s="379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43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382.2</v>
      </c>
      <c r="C17" s="300">
        <v>9.4341000000000097</v>
      </c>
      <c r="D17" s="300">
        <v>9.5232000000000081</v>
      </c>
      <c r="E17" s="300">
        <v>2.3627999999999978</v>
      </c>
      <c r="F17" s="300">
        <v>9.1635000000000097</v>
      </c>
      <c r="G17" s="300">
        <v>10.664000000000005</v>
      </c>
      <c r="H17" s="299">
        <v>366.6</v>
      </c>
      <c r="I17" s="300">
        <v>9.3469999999999995</v>
      </c>
      <c r="J17" s="300">
        <v>11.083800000000004</v>
      </c>
      <c r="K17" s="300">
        <v>2.255399999999999</v>
      </c>
      <c r="L17" s="300">
        <v>10.867999999999999</v>
      </c>
      <c r="M17" s="301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02">
        <f>SUM(B17:U17)</f>
        <v>1554.9290640000002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401.6</v>
      </c>
      <c r="C18" s="300">
        <v>4.8321000000000085</v>
      </c>
      <c r="D18" s="300">
        <v>6.9936000000000043</v>
      </c>
      <c r="E18" s="300">
        <v>1.274399999999998</v>
      </c>
      <c r="F18" s="300">
        <v>6.6959999999999997</v>
      </c>
      <c r="G18" s="300">
        <v>8.4280000000000097</v>
      </c>
      <c r="H18" s="299">
        <v>392.6</v>
      </c>
      <c r="I18" s="300">
        <v>5.7519999999999998</v>
      </c>
      <c r="J18" s="300">
        <v>5.0451000000000024</v>
      </c>
      <c r="K18" s="300">
        <v>0.82339999999999891</v>
      </c>
      <c r="L18" s="300">
        <v>4.7879999999999985</v>
      </c>
      <c r="M18" s="301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02">
        <f t="shared" ref="V18:V23" si="0">SUM(B18:U18)</f>
        <v>1569.2302000000002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401.6</v>
      </c>
      <c r="C19" s="300">
        <v>6.9029999999999996</v>
      </c>
      <c r="D19" s="300">
        <v>6.9936000000000043</v>
      </c>
      <c r="E19" s="300">
        <v>1.274399999999998</v>
      </c>
      <c r="F19" s="300">
        <v>6.6959999999999997</v>
      </c>
      <c r="G19" s="300">
        <v>8.4280000000000097</v>
      </c>
      <c r="H19" s="299">
        <v>392.6</v>
      </c>
      <c r="I19" s="300">
        <v>5.7519999999999998</v>
      </c>
      <c r="J19" s="300">
        <v>7.7559000000000085</v>
      </c>
      <c r="K19" s="300">
        <v>0.82339999999999891</v>
      </c>
      <c r="L19" s="300">
        <v>7.5240000000000045</v>
      </c>
      <c r="M19" s="301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02">
        <f t="shared" si="0"/>
        <v>1586.1184000000001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401.6</v>
      </c>
      <c r="C20" s="300">
        <v>6.9029999999999996</v>
      </c>
      <c r="D20" s="300">
        <v>6.9936000000000043</v>
      </c>
      <c r="E20" s="300">
        <v>1.274399999999998</v>
      </c>
      <c r="F20" s="300">
        <v>9.0767999999999915</v>
      </c>
      <c r="G20" s="300">
        <v>8.4280000000000097</v>
      </c>
      <c r="H20" s="299">
        <v>392.6</v>
      </c>
      <c r="I20" s="300">
        <v>8.2684999999999995</v>
      </c>
      <c r="J20" s="300">
        <v>7.7559000000000085</v>
      </c>
      <c r="K20" s="300">
        <v>1.3603999999999989</v>
      </c>
      <c r="L20" s="300">
        <v>7.5240000000000045</v>
      </c>
      <c r="M20" s="301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02">
        <f t="shared" si="0"/>
        <v>1608.6202000000003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401.6</v>
      </c>
      <c r="C21" s="300">
        <v>9.3573999999999913</v>
      </c>
      <c r="D21" s="300">
        <v>9.3000000000000007</v>
      </c>
      <c r="E21" s="300">
        <v>1.7523000000000011</v>
      </c>
      <c r="F21" s="300">
        <v>9.0767999999999915</v>
      </c>
      <c r="G21" s="300">
        <v>11.781999999999991</v>
      </c>
      <c r="H21" s="299">
        <v>392.6</v>
      </c>
      <c r="I21" s="300">
        <v>8.2684999999999995</v>
      </c>
      <c r="J21" s="300">
        <v>10.843200000000005</v>
      </c>
      <c r="K21" s="300">
        <v>1.3603999999999989</v>
      </c>
      <c r="L21" s="300">
        <v>10.64</v>
      </c>
      <c r="M21" s="301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02">
        <f t="shared" si="0"/>
        <v>1630.4588000000003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414.8</v>
      </c>
      <c r="C22" s="300">
        <v>6.2893999999999917</v>
      </c>
      <c r="D22" s="300">
        <v>9.0023999999999962</v>
      </c>
      <c r="E22" s="300">
        <v>1.0443000000000011</v>
      </c>
      <c r="F22" s="300">
        <v>8.4072000000000084</v>
      </c>
      <c r="G22" s="300">
        <v>8.3419999999999916</v>
      </c>
      <c r="H22" s="299">
        <v>409</v>
      </c>
      <c r="I22" s="300">
        <v>7.4776000000000042</v>
      </c>
      <c r="J22" s="300">
        <v>10.466700000000005</v>
      </c>
      <c r="K22" s="300">
        <v>0.46539999999999898</v>
      </c>
      <c r="L22" s="300">
        <v>6.84</v>
      </c>
      <c r="M22" s="301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02">
        <f t="shared" si="0"/>
        <v>1652.5277000000006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414.8</v>
      </c>
      <c r="C23" s="300">
        <v>6.2893999999999917</v>
      </c>
      <c r="D23" s="300">
        <v>9.0023999999999962</v>
      </c>
      <c r="E23" s="300">
        <v>1.0443000000000011</v>
      </c>
      <c r="F23" s="300">
        <v>8.4072000000000084</v>
      </c>
      <c r="G23" s="300">
        <v>8.3419999999999916</v>
      </c>
      <c r="H23" s="299">
        <v>409</v>
      </c>
      <c r="I23" s="300">
        <v>7.4776000000000042</v>
      </c>
      <c r="J23" s="300">
        <v>10.466700000000005</v>
      </c>
      <c r="K23" s="300">
        <v>0.46539999999999898</v>
      </c>
      <c r="L23" s="300">
        <v>6.84</v>
      </c>
      <c r="M23" s="301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02">
        <f t="shared" si="0"/>
        <v>1664.4648000000002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2818.2000000000003</v>
      </c>
      <c r="C24" s="306">
        <f t="shared" ref="C24:U24" si="1">SUM(C17:C23)</f>
        <v>50.008399999999995</v>
      </c>
      <c r="D24" s="306">
        <f t="shared" si="1"/>
        <v>57.808800000000005</v>
      </c>
      <c r="E24" s="306">
        <f t="shared" si="1"/>
        <v>10.026899999999996</v>
      </c>
      <c r="F24" s="306">
        <f t="shared" si="1"/>
        <v>57.523500000000013</v>
      </c>
      <c r="G24" s="306">
        <f t="shared" si="1"/>
        <v>64.414000000000016</v>
      </c>
      <c r="H24" s="305">
        <f t="shared" si="1"/>
        <v>2755</v>
      </c>
      <c r="I24" s="306">
        <f t="shared" si="1"/>
        <v>52.343200000000003</v>
      </c>
      <c r="J24" s="306">
        <f t="shared" si="1"/>
        <v>63.417300000000033</v>
      </c>
      <c r="K24" s="306">
        <f t="shared" si="1"/>
        <v>7.5537999999999919</v>
      </c>
      <c r="L24" s="306">
        <f t="shared" si="1"/>
        <v>55.024000000000015</v>
      </c>
      <c r="M24" s="307">
        <f t="shared" si="1"/>
        <v>75.854100000000003</v>
      </c>
      <c r="N24" s="308">
        <f t="shared" si="1"/>
        <v>823.34599999999989</v>
      </c>
      <c r="O24" s="309">
        <f t="shared" si="1"/>
        <v>163.82079999999999</v>
      </c>
      <c r="P24" s="309">
        <f t="shared" si="1"/>
        <v>813.62859999999989</v>
      </c>
      <c r="Q24" s="310">
        <f t="shared" si="1"/>
        <v>820.66700000000014</v>
      </c>
      <c r="R24" s="311">
        <f t="shared" si="1"/>
        <v>807.23746400000005</v>
      </c>
      <c r="S24" s="309">
        <f t="shared" si="1"/>
        <v>164.3578</v>
      </c>
      <c r="T24" s="309">
        <f t="shared" si="1"/>
        <v>805.78980000000013</v>
      </c>
      <c r="U24" s="310">
        <f t="shared" si="1"/>
        <v>800.32770000000005</v>
      </c>
      <c r="V24" s="302">
        <f>SUM(B24:U24)</f>
        <v>11266.349164000001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134.19999999999999</v>
      </c>
      <c r="D25" s="314">
        <v>138.1</v>
      </c>
      <c r="E25" s="314">
        <v>131.9</v>
      </c>
      <c r="F25" s="314">
        <v>137.30000000000001</v>
      </c>
      <c r="G25" s="314">
        <v>135.69999999999999</v>
      </c>
      <c r="H25" s="313"/>
      <c r="I25" s="314">
        <v>135.4</v>
      </c>
      <c r="J25" s="314">
        <v>138.9</v>
      </c>
      <c r="K25" s="314">
        <v>127.6</v>
      </c>
      <c r="L25" s="314">
        <v>134</v>
      </c>
      <c r="M25" s="315">
        <v>138.1</v>
      </c>
      <c r="N25" s="316">
        <v>136.69999999999999</v>
      </c>
      <c r="O25" s="317">
        <v>131.9</v>
      </c>
      <c r="P25" s="317">
        <v>135</v>
      </c>
      <c r="Q25" s="318">
        <v>138.6</v>
      </c>
      <c r="R25" s="319">
        <v>137.19999999999999</v>
      </c>
      <c r="S25" s="317">
        <v>134.9</v>
      </c>
      <c r="T25" s="317">
        <v>136</v>
      </c>
      <c r="U25" s="318">
        <v>138.6</v>
      </c>
      <c r="V25" s="320">
        <f>+((V24/V26)/7)*1000</f>
        <v>131.91365068437014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177</v>
      </c>
      <c r="F26" s="323">
        <v>744</v>
      </c>
      <c r="G26" s="323">
        <v>860</v>
      </c>
      <c r="H26" s="324"/>
      <c r="I26" s="323">
        <v>719</v>
      </c>
      <c r="J26" s="323">
        <v>753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617.58839999999998</v>
      </c>
      <c r="D27" s="300">
        <f t="shared" ref="D27:G27" si="2">(D26*D25/1000)*6</f>
        <v>616.47839999999997</v>
      </c>
      <c r="E27" s="300">
        <f t="shared" si="2"/>
        <v>140.0778</v>
      </c>
      <c r="F27" s="300">
        <f t="shared" si="2"/>
        <v>612.9072000000001</v>
      </c>
      <c r="G27" s="300">
        <f t="shared" si="2"/>
        <v>700.21199999999988</v>
      </c>
      <c r="H27" s="328"/>
      <c r="I27" s="300">
        <f>(I26*I25/1000)*6</f>
        <v>584.11560000000009</v>
      </c>
      <c r="J27" s="300">
        <f>(J26*J25/1000)*6</f>
        <v>627.55020000000002</v>
      </c>
      <c r="K27" s="300">
        <f>(K26*K25/1000)*6</f>
        <v>137.04239999999999</v>
      </c>
      <c r="L27" s="300">
        <f>(L26*L25/1000)*6</f>
        <v>611.04</v>
      </c>
      <c r="M27" s="301">
        <f>(M26*M25/1000)*6</f>
        <v>713.42459999999994</v>
      </c>
      <c r="N27" s="302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6.2893999999999917</v>
      </c>
      <c r="D28" s="330">
        <f t="shared" ref="D28:G28" si="4">+(D25-$C$32)*D26/1000</f>
        <v>9.0023999999999962</v>
      </c>
      <c r="E28" s="330">
        <f t="shared" si="4"/>
        <v>1.0443000000000011</v>
      </c>
      <c r="F28" s="330">
        <f t="shared" si="4"/>
        <v>8.4072000000000084</v>
      </c>
      <c r="G28" s="330">
        <f t="shared" si="4"/>
        <v>8.3419999999999916</v>
      </c>
      <c r="H28" s="329"/>
      <c r="I28" s="330">
        <f>+(I25-$I$32)*I26/1000</f>
        <v>7.4776000000000042</v>
      </c>
      <c r="J28" s="330">
        <f t="shared" ref="J28:M28" si="5">+(J25-$I$32)*J26/1000</f>
        <v>10.466700000000005</v>
      </c>
      <c r="K28" s="330">
        <f t="shared" si="5"/>
        <v>0.46539999999999898</v>
      </c>
      <c r="L28" s="330">
        <f t="shared" si="5"/>
        <v>6.84</v>
      </c>
      <c r="M28" s="331">
        <f t="shared" si="5"/>
        <v>11.279099999999994</v>
      </c>
      <c r="N28" s="259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206.5000000000006</v>
      </c>
      <c r="F29" s="333">
        <f t="shared" si="7"/>
        <v>868.0000000000025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878.50000000000261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344"/>
    </row>
    <row r="30" spans="1:42" s="304" customFormat="1" ht="33.75" customHeight="1" x14ac:dyDescent="0.25">
      <c r="A30" s="52"/>
      <c r="B30" s="328"/>
      <c r="C30" s="335">
        <f>(C27/6)</f>
        <v>102.9314</v>
      </c>
      <c r="D30" s="335">
        <f t="shared" ref="D30:G30" si="9">+(D27/6)</f>
        <v>102.74639999999999</v>
      </c>
      <c r="E30" s="335">
        <f t="shared" si="9"/>
        <v>23.346299999999999</v>
      </c>
      <c r="F30" s="335">
        <f t="shared" si="9"/>
        <v>102.15120000000002</v>
      </c>
      <c r="G30" s="335">
        <f t="shared" si="9"/>
        <v>116.70199999999998</v>
      </c>
      <c r="H30" s="328"/>
      <c r="I30" s="335">
        <f>+(I27/6)</f>
        <v>97.35260000000001</v>
      </c>
      <c r="J30" s="335">
        <f>+(J27/6)</f>
        <v>104.5917</v>
      </c>
      <c r="K30" s="335">
        <f>+(K27/6)</f>
        <v>22.840399999999999</v>
      </c>
      <c r="L30" s="335">
        <f>+(L27/6)</f>
        <v>101.83999999999999</v>
      </c>
      <c r="M30" s="336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244.82639999999998</v>
      </c>
      <c r="D31" s="335">
        <f t="shared" ref="D31:G31" si="10">+((D27-D24)/4)+D30</f>
        <v>242.41379999999998</v>
      </c>
      <c r="E31" s="335">
        <f t="shared" si="10"/>
        <v>55.859025000000003</v>
      </c>
      <c r="F31" s="335">
        <f t="shared" si="10"/>
        <v>240.99712500000004</v>
      </c>
      <c r="G31" s="335">
        <f t="shared" si="10"/>
        <v>275.65149999999994</v>
      </c>
      <c r="H31" s="328"/>
      <c r="I31" s="335">
        <f>+((I27-I24)/4)+I30</f>
        <v>230.29570000000001</v>
      </c>
      <c r="J31" s="335">
        <f>+((J27-J24)/4)+J30</f>
        <v>245.62492499999999</v>
      </c>
      <c r="K31" s="335">
        <f>+((K27-K24)/4)+K30</f>
        <v>55.212549999999993</v>
      </c>
      <c r="L31" s="335">
        <f>+((L27-L24)/4)+L30</f>
        <v>240.84399999999999</v>
      </c>
      <c r="M31" s="336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126</v>
      </c>
      <c r="D32" s="339">
        <f>+C32*E32/1000</f>
        <v>414.79199999999997</v>
      </c>
      <c r="E32" s="340">
        <f>+SUM(C26:G26)</f>
        <v>3292</v>
      </c>
      <c r="F32" s="341"/>
      <c r="G32" s="341"/>
      <c r="H32" s="337"/>
      <c r="I32" s="338">
        <v>125</v>
      </c>
      <c r="J32" s="339">
        <f>+I32*K32/1000</f>
        <v>409</v>
      </c>
      <c r="K32" s="340">
        <f>+SUM(I26:M26)</f>
        <v>3272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2"/>
      <c r="D73" s="382"/>
      <c r="E73" s="382"/>
      <c r="F73" s="118"/>
      <c r="G73" s="198"/>
      <c r="H73" s="382"/>
      <c r="I73" s="382"/>
      <c r="J73" s="382"/>
      <c r="K73" s="118"/>
      <c r="L73" s="198"/>
      <c r="M73" s="382"/>
      <c r="N73" s="382"/>
      <c r="O73" s="118"/>
      <c r="P73" s="198"/>
      <c r="Q73" s="382"/>
      <c r="R73" s="382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279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280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29" zoomScaleNormal="30" workbookViewId="0">
      <selection activeCell="J54" sqref="J54:K5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1</v>
      </c>
      <c r="F11" s="1"/>
      <c r="G11" s="1"/>
      <c r="H11" s="1"/>
      <c r="I11" s="1"/>
      <c r="J11" s="1"/>
      <c r="K11" s="618" t="s">
        <v>113</v>
      </c>
      <c r="L11" s="618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420.4</v>
      </c>
      <c r="C17" s="300">
        <v>8.9738999999999898</v>
      </c>
      <c r="D17" s="300">
        <v>9.0023999999999962</v>
      </c>
      <c r="E17" s="300">
        <v>1.0443000000000011</v>
      </c>
      <c r="F17" s="300">
        <v>11.680799999999993</v>
      </c>
      <c r="G17" s="300">
        <v>12.125999999999994</v>
      </c>
      <c r="H17" s="299">
        <v>428</v>
      </c>
      <c r="I17" s="300">
        <v>10.641200000000008</v>
      </c>
      <c r="J17" s="300">
        <v>14.307</v>
      </c>
      <c r="K17" s="300">
        <v>1.091899999999999</v>
      </c>
      <c r="L17" s="300">
        <v>10.335999999999997</v>
      </c>
      <c r="M17" s="301">
        <v>15.75630000000001</v>
      </c>
      <c r="N17" s="23">
        <v>121.93639999999998</v>
      </c>
      <c r="O17" s="24">
        <v>23.607499999999998</v>
      </c>
      <c r="P17" s="24">
        <v>124.0155</v>
      </c>
      <c r="Q17" s="25">
        <v>123.76979999999999</v>
      </c>
      <c r="R17" s="23">
        <v>122.45240000000001</v>
      </c>
      <c r="S17" s="24">
        <v>23.877299999999998</v>
      </c>
      <c r="T17" s="24">
        <v>121.673</v>
      </c>
      <c r="U17" s="25">
        <v>120.1662</v>
      </c>
      <c r="V17" s="302">
        <f>SUM(B17:U17)</f>
        <v>1724.8579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420.4</v>
      </c>
      <c r="C18" s="300">
        <v>10.48049999999999</v>
      </c>
      <c r="D18" s="300">
        <v>10.416</v>
      </c>
      <c r="E18" s="300">
        <v>1.2075000000000009</v>
      </c>
      <c r="F18" s="300">
        <v>10.165399999999993</v>
      </c>
      <c r="G18" s="300">
        <v>10.393899999999997</v>
      </c>
      <c r="H18" s="299">
        <v>428</v>
      </c>
      <c r="I18" s="300">
        <v>6.3096000000000085</v>
      </c>
      <c r="J18" s="300">
        <v>9.7889999999999997</v>
      </c>
      <c r="K18" s="300">
        <v>0.70799999999999996</v>
      </c>
      <c r="L18" s="300">
        <v>5.7683999999999962</v>
      </c>
      <c r="M18" s="301">
        <v>10.59030000000001</v>
      </c>
      <c r="N18" s="23">
        <v>125.6828</v>
      </c>
      <c r="O18" s="24">
        <v>23.607499999999998</v>
      </c>
      <c r="P18" s="24">
        <v>124.0155</v>
      </c>
      <c r="Q18" s="25">
        <v>123.76979999999999</v>
      </c>
      <c r="R18" s="23">
        <v>122.45240000000001</v>
      </c>
      <c r="S18" s="24">
        <v>24.4968</v>
      </c>
      <c r="T18" s="24">
        <v>121.673</v>
      </c>
      <c r="U18" s="25">
        <v>120.1662</v>
      </c>
      <c r="V18" s="302">
        <f t="shared" ref="V18:V23" si="0">SUM(B18:U18)</f>
        <v>1710.0925999999999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420.4</v>
      </c>
      <c r="C19" s="300">
        <v>10.48049999999999</v>
      </c>
      <c r="D19" s="300">
        <v>10.416</v>
      </c>
      <c r="E19" s="300">
        <v>1.2075000000000009</v>
      </c>
      <c r="F19" s="300">
        <v>10.165399999999993</v>
      </c>
      <c r="G19" s="300">
        <v>10.393899999999997</v>
      </c>
      <c r="H19" s="299">
        <v>428</v>
      </c>
      <c r="I19" s="300">
        <v>6.3096000000000085</v>
      </c>
      <c r="J19" s="300">
        <v>9.7889999999999997</v>
      </c>
      <c r="K19" s="300">
        <v>0.70799999999999996</v>
      </c>
      <c r="L19" s="300">
        <v>9.7152000000000083</v>
      </c>
      <c r="M19" s="301">
        <v>15.584099999999994</v>
      </c>
      <c r="N19" s="23">
        <v>125.6828</v>
      </c>
      <c r="O19" s="24">
        <v>24.22</v>
      </c>
      <c r="P19" s="24">
        <v>124.0155</v>
      </c>
      <c r="Q19" s="25">
        <v>128.4134</v>
      </c>
      <c r="R19" s="23">
        <v>122.45240000000001</v>
      </c>
      <c r="S19" s="24">
        <v>24.4968</v>
      </c>
      <c r="T19" s="24">
        <v>125.9164</v>
      </c>
      <c r="U19" s="25">
        <v>124.67460000000001</v>
      </c>
      <c r="V19" s="302">
        <f t="shared" si="0"/>
        <v>1733.0410999999997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420.4</v>
      </c>
      <c r="C20" s="300">
        <v>10.48049999999999</v>
      </c>
      <c r="D20" s="300">
        <v>10.416</v>
      </c>
      <c r="E20" s="300">
        <v>1.2075000000000009</v>
      </c>
      <c r="F20" s="300">
        <v>10.165399999999993</v>
      </c>
      <c r="G20" s="300">
        <v>10.393899999999997</v>
      </c>
      <c r="H20" s="299">
        <v>428</v>
      </c>
      <c r="I20" s="300">
        <v>6.3096000000000085</v>
      </c>
      <c r="J20" s="300">
        <v>9.7889999999999997</v>
      </c>
      <c r="K20" s="300">
        <v>0.70799999999999996</v>
      </c>
      <c r="L20" s="300">
        <v>9.7152000000000083</v>
      </c>
      <c r="M20" s="301">
        <v>15.584099999999994</v>
      </c>
      <c r="N20" s="23">
        <v>125.6828</v>
      </c>
      <c r="O20" s="24">
        <v>24.22</v>
      </c>
      <c r="P20" s="24">
        <v>124.0155</v>
      </c>
      <c r="Q20" s="25">
        <v>128.4134</v>
      </c>
      <c r="R20" s="23">
        <v>122.45240000000001</v>
      </c>
      <c r="S20" s="24">
        <v>24.4968</v>
      </c>
      <c r="T20" s="24">
        <v>125.9164</v>
      </c>
      <c r="U20" s="25">
        <v>124.67460000000001</v>
      </c>
      <c r="V20" s="302">
        <f t="shared" si="0"/>
        <v>1733.0410999999997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443.5</v>
      </c>
      <c r="C21" s="300">
        <v>5.1254999999999908</v>
      </c>
      <c r="D21" s="300">
        <v>5.2080000000000002</v>
      </c>
      <c r="E21" s="300">
        <v>0.59500000000000097</v>
      </c>
      <c r="F21" s="300">
        <v>8.3103999999999925</v>
      </c>
      <c r="G21" s="300">
        <v>8.5041000000000047</v>
      </c>
      <c r="H21" s="299">
        <v>441</v>
      </c>
      <c r="I21" s="300">
        <v>6.883199999999996</v>
      </c>
      <c r="J21" s="300">
        <v>10.9185</v>
      </c>
      <c r="K21" s="300">
        <v>0</v>
      </c>
      <c r="L21" s="300">
        <v>10.929600000000004</v>
      </c>
      <c r="M21" s="301">
        <v>17.478300000000011</v>
      </c>
      <c r="N21" s="23">
        <v>129.786</v>
      </c>
      <c r="O21" s="24">
        <v>24.22</v>
      </c>
      <c r="P21" s="24">
        <v>128.3716</v>
      </c>
      <c r="Q21" s="25">
        <v>133.41420000000002</v>
      </c>
      <c r="R21" s="23">
        <v>126.43600000000001</v>
      </c>
      <c r="S21" s="24">
        <v>24.4968</v>
      </c>
      <c r="T21" s="24">
        <v>130.59279999999998</v>
      </c>
      <c r="U21" s="25">
        <v>129.18299999999999</v>
      </c>
      <c r="V21" s="302">
        <f t="shared" si="0"/>
        <v>1784.9529999999997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443.5</v>
      </c>
      <c r="C22" s="300">
        <v>8.5679999999999907</v>
      </c>
      <c r="D22" s="300">
        <v>8.4816000000000038</v>
      </c>
      <c r="E22" s="300">
        <v>0.59500000000000097</v>
      </c>
      <c r="F22" s="300">
        <v>8.3103999999999925</v>
      </c>
      <c r="G22" s="300">
        <v>12.970899999999997</v>
      </c>
      <c r="H22" s="299">
        <v>441</v>
      </c>
      <c r="I22" s="300">
        <v>10.755000000000001</v>
      </c>
      <c r="J22" s="300">
        <v>15.511799999999996</v>
      </c>
      <c r="K22" s="300">
        <v>0.79649999999999999</v>
      </c>
      <c r="L22" s="300">
        <v>15.5595</v>
      </c>
      <c r="M22" s="301">
        <v>23.333099999999995</v>
      </c>
      <c r="N22" s="23">
        <v>129.786</v>
      </c>
      <c r="O22" s="24">
        <v>24.902500000000003</v>
      </c>
      <c r="P22" s="24">
        <v>133.17220000000003</v>
      </c>
      <c r="Q22" s="25">
        <v>138.86150000000001</v>
      </c>
      <c r="R22" s="23">
        <v>130.8526</v>
      </c>
      <c r="S22" s="24">
        <v>25.187100000000004</v>
      </c>
      <c r="T22" s="24">
        <v>130.59279999999998</v>
      </c>
      <c r="U22" s="25">
        <v>134.8185</v>
      </c>
      <c r="V22" s="302">
        <f t="shared" si="0"/>
        <v>1837.5549999999998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443.5</v>
      </c>
      <c r="C23" s="300">
        <v>12.316499999999996</v>
      </c>
      <c r="D23" s="300">
        <v>12.052799999999992</v>
      </c>
      <c r="E23" s="300">
        <v>0.59500000000000097</v>
      </c>
      <c r="F23" s="300">
        <v>11.946199999999996</v>
      </c>
      <c r="G23" s="300">
        <v>17.953100000000006</v>
      </c>
      <c r="H23" s="299">
        <v>441</v>
      </c>
      <c r="I23" s="300">
        <v>10.755000000000001</v>
      </c>
      <c r="J23" s="300">
        <v>15.511799999999996</v>
      </c>
      <c r="K23" s="300">
        <v>0.79649999999999999</v>
      </c>
      <c r="L23" s="300">
        <v>15.5595</v>
      </c>
      <c r="M23" s="301">
        <v>23.333099999999995</v>
      </c>
      <c r="N23" s="23">
        <v>134.33519999999999</v>
      </c>
      <c r="O23" s="24">
        <v>24.902500000000003</v>
      </c>
      <c r="P23" s="24">
        <v>133.17220000000003</v>
      </c>
      <c r="Q23" s="25">
        <v>138.86150000000001</v>
      </c>
      <c r="R23" s="23">
        <v>135.6156</v>
      </c>
      <c r="S23" s="24">
        <v>25.187100000000004</v>
      </c>
      <c r="T23" s="24">
        <v>130.59279999999998</v>
      </c>
      <c r="U23" s="25">
        <v>134.8185</v>
      </c>
      <c r="V23" s="302">
        <f t="shared" si="0"/>
        <v>1862.8049000000001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3012.1</v>
      </c>
      <c r="C24" s="306">
        <f t="shared" ref="C24:U24" si="1">SUM(C17:C23)</f>
        <v>66.425399999999939</v>
      </c>
      <c r="D24" s="306">
        <f t="shared" si="1"/>
        <v>65.992799999999988</v>
      </c>
      <c r="E24" s="306">
        <f t="shared" si="1"/>
        <v>6.4518000000000058</v>
      </c>
      <c r="F24" s="306">
        <f t="shared" si="1"/>
        <v>70.743999999999957</v>
      </c>
      <c r="G24" s="306">
        <f t="shared" si="1"/>
        <v>82.735799999999998</v>
      </c>
      <c r="H24" s="305">
        <f t="shared" si="1"/>
        <v>3035</v>
      </c>
      <c r="I24" s="306">
        <f t="shared" si="1"/>
        <v>57.963200000000036</v>
      </c>
      <c r="J24" s="306">
        <f t="shared" si="1"/>
        <v>85.616099999999989</v>
      </c>
      <c r="K24" s="306">
        <f t="shared" si="1"/>
        <v>4.8088999999999986</v>
      </c>
      <c r="L24" s="306">
        <f t="shared" si="1"/>
        <v>77.583400000000012</v>
      </c>
      <c r="M24" s="307">
        <f t="shared" si="1"/>
        <v>121.65930000000003</v>
      </c>
      <c r="N24" s="391">
        <f t="shared" si="1"/>
        <v>892.89200000000005</v>
      </c>
      <c r="O24" s="392">
        <f t="shared" si="1"/>
        <v>169.68</v>
      </c>
      <c r="P24" s="392">
        <f t="shared" si="1"/>
        <v>890.77800000000002</v>
      </c>
      <c r="Q24" s="393">
        <f t="shared" si="1"/>
        <v>915.50360000000001</v>
      </c>
      <c r="R24" s="391">
        <f t="shared" si="1"/>
        <v>882.71380000000011</v>
      </c>
      <c r="S24" s="392">
        <f t="shared" si="1"/>
        <v>172.23870000000005</v>
      </c>
      <c r="T24" s="392">
        <f t="shared" si="1"/>
        <v>886.95720000000006</v>
      </c>
      <c r="U24" s="393">
        <f t="shared" si="1"/>
        <v>888.50159999999994</v>
      </c>
      <c r="V24" s="302">
        <f>SUM(B24:U24)</f>
        <v>12386.345600000001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151.1</v>
      </c>
      <c r="D25" s="314">
        <v>151.19999999999999</v>
      </c>
      <c r="E25" s="314">
        <v>138.4</v>
      </c>
      <c r="F25" s="314">
        <v>151.1</v>
      </c>
      <c r="G25" s="314">
        <v>155.9</v>
      </c>
      <c r="H25" s="313"/>
      <c r="I25" s="314">
        <v>150</v>
      </c>
      <c r="J25" s="314">
        <v>155.6</v>
      </c>
      <c r="K25" s="314">
        <v>139.5</v>
      </c>
      <c r="L25" s="314">
        <v>155.5</v>
      </c>
      <c r="M25" s="315">
        <v>162.1</v>
      </c>
      <c r="N25" s="387">
        <v>150.6</v>
      </c>
      <c r="O25" s="388">
        <v>142.30000000000001</v>
      </c>
      <c r="P25" s="388">
        <v>149.80000000000001</v>
      </c>
      <c r="Q25" s="389">
        <v>155.5</v>
      </c>
      <c r="R25" s="390">
        <v>156.6</v>
      </c>
      <c r="S25" s="388">
        <v>142.30000000000001</v>
      </c>
      <c r="T25" s="388">
        <v>150.80000000000001</v>
      </c>
      <c r="U25" s="389">
        <v>155.5</v>
      </c>
      <c r="V25" s="320">
        <f>+((V24/V26)/7)*1000</f>
        <v>145.31312662044371</v>
      </c>
    </row>
    <row r="26" spans="1:42" s="52" customFormat="1" ht="36.75" customHeight="1" x14ac:dyDescent="0.25">
      <c r="A26" s="321" t="s">
        <v>21</v>
      </c>
      <c r="B26" s="322"/>
      <c r="C26" s="323">
        <v>765</v>
      </c>
      <c r="D26" s="323">
        <v>744</v>
      </c>
      <c r="E26" s="323">
        <v>175</v>
      </c>
      <c r="F26" s="323">
        <v>742</v>
      </c>
      <c r="G26" s="323">
        <v>859</v>
      </c>
      <c r="H26" s="324"/>
      <c r="I26" s="323">
        <v>717</v>
      </c>
      <c r="J26" s="323">
        <v>753</v>
      </c>
      <c r="K26" s="323">
        <v>177</v>
      </c>
      <c r="L26" s="323">
        <v>759</v>
      </c>
      <c r="M26" s="325">
        <v>861</v>
      </c>
      <c r="N26" s="86">
        <v>892</v>
      </c>
      <c r="O26" s="35">
        <v>175</v>
      </c>
      <c r="P26" s="35">
        <v>889</v>
      </c>
      <c r="Q26" s="36">
        <v>893</v>
      </c>
      <c r="R26" s="34">
        <v>866</v>
      </c>
      <c r="S26" s="35">
        <v>177</v>
      </c>
      <c r="T26" s="35">
        <v>866</v>
      </c>
      <c r="U26" s="36">
        <v>867</v>
      </c>
      <c r="V26" s="326">
        <f>SUM(C26:U26)</f>
        <v>12177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693.54899999999998</v>
      </c>
      <c r="D27" s="300">
        <f t="shared" ref="D27:G27" si="2">(D26*D25/1000)*6</f>
        <v>674.95679999999993</v>
      </c>
      <c r="E27" s="300">
        <f t="shared" si="2"/>
        <v>145.32</v>
      </c>
      <c r="F27" s="300">
        <f t="shared" si="2"/>
        <v>672.69719999999995</v>
      </c>
      <c r="G27" s="300">
        <f t="shared" si="2"/>
        <v>803.50860000000011</v>
      </c>
      <c r="H27" s="328"/>
      <c r="I27" s="300">
        <f>(I26*I25/1000)*6</f>
        <v>645.29999999999995</v>
      </c>
      <c r="J27" s="300">
        <f>(J26*J25/1000)*6</f>
        <v>703.00080000000003</v>
      </c>
      <c r="K27" s="300">
        <f>(K26*K25/1000)*6</f>
        <v>148.149</v>
      </c>
      <c r="L27" s="300">
        <f>(L26*L25/1000)*6</f>
        <v>708.14700000000005</v>
      </c>
      <c r="M27" s="301">
        <f>(M26*M25/1000)*6</f>
        <v>837.40860000000009</v>
      </c>
      <c r="N27" s="302">
        <f>((N26*N25)*7/1000)/7</f>
        <v>134.33519999999999</v>
      </c>
      <c r="O27" s="204">
        <f t="shared" ref="O27:U27" si="3">((O26*O25)*7/1000)/7</f>
        <v>24.902500000000003</v>
      </c>
      <c r="P27" s="204">
        <f t="shared" si="3"/>
        <v>133.17220000000003</v>
      </c>
      <c r="Q27" s="205">
        <f t="shared" si="3"/>
        <v>138.86150000000001</v>
      </c>
      <c r="R27" s="203">
        <f t="shared" si="3"/>
        <v>135.6156</v>
      </c>
      <c r="S27" s="204">
        <f t="shared" si="3"/>
        <v>25.187100000000004</v>
      </c>
      <c r="T27" s="204">
        <f t="shared" si="3"/>
        <v>130.59279999999998</v>
      </c>
      <c r="U27" s="205">
        <f t="shared" si="3"/>
        <v>134.8185</v>
      </c>
      <c r="V27" s="88"/>
      <c r="W27" s="52">
        <f>((V24*1000)/V26)/7</f>
        <v>145.31312662044371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12.316499999999996</v>
      </c>
      <c r="D28" s="330">
        <f t="shared" ref="D28:G28" si="4">+(D25-$C$32)*D26/1000</f>
        <v>12.052799999999992</v>
      </c>
      <c r="E28" s="330">
        <f t="shared" si="4"/>
        <v>0.59500000000000097</v>
      </c>
      <c r="F28" s="330">
        <f t="shared" si="4"/>
        <v>11.946199999999996</v>
      </c>
      <c r="G28" s="330">
        <f t="shared" si="4"/>
        <v>17.953100000000006</v>
      </c>
      <c r="H28" s="329"/>
      <c r="I28" s="330">
        <f>+(I25-$I$32)*I26/1000</f>
        <v>10.755000000000001</v>
      </c>
      <c r="J28" s="330">
        <f t="shared" ref="J28:M28" si="5">+(J25-$I$32)*J26/1000</f>
        <v>15.511799999999996</v>
      </c>
      <c r="K28" s="330">
        <f t="shared" si="5"/>
        <v>0.79649999999999999</v>
      </c>
      <c r="L28" s="330">
        <f t="shared" si="5"/>
        <v>15.5595</v>
      </c>
      <c r="M28" s="331">
        <f t="shared" si="5"/>
        <v>23.333099999999995</v>
      </c>
      <c r="N28" s="259">
        <f t="shared" ref="N28:U28" si="6">((N26*N25)*7)/1000</f>
        <v>940.3463999999999</v>
      </c>
      <c r="O28" s="45">
        <f t="shared" si="6"/>
        <v>174.31750000000002</v>
      </c>
      <c r="P28" s="45">
        <f t="shared" si="6"/>
        <v>932.20540000000017</v>
      </c>
      <c r="Q28" s="46">
        <f t="shared" si="6"/>
        <v>972.03049999999996</v>
      </c>
      <c r="R28" s="44">
        <f t="shared" si="6"/>
        <v>949.30920000000003</v>
      </c>
      <c r="S28" s="45">
        <f t="shared" si="6"/>
        <v>176.30970000000002</v>
      </c>
      <c r="T28" s="45">
        <f t="shared" si="6"/>
        <v>914.14959999999996</v>
      </c>
      <c r="U28" s="46">
        <f t="shared" si="6"/>
        <v>943.72950000000003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892.50000000000261</v>
      </c>
      <c r="D29" s="333">
        <f t="shared" si="7"/>
        <v>868.0000000000025</v>
      </c>
      <c r="E29" s="333">
        <f t="shared" si="7"/>
        <v>204.16666666666725</v>
      </c>
      <c r="F29" s="333">
        <f t="shared" si="7"/>
        <v>865.66666666666924</v>
      </c>
      <c r="G29" s="333">
        <f t="shared" si="7"/>
        <v>1002.1666666666696</v>
      </c>
      <c r="H29" s="332"/>
      <c r="I29" s="333">
        <f>+I26*(1.16666666666667)</f>
        <v>836.50000000000239</v>
      </c>
      <c r="J29" s="333">
        <f>+J26*(1.16666666666667)</f>
        <v>878.50000000000261</v>
      </c>
      <c r="K29" s="333">
        <f>+K26*(1.16666666666667)</f>
        <v>206.5000000000006</v>
      </c>
      <c r="L29" s="333">
        <f>+L26*(1.16666666666667)</f>
        <v>885.50000000000261</v>
      </c>
      <c r="M29" s="334">
        <f>+M26*(1.16666666666667)</f>
        <v>1004.500000000003</v>
      </c>
      <c r="N29" s="89">
        <f t="shared" ref="N29:U29" si="8">+(N24/N26)/7*1000</f>
        <v>143.00000000000003</v>
      </c>
      <c r="O29" s="49">
        <f t="shared" si="8"/>
        <v>138.51428571428573</v>
      </c>
      <c r="P29" s="49">
        <f t="shared" si="8"/>
        <v>143.14285714285717</v>
      </c>
      <c r="Q29" s="50">
        <f t="shared" si="8"/>
        <v>146.45714285714286</v>
      </c>
      <c r="R29" s="48">
        <f t="shared" si="8"/>
        <v>145.61428571428573</v>
      </c>
      <c r="S29" s="49">
        <f t="shared" si="8"/>
        <v>139.01428571428576</v>
      </c>
      <c r="T29" s="49">
        <f t="shared" si="8"/>
        <v>146.31428571428569</v>
      </c>
      <c r="U29" s="50">
        <f t="shared" si="8"/>
        <v>146.4</v>
      </c>
      <c r="V29" s="344"/>
    </row>
    <row r="30" spans="1:42" s="304" customFormat="1" ht="33.75" customHeight="1" x14ac:dyDescent="0.25">
      <c r="A30" s="52"/>
      <c r="B30" s="328"/>
      <c r="C30" s="335">
        <f>(C27/6)</f>
        <v>115.5915</v>
      </c>
      <c r="D30" s="335">
        <f t="shared" ref="D30:G30" si="9">+(D27/6)</f>
        <v>112.49279999999999</v>
      </c>
      <c r="E30" s="335">
        <f t="shared" si="9"/>
        <v>24.22</v>
      </c>
      <c r="F30" s="335">
        <f t="shared" si="9"/>
        <v>112.11619999999999</v>
      </c>
      <c r="G30" s="335">
        <f t="shared" si="9"/>
        <v>133.91810000000001</v>
      </c>
      <c r="H30" s="328"/>
      <c r="I30" s="335">
        <f>+(I27/6)</f>
        <v>107.55</v>
      </c>
      <c r="J30" s="335">
        <f>+(J27/6)</f>
        <v>117.16680000000001</v>
      </c>
      <c r="K30" s="335">
        <f>+(K27/6)</f>
        <v>24.691500000000001</v>
      </c>
      <c r="L30" s="335">
        <f>+(L27/6)</f>
        <v>118.0245</v>
      </c>
      <c r="M30" s="336">
        <f>+(M27/6)</f>
        <v>139.56810000000002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272.37239999999997</v>
      </c>
      <c r="D31" s="335">
        <f t="shared" ref="D31:G31" si="10">+((D27-D24)/4)+D30</f>
        <v>264.73379999999997</v>
      </c>
      <c r="E31" s="335">
        <f t="shared" si="10"/>
        <v>58.937049999999999</v>
      </c>
      <c r="F31" s="335">
        <f t="shared" si="10"/>
        <v>262.60450000000003</v>
      </c>
      <c r="G31" s="335">
        <f t="shared" si="10"/>
        <v>314.11130000000003</v>
      </c>
      <c r="H31" s="328"/>
      <c r="I31" s="335">
        <f>+((I27-I24)/4)+I30</f>
        <v>254.38419999999996</v>
      </c>
      <c r="J31" s="335">
        <f>+((J27-J24)/4)+J30</f>
        <v>271.51297500000004</v>
      </c>
      <c r="K31" s="335">
        <f>+((K27-K24)/4)+K30</f>
        <v>60.526525000000007</v>
      </c>
      <c r="L31" s="335">
        <f>+((L27-L24)/4)+L30</f>
        <v>275.66540000000003</v>
      </c>
      <c r="M31" s="336">
        <f>+((M27-M24)/4)+M30</f>
        <v>318.50542500000006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135</v>
      </c>
      <c r="D32" s="339">
        <f>+C32*E32/1000</f>
        <v>443.47500000000002</v>
      </c>
      <c r="E32" s="340">
        <f>+SUM(C26:G26)</f>
        <v>3285</v>
      </c>
      <c r="F32" s="341"/>
      <c r="G32" s="341"/>
      <c r="H32" s="337"/>
      <c r="I32" s="338">
        <v>135</v>
      </c>
      <c r="J32" s="339">
        <f>+I32*K32/1000</f>
        <v>441.04500000000002</v>
      </c>
      <c r="K32" s="340">
        <f>+SUM(I26:M26)</f>
        <v>3267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115.84709999999998</v>
      </c>
      <c r="C39" s="82">
        <v>114.88750000000002</v>
      </c>
      <c r="D39" s="82">
        <v>23.176800000000004</v>
      </c>
      <c r="E39" s="82">
        <v>111.83129999999997</v>
      </c>
      <c r="F39" s="82">
        <v>112.13278309999998</v>
      </c>
      <c r="G39" s="82"/>
      <c r="H39" s="82"/>
      <c r="I39" s="104">
        <f t="shared" ref="I39:I46" si="11">SUM(B39:H39)</f>
        <v>477.8754831</v>
      </c>
      <c r="J39" s="2"/>
      <c r="K39" s="94" t="s">
        <v>13</v>
      </c>
      <c r="L39" s="82">
        <v>10.4</v>
      </c>
      <c r="M39" s="82">
        <v>10.3</v>
      </c>
      <c r="N39" s="82">
        <v>2.1</v>
      </c>
      <c r="O39" s="82">
        <v>10.199999999999999</v>
      </c>
      <c r="P39" s="82">
        <v>10.1</v>
      </c>
      <c r="Q39" s="82"/>
      <c r="R39" s="104">
        <f t="shared" ref="R39:R46" si="12">SUM(L39:Q39)</f>
        <v>43.1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115.84709999999998</v>
      </c>
      <c r="C40" s="82">
        <v>114.88750000000002</v>
      </c>
      <c r="D40" s="82">
        <v>23.176800000000004</v>
      </c>
      <c r="E40" s="82">
        <v>111.83129999999997</v>
      </c>
      <c r="F40" s="82">
        <v>112.13278309999998</v>
      </c>
      <c r="G40" s="82"/>
      <c r="H40" s="82"/>
      <c r="I40" s="104">
        <f t="shared" si="11"/>
        <v>477.8754831</v>
      </c>
      <c r="J40" s="2"/>
      <c r="K40" s="95" t="s">
        <v>14</v>
      </c>
      <c r="L40" s="82">
        <v>10.3</v>
      </c>
      <c r="M40" s="82">
        <v>10.3</v>
      </c>
      <c r="N40" s="82">
        <v>1.7</v>
      </c>
      <c r="O40" s="82">
        <v>10.3</v>
      </c>
      <c r="P40" s="82">
        <v>10.1</v>
      </c>
      <c r="Q40" s="82"/>
      <c r="R40" s="104">
        <f t="shared" si="12"/>
        <v>42.7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2">
        <v>115.84709999999998</v>
      </c>
      <c r="C41" s="82">
        <v>117.33749999999999</v>
      </c>
      <c r="D41" s="82">
        <v>23.176800000000004</v>
      </c>
      <c r="E41" s="82">
        <v>114.5376</v>
      </c>
      <c r="F41" s="82">
        <v>112.13278309999998</v>
      </c>
      <c r="G41" s="24"/>
      <c r="H41" s="24"/>
      <c r="I41" s="104">
        <f t="shared" si="11"/>
        <v>483.03178309999998</v>
      </c>
      <c r="J41" s="2"/>
      <c r="K41" s="94" t="s">
        <v>15</v>
      </c>
      <c r="L41" s="82">
        <v>10.1</v>
      </c>
      <c r="M41" s="82">
        <v>10.3</v>
      </c>
      <c r="N41" s="82">
        <v>1.7</v>
      </c>
      <c r="O41" s="82">
        <v>10.3</v>
      </c>
      <c r="P41" s="82">
        <v>10.1</v>
      </c>
      <c r="Q41" s="24"/>
      <c r="R41" s="104">
        <f t="shared" si="12"/>
        <v>42.5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118.1169</v>
      </c>
      <c r="C42" s="82">
        <v>117.33749999999999</v>
      </c>
      <c r="D42" s="82">
        <v>23.176800000000004</v>
      </c>
      <c r="E42" s="82">
        <v>114.5376</v>
      </c>
      <c r="F42" s="82">
        <v>115.29679999999998</v>
      </c>
      <c r="G42" s="82"/>
      <c r="H42" s="82"/>
      <c r="I42" s="104">
        <f t="shared" si="11"/>
        <v>488.46559999999994</v>
      </c>
      <c r="J42" s="2"/>
      <c r="K42" s="95" t="s">
        <v>16</v>
      </c>
      <c r="L42" s="82">
        <v>10.1</v>
      </c>
      <c r="M42" s="82">
        <v>10.4</v>
      </c>
      <c r="N42" s="82">
        <v>1.8</v>
      </c>
      <c r="O42" s="82">
        <v>10.3</v>
      </c>
      <c r="P42" s="82">
        <v>10.1</v>
      </c>
      <c r="Q42" s="82"/>
      <c r="R42" s="104">
        <f t="shared" si="12"/>
        <v>42.7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118.1169</v>
      </c>
      <c r="C43" s="82">
        <v>117.33749999999999</v>
      </c>
      <c r="D43" s="82">
        <v>23.176800000000004</v>
      </c>
      <c r="E43" s="82">
        <v>114.5376</v>
      </c>
      <c r="F43" s="82">
        <v>115.29679999999998</v>
      </c>
      <c r="G43" s="82"/>
      <c r="H43" s="82"/>
      <c r="I43" s="104">
        <f t="shared" si="11"/>
        <v>488.46559999999994</v>
      </c>
      <c r="J43" s="2"/>
      <c r="K43" s="94" t="s">
        <v>17</v>
      </c>
      <c r="L43" s="82">
        <v>10.1</v>
      </c>
      <c r="M43" s="82">
        <v>10.4</v>
      </c>
      <c r="N43" s="82">
        <v>1.8</v>
      </c>
      <c r="O43" s="82">
        <v>10.3</v>
      </c>
      <c r="P43" s="82">
        <v>10.1</v>
      </c>
      <c r="Q43" s="82"/>
      <c r="R43" s="104">
        <f t="shared" si="12"/>
        <v>42.7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118.1169</v>
      </c>
      <c r="C44" s="82">
        <v>117.33749999999999</v>
      </c>
      <c r="D44" s="82">
        <v>23.611799999999999</v>
      </c>
      <c r="E44" s="82">
        <v>117.59310000000001</v>
      </c>
      <c r="F44" s="82">
        <v>115.29679999999998</v>
      </c>
      <c r="G44" s="82"/>
      <c r="H44" s="82"/>
      <c r="I44" s="104">
        <f t="shared" si="11"/>
        <v>491.95609999999994</v>
      </c>
      <c r="J44" s="2"/>
      <c r="K44" s="95" t="s">
        <v>18</v>
      </c>
      <c r="L44" s="82">
        <v>10.1</v>
      </c>
      <c r="M44" s="82">
        <v>10.4</v>
      </c>
      <c r="N44" s="82">
        <v>1.8</v>
      </c>
      <c r="O44" s="82">
        <v>10.4</v>
      </c>
      <c r="P44" s="82">
        <v>10.199999999999999</v>
      </c>
      <c r="Q44" s="82"/>
      <c r="R44" s="104">
        <f t="shared" si="12"/>
        <v>42.900000000000006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118.1169</v>
      </c>
      <c r="C45" s="82">
        <v>120.04999999999998</v>
      </c>
      <c r="D45" s="82">
        <v>23.611799999999999</v>
      </c>
      <c r="E45" s="82">
        <v>117.59310000000001</v>
      </c>
      <c r="F45" s="82">
        <v>115.29679999999998</v>
      </c>
      <c r="G45" s="82"/>
      <c r="H45" s="82"/>
      <c r="I45" s="104">
        <f t="shared" si="11"/>
        <v>494.66859999999997</v>
      </c>
      <c r="J45" s="2"/>
      <c r="K45" s="94" t="s">
        <v>19</v>
      </c>
      <c r="L45" s="82">
        <v>10.199999999999999</v>
      </c>
      <c r="M45" s="82">
        <v>10.4</v>
      </c>
      <c r="N45" s="82">
        <v>1.8</v>
      </c>
      <c r="O45" s="82">
        <v>10.4</v>
      </c>
      <c r="P45" s="82">
        <v>10.199999999999999</v>
      </c>
      <c r="Q45" s="82"/>
      <c r="R45" s="104">
        <f t="shared" si="12"/>
        <v>43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820.00889999999993</v>
      </c>
      <c r="C46" s="28">
        <f t="shared" si="13"/>
        <v>819.17499999999995</v>
      </c>
      <c r="D46" s="28">
        <f t="shared" si="13"/>
        <v>163.10759999999999</v>
      </c>
      <c r="E46" s="28">
        <f t="shared" si="13"/>
        <v>802.46160000000009</v>
      </c>
      <c r="F46" s="28">
        <f t="shared" si="13"/>
        <v>797.5855492999998</v>
      </c>
      <c r="G46" s="28">
        <f t="shared" si="13"/>
        <v>0</v>
      </c>
      <c r="H46" s="28">
        <f t="shared" si="13"/>
        <v>0</v>
      </c>
      <c r="I46" s="104">
        <f t="shared" si="11"/>
        <v>3402.3386492999998</v>
      </c>
      <c r="K46" s="80" t="s">
        <v>11</v>
      </c>
      <c r="L46" s="84">
        <f t="shared" ref="L46:Q46" si="14">SUM(L39:L45)</f>
        <v>71.300000000000011</v>
      </c>
      <c r="M46" s="28">
        <f t="shared" si="14"/>
        <v>72.5</v>
      </c>
      <c r="N46" s="28">
        <f t="shared" si="14"/>
        <v>12.700000000000001</v>
      </c>
      <c r="O46" s="28">
        <f t="shared" si="14"/>
        <v>72.2</v>
      </c>
      <c r="P46" s="28">
        <f t="shared" si="14"/>
        <v>70.900000000000006</v>
      </c>
      <c r="Q46" s="28">
        <f t="shared" si="14"/>
        <v>0</v>
      </c>
      <c r="R46" s="104">
        <f t="shared" si="12"/>
        <v>299.60000000000002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135.30000000000001</v>
      </c>
      <c r="C47" s="31">
        <v>137.19999999999999</v>
      </c>
      <c r="D47" s="31">
        <v>135.69999999999999</v>
      </c>
      <c r="E47" s="31">
        <v>134.69999999999999</v>
      </c>
      <c r="F47" s="31">
        <v>133.6</v>
      </c>
      <c r="G47" s="31"/>
      <c r="H47" s="31"/>
      <c r="I47" s="105">
        <f>+((I46/I48)/7)*1000</f>
        <v>132.87271144653596</v>
      </c>
      <c r="K47" s="113" t="s">
        <v>20</v>
      </c>
      <c r="L47" s="85">
        <v>139.5</v>
      </c>
      <c r="M47" s="31">
        <v>138</v>
      </c>
      <c r="N47" s="31">
        <v>139.5</v>
      </c>
      <c r="O47" s="31">
        <v>137.5</v>
      </c>
      <c r="P47" s="31">
        <v>137</v>
      </c>
      <c r="Q47" s="31"/>
      <c r="R47" s="105">
        <f>+((R46/R48)/7)*1000</f>
        <v>138.06451612903228</v>
      </c>
      <c r="S47" s="65"/>
      <c r="T47" s="65"/>
    </row>
    <row r="48" spans="1:30" ht="33.75" customHeight="1" x14ac:dyDescent="0.25">
      <c r="A48" s="97" t="s">
        <v>21</v>
      </c>
      <c r="B48" s="86">
        <v>873</v>
      </c>
      <c r="C48" s="35">
        <v>875</v>
      </c>
      <c r="D48" s="35">
        <v>174</v>
      </c>
      <c r="E48" s="35">
        <v>873</v>
      </c>
      <c r="F48" s="35">
        <v>863</v>
      </c>
      <c r="G48" s="35"/>
      <c r="H48" s="35"/>
      <c r="I48" s="106">
        <f>SUM(B48:H48)</f>
        <v>3658</v>
      </c>
      <c r="J48" s="66"/>
      <c r="K48" s="97" t="s">
        <v>21</v>
      </c>
      <c r="L48" s="109">
        <v>73</v>
      </c>
      <c r="M48" s="67">
        <v>75</v>
      </c>
      <c r="N48" s="67">
        <v>13</v>
      </c>
      <c r="O48" s="67">
        <v>75</v>
      </c>
      <c r="P48" s="67">
        <v>74</v>
      </c>
      <c r="Q48" s="67"/>
      <c r="R48" s="115">
        <f>SUM(L48:Q48)</f>
        <v>310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118.1169</v>
      </c>
      <c r="C49" s="39">
        <f t="shared" si="15"/>
        <v>120.04999999999998</v>
      </c>
      <c r="D49" s="39">
        <f t="shared" si="15"/>
        <v>23.611799999999999</v>
      </c>
      <c r="E49" s="39">
        <f t="shared" si="15"/>
        <v>117.59310000000001</v>
      </c>
      <c r="F49" s="39">
        <f t="shared" si="15"/>
        <v>115.29679999999998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132.87271144653596</v>
      </c>
      <c r="K49" s="98" t="s">
        <v>22</v>
      </c>
      <c r="L49" s="87">
        <f>((L48*L47)*7/1000-L39)/6</f>
        <v>10.147416666666667</v>
      </c>
      <c r="M49" s="39">
        <f t="shared" ref="M49:Q49" si="17">((M48*M47)*7/1000-M39)/6</f>
        <v>10.358333333333334</v>
      </c>
      <c r="N49" s="39">
        <f t="shared" si="17"/>
        <v>1.7657499999999999</v>
      </c>
      <c r="O49" s="39">
        <f t="shared" si="17"/>
        <v>10.331249999999999</v>
      </c>
      <c r="P49" s="39">
        <f t="shared" si="17"/>
        <v>10.144333333333332</v>
      </c>
      <c r="Q49" s="39">
        <f t="shared" si="17"/>
        <v>0</v>
      </c>
      <c r="R49" s="116">
        <f>((R46*1000)/R48)/7</f>
        <v>138.06451612903226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826.81830000000002</v>
      </c>
      <c r="C50" s="43">
        <f t="shared" si="18"/>
        <v>840.34999999999991</v>
      </c>
      <c r="D50" s="43">
        <f t="shared" si="18"/>
        <v>165.2826</v>
      </c>
      <c r="E50" s="43">
        <f t="shared" si="18"/>
        <v>823.15170000000001</v>
      </c>
      <c r="F50" s="43">
        <f t="shared" si="18"/>
        <v>807.07759999999985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71.284499999999994</v>
      </c>
      <c r="M50" s="43">
        <f t="shared" si="19"/>
        <v>72.45</v>
      </c>
      <c r="N50" s="43">
        <f t="shared" si="19"/>
        <v>12.6945</v>
      </c>
      <c r="O50" s="43">
        <f t="shared" si="19"/>
        <v>72.1875</v>
      </c>
      <c r="P50" s="43">
        <f t="shared" si="19"/>
        <v>70.965999999999994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134.18571428571428</v>
      </c>
      <c r="C51" s="49">
        <f t="shared" si="20"/>
        <v>133.74285714285713</v>
      </c>
      <c r="D51" s="49">
        <f t="shared" si="20"/>
        <v>133.91428571428571</v>
      </c>
      <c r="E51" s="49">
        <f t="shared" si="20"/>
        <v>131.31428571428575</v>
      </c>
      <c r="F51" s="49">
        <f t="shared" si="20"/>
        <v>132.02872857142853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139.53033268101763</v>
      </c>
      <c r="M51" s="49">
        <f t="shared" si="21"/>
        <v>138.0952380952381</v>
      </c>
      <c r="N51" s="49">
        <f t="shared" si="21"/>
        <v>139.56043956043956</v>
      </c>
      <c r="O51" s="49">
        <f t="shared" si="21"/>
        <v>137.52380952380952</v>
      </c>
      <c r="P51" s="49">
        <f t="shared" si="21"/>
        <v>136.87258687258688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6"/>
      <c r="D73" s="386"/>
      <c r="E73" s="386"/>
      <c r="F73" s="118"/>
      <c r="G73" s="198"/>
      <c r="H73" s="386"/>
      <c r="I73" s="386"/>
      <c r="J73" s="386"/>
      <c r="K73" s="118"/>
      <c r="L73" s="198"/>
      <c r="M73" s="386"/>
      <c r="N73" s="386"/>
      <c r="O73" s="118"/>
      <c r="P73" s="198"/>
      <c r="Q73" s="386"/>
      <c r="R73" s="386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9.4</v>
      </c>
      <c r="C76" s="204">
        <v>8.9</v>
      </c>
      <c r="D76" s="204">
        <v>2.2000000000000002</v>
      </c>
      <c r="E76" s="204">
        <v>9</v>
      </c>
      <c r="F76" s="205">
        <v>10.199999999999999</v>
      </c>
      <c r="G76" s="203">
        <v>8.8000000000000007</v>
      </c>
      <c r="H76" s="204">
        <v>9.3000000000000007</v>
      </c>
      <c r="I76" s="204">
        <v>2.2000000000000002</v>
      </c>
      <c r="J76" s="204">
        <v>9.1999999999999993</v>
      </c>
      <c r="K76" s="205">
        <v>10.4</v>
      </c>
      <c r="L76" s="203">
        <v>11</v>
      </c>
      <c r="M76" s="204">
        <v>2.2000000000000002</v>
      </c>
      <c r="N76" s="204">
        <v>10.8</v>
      </c>
      <c r="O76" s="205">
        <v>10.8</v>
      </c>
      <c r="P76" s="203">
        <v>10.7</v>
      </c>
      <c r="Q76" s="204">
        <v>2.2000000000000002</v>
      </c>
      <c r="R76" s="204">
        <v>10.5</v>
      </c>
      <c r="S76" s="205">
        <v>10.5</v>
      </c>
      <c r="T76" s="219">
        <f t="shared" ref="T76:T83" si="27">SUM(B76:S76)</f>
        <v>148.30000000000001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9.4</v>
      </c>
      <c r="C77" s="204">
        <v>8.9</v>
      </c>
      <c r="D77" s="204">
        <v>2.2000000000000002</v>
      </c>
      <c r="E77" s="204">
        <v>9</v>
      </c>
      <c r="F77" s="205">
        <v>10.199999999999999</v>
      </c>
      <c r="G77" s="203">
        <v>8.8000000000000007</v>
      </c>
      <c r="H77" s="204">
        <v>9.3000000000000007</v>
      </c>
      <c r="I77" s="204">
        <v>2.2000000000000002</v>
      </c>
      <c r="J77" s="204">
        <v>9.1999999999999993</v>
      </c>
      <c r="K77" s="205">
        <v>10.4</v>
      </c>
      <c r="L77" s="203">
        <v>11</v>
      </c>
      <c r="M77" s="204">
        <v>2.2000000000000002</v>
      </c>
      <c r="N77" s="204">
        <v>10.8</v>
      </c>
      <c r="O77" s="205">
        <v>10.8</v>
      </c>
      <c r="P77" s="203">
        <v>10.7</v>
      </c>
      <c r="Q77" s="204">
        <v>2.2000000000000002</v>
      </c>
      <c r="R77" s="204">
        <v>10.5</v>
      </c>
      <c r="S77" s="205">
        <v>10.5</v>
      </c>
      <c r="T77" s="219">
        <f t="shared" si="27"/>
        <v>148.30000000000001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9.4</v>
      </c>
      <c r="C78" s="204">
        <v>9</v>
      </c>
      <c r="D78" s="204">
        <v>2.1</v>
      </c>
      <c r="E78" s="204">
        <v>9</v>
      </c>
      <c r="F78" s="205">
        <v>10.199999999999999</v>
      </c>
      <c r="G78" s="203">
        <v>8.8000000000000007</v>
      </c>
      <c r="H78" s="204">
        <v>9.3000000000000007</v>
      </c>
      <c r="I78" s="204">
        <v>2.1</v>
      </c>
      <c r="J78" s="204">
        <v>9.3000000000000007</v>
      </c>
      <c r="K78" s="205">
        <v>10.4</v>
      </c>
      <c r="L78" s="203">
        <v>11</v>
      </c>
      <c r="M78" s="204">
        <v>2.1</v>
      </c>
      <c r="N78" s="204">
        <v>10.8</v>
      </c>
      <c r="O78" s="205">
        <v>10.8</v>
      </c>
      <c r="P78" s="203">
        <v>10.7</v>
      </c>
      <c r="Q78" s="204">
        <v>2.1</v>
      </c>
      <c r="R78" s="204">
        <v>10.6</v>
      </c>
      <c r="S78" s="205">
        <v>10.6</v>
      </c>
      <c r="T78" s="219">
        <f t="shared" si="27"/>
        <v>148.29999999999998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9</v>
      </c>
      <c r="D79" s="204">
        <v>2.1</v>
      </c>
      <c r="E79" s="204">
        <v>9</v>
      </c>
      <c r="F79" s="205">
        <v>10.3</v>
      </c>
      <c r="G79" s="203">
        <v>8.8000000000000007</v>
      </c>
      <c r="H79" s="204">
        <v>9.3000000000000007</v>
      </c>
      <c r="I79" s="204">
        <v>2.2000000000000002</v>
      </c>
      <c r="J79" s="204">
        <v>9.3000000000000007</v>
      </c>
      <c r="K79" s="205">
        <v>10.4</v>
      </c>
      <c r="L79" s="203">
        <v>11</v>
      </c>
      <c r="M79" s="204">
        <v>2.1</v>
      </c>
      <c r="N79" s="204">
        <v>10.8</v>
      </c>
      <c r="O79" s="205">
        <v>10.8</v>
      </c>
      <c r="P79" s="203">
        <v>10.7</v>
      </c>
      <c r="Q79" s="204">
        <v>2.1</v>
      </c>
      <c r="R79" s="204">
        <v>10.6</v>
      </c>
      <c r="S79" s="205">
        <v>10.6</v>
      </c>
      <c r="T79" s="219">
        <f t="shared" si="27"/>
        <v>148.49999999999997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9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9.3000000000000007</v>
      </c>
      <c r="I80" s="204">
        <v>2.2000000000000002</v>
      </c>
      <c r="J80" s="204">
        <v>9.3000000000000007</v>
      </c>
      <c r="K80" s="205">
        <v>10.5</v>
      </c>
      <c r="L80" s="203">
        <v>11</v>
      </c>
      <c r="M80" s="204">
        <v>2.2000000000000002</v>
      </c>
      <c r="N80" s="204">
        <v>10.8</v>
      </c>
      <c r="O80" s="205">
        <v>10.8</v>
      </c>
      <c r="P80" s="203">
        <v>10.7</v>
      </c>
      <c r="Q80" s="204">
        <v>2.2000000000000002</v>
      </c>
      <c r="R80" s="204">
        <v>10.6</v>
      </c>
      <c r="S80" s="205">
        <v>10.6</v>
      </c>
      <c r="T80" s="219">
        <f t="shared" si="27"/>
        <v>149.1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9.5</v>
      </c>
      <c r="C81" s="204">
        <v>9</v>
      </c>
      <c r="D81" s="204">
        <v>2.2000000000000002</v>
      </c>
      <c r="E81" s="204">
        <v>9.1</v>
      </c>
      <c r="F81" s="205">
        <v>10.3</v>
      </c>
      <c r="G81" s="203">
        <v>8.9</v>
      </c>
      <c r="H81" s="204">
        <v>9.4</v>
      </c>
      <c r="I81" s="204">
        <v>2.2000000000000002</v>
      </c>
      <c r="J81" s="204">
        <v>9.3000000000000007</v>
      </c>
      <c r="K81" s="205">
        <v>10.5</v>
      </c>
      <c r="L81" s="203">
        <v>11</v>
      </c>
      <c r="M81" s="204">
        <v>2.2000000000000002</v>
      </c>
      <c r="N81" s="204">
        <v>10.8</v>
      </c>
      <c r="O81" s="205">
        <v>10.9</v>
      </c>
      <c r="P81" s="203">
        <v>10.8</v>
      </c>
      <c r="Q81" s="204">
        <v>2.2000000000000002</v>
      </c>
      <c r="R81" s="204">
        <v>10.6</v>
      </c>
      <c r="S81" s="205">
        <v>10.6</v>
      </c>
      <c r="T81" s="219">
        <f t="shared" si="27"/>
        <v>149.49999999999997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9.5</v>
      </c>
      <c r="C82" s="204">
        <v>9.1</v>
      </c>
      <c r="D82" s="204">
        <v>2.2000000000000002</v>
      </c>
      <c r="E82" s="204">
        <v>9.1</v>
      </c>
      <c r="F82" s="205">
        <v>10.3</v>
      </c>
      <c r="G82" s="203">
        <v>8.9</v>
      </c>
      <c r="H82" s="204">
        <v>9.4</v>
      </c>
      <c r="I82" s="204">
        <v>2.2000000000000002</v>
      </c>
      <c r="J82" s="204">
        <v>9.4</v>
      </c>
      <c r="K82" s="205">
        <v>10.5</v>
      </c>
      <c r="L82" s="203">
        <v>11.1</v>
      </c>
      <c r="M82" s="204">
        <v>2.2000000000000002</v>
      </c>
      <c r="N82" s="204">
        <v>10.8</v>
      </c>
      <c r="O82" s="205">
        <v>10.9</v>
      </c>
      <c r="P82" s="203">
        <v>10.8</v>
      </c>
      <c r="Q82" s="204">
        <v>2.2000000000000002</v>
      </c>
      <c r="R82" s="204">
        <v>10.6</v>
      </c>
      <c r="S82" s="205">
        <v>10.6</v>
      </c>
      <c r="T82" s="219">
        <f t="shared" si="27"/>
        <v>149.79999999999998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66</v>
      </c>
      <c r="C83" s="28">
        <f>SUM(C76:C82)</f>
        <v>62.9</v>
      </c>
      <c r="D83" s="28">
        <f>SUM(D76:D82)</f>
        <v>15.2</v>
      </c>
      <c r="E83" s="28">
        <f>SUM(E76:E82)</f>
        <v>63.300000000000004</v>
      </c>
      <c r="F83" s="29">
        <f>SUM(F76:F82)</f>
        <v>71.8</v>
      </c>
      <c r="G83" s="27">
        <f t="shared" ref="G83:S83" si="28">SUM(G76:G82)</f>
        <v>61.9</v>
      </c>
      <c r="H83" s="28">
        <f t="shared" si="28"/>
        <v>65.3</v>
      </c>
      <c r="I83" s="28">
        <f t="shared" si="28"/>
        <v>15.299999999999997</v>
      </c>
      <c r="J83" s="28">
        <f t="shared" si="28"/>
        <v>65</v>
      </c>
      <c r="K83" s="29">
        <f t="shared" si="28"/>
        <v>73.099999999999994</v>
      </c>
      <c r="L83" s="27">
        <f t="shared" si="28"/>
        <v>77.099999999999994</v>
      </c>
      <c r="M83" s="28">
        <f t="shared" si="28"/>
        <v>15.2</v>
      </c>
      <c r="N83" s="28">
        <f t="shared" si="28"/>
        <v>75.599999999999994</v>
      </c>
      <c r="O83" s="29">
        <f t="shared" si="28"/>
        <v>75.800000000000011</v>
      </c>
      <c r="P83" s="27">
        <f t="shared" si="28"/>
        <v>75.099999999999994</v>
      </c>
      <c r="Q83" s="28">
        <f t="shared" si="28"/>
        <v>15.2</v>
      </c>
      <c r="R83" s="28">
        <f t="shared" si="28"/>
        <v>74</v>
      </c>
      <c r="S83" s="29">
        <f t="shared" si="28"/>
        <v>74</v>
      </c>
      <c r="T83" s="219">
        <f t="shared" si="27"/>
        <v>1041.8000000000002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145</v>
      </c>
      <c r="C84" s="31">
        <v>145</v>
      </c>
      <c r="D84" s="31">
        <v>145</v>
      </c>
      <c r="E84" s="31">
        <v>143.5</v>
      </c>
      <c r="F84" s="32">
        <v>142.5</v>
      </c>
      <c r="G84" s="30">
        <v>145</v>
      </c>
      <c r="H84" s="31">
        <v>143.5</v>
      </c>
      <c r="I84" s="31">
        <v>145</v>
      </c>
      <c r="J84" s="31">
        <v>143</v>
      </c>
      <c r="K84" s="32">
        <v>143</v>
      </c>
      <c r="L84" s="30">
        <v>145</v>
      </c>
      <c r="M84" s="31">
        <v>145</v>
      </c>
      <c r="N84" s="31">
        <v>142</v>
      </c>
      <c r="O84" s="32">
        <v>142.5</v>
      </c>
      <c r="P84" s="30">
        <v>145</v>
      </c>
      <c r="Q84" s="31">
        <v>145</v>
      </c>
      <c r="R84" s="31">
        <v>143</v>
      </c>
      <c r="S84" s="32">
        <v>143</v>
      </c>
      <c r="T84" s="279">
        <f>+((T83/T85)/7)*1000</f>
        <v>143.65692222835082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9.4349999999999987</v>
      </c>
      <c r="C86" s="39">
        <f t="shared" ref="C86:S86" si="29">(((C85*C84)*7)/1000-C76-C77)/5</f>
        <v>9.0259999999999998</v>
      </c>
      <c r="D86" s="39">
        <f t="shared" si="29"/>
        <v>2.165</v>
      </c>
      <c r="E86" s="39">
        <f t="shared" si="29"/>
        <v>9.0566999999999993</v>
      </c>
      <c r="F86" s="40">
        <f t="shared" si="29"/>
        <v>10.283999999999997</v>
      </c>
      <c r="G86" s="38">
        <f t="shared" si="29"/>
        <v>8.8629999999999995</v>
      </c>
      <c r="H86" s="39">
        <f t="shared" si="29"/>
        <v>9.3385000000000016</v>
      </c>
      <c r="I86" s="39">
        <f t="shared" si="29"/>
        <v>2.165</v>
      </c>
      <c r="J86" s="39">
        <f t="shared" si="29"/>
        <v>9.3329999999999984</v>
      </c>
      <c r="K86" s="40">
        <f t="shared" si="29"/>
        <v>10.454599999999999</v>
      </c>
      <c r="L86" s="38">
        <f t="shared" si="29"/>
        <v>11.028</v>
      </c>
      <c r="M86" s="39">
        <f t="shared" si="29"/>
        <v>2.165</v>
      </c>
      <c r="N86" s="39">
        <f t="shared" si="29"/>
        <v>10.7888</v>
      </c>
      <c r="O86" s="40">
        <f t="shared" si="29"/>
        <v>10.842000000000002</v>
      </c>
      <c r="P86" s="38">
        <f t="shared" si="29"/>
        <v>10.741999999999999</v>
      </c>
      <c r="Q86" s="39">
        <f t="shared" si="29"/>
        <v>2.165</v>
      </c>
      <c r="R86" s="39">
        <f t="shared" si="29"/>
        <v>10.614799999999999</v>
      </c>
      <c r="S86" s="40">
        <f t="shared" si="29"/>
        <v>10.614799999999999</v>
      </c>
      <c r="T86" s="280">
        <f>((T83*1000)/T85)/7</f>
        <v>143.65692222835085</v>
      </c>
      <c r="AD86" s="3"/>
    </row>
    <row r="87" spans="1:41" ht="33.75" customHeight="1" x14ac:dyDescent="0.25">
      <c r="A87" s="99" t="s">
        <v>23</v>
      </c>
      <c r="B87" s="42">
        <f>((B85*B84)*7)/1000</f>
        <v>65.974999999999994</v>
      </c>
      <c r="C87" s="43">
        <f>((C85*C84)*7)/1000</f>
        <v>62.93</v>
      </c>
      <c r="D87" s="43">
        <f>((D85*D84)*7)/1000</f>
        <v>15.225</v>
      </c>
      <c r="E87" s="43">
        <f>((E85*E84)*7)/1000</f>
        <v>63.283499999999997</v>
      </c>
      <c r="F87" s="90">
        <f>((F85*F84)*7)/1000</f>
        <v>71.819999999999993</v>
      </c>
      <c r="G87" s="42">
        <f t="shared" ref="G87:S87" si="30">((G85*G84)*7)/1000</f>
        <v>61.914999999999999</v>
      </c>
      <c r="H87" s="43">
        <f t="shared" si="30"/>
        <v>65.292500000000004</v>
      </c>
      <c r="I87" s="43">
        <f t="shared" si="30"/>
        <v>15.225</v>
      </c>
      <c r="J87" s="43">
        <f t="shared" si="30"/>
        <v>65.064999999999998</v>
      </c>
      <c r="K87" s="90">
        <f t="shared" si="30"/>
        <v>73.072999999999993</v>
      </c>
      <c r="L87" s="42">
        <f t="shared" si="30"/>
        <v>77.14</v>
      </c>
      <c r="M87" s="43">
        <f t="shared" si="30"/>
        <v>15.225</v>
      </c>
      <c r="N87" s="43">
        <f t="shared" si="30"/>
        <v>75.543999999999997</v>
      </c>
      <c r="O87" s="90">
        <f t="shared" si="30"/>
        <v>75.81</v>
      </c>
      <c r="P87" s="42">
        <f t="shared" si="30"/>
        <v>75.11</v>
      </c>
      <c r="Q87" s="43">
        <f t="shared" si="30"/>
        <v>15.225</v>
      </c>
      <c r="R87" s="43">
        <f t="shared" si="30"/>
        <v>74.073999999999998</v>
      </c>
      <c r="S87" s="90">
        <f t="shared" si="30"/>
        <v>74.073999999999998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145.05494505494505</v>
      </c>
      <c r="C88" s="49">
        <f>+(C83/C85)/7*1000</f>
        <v>144.93087557603684</v>
      </c>
      <c r="D88" s="49">
        <f>+(D83/D85)/7*1000</f>
        <v>144.76190476190473</v>
      </c>
      <c r="E88" s="49">
        <f>+(E83/E85)/7*1000</f>
        <v>143.53741496598641</v>
      </c>
      <c r="F88" s="50">
        <f>+(F83/F85)/7*1000</f>
        <v>142.46031746031744</v>
      </c>
      <c r="G88" s="48">
        <f t="shared" ref="G88:S88" si="31">+(G83/G85)/7*1000</f>
        <v>144.96487119437938</v>
      </c>
      <c r="H88" s="49">
        <f t="shared" si="31"/>
        <v>143.5164835164835</v>
      </c>
      <c r="I88" s="49">
        <f t="shared" si="31"/>
        <v>145.71428571428569</v>
      </c>
      <c r="J88" s="49">
        <f t="shared" si="31"/>
        <v>142.85714285714286</v>
      </c>
      <c r="K88" s="50">
        <f t="shared" si="31"/>
        <v>143.05283757338549</v>
      </c>
      <c r="L88" s="48">
        <f t="shared" si="31"/>
        <v>144.92481203007517</v>
      </c>
      <c r="M88" s="49">
        <f t="shared" si="31"/>
        <v>144.76190476190473</v>
      </c>
      <c r="N88" s="49">
        <f t="shared" si="31"/>
        <v>142.10526315789471</v>
      </c>
      <c r="O88" s="50">
        <f t="shared" si="31"/>
        <v>142.48120300751881</v>
      </c>
      <c r="P88" s="48">
        <f t="shared" si="31"/>
        <v>144.98069498069495</v>
      </c>
      <c r="Q88" s="49">
        <f t="shared" si="31"/>
        <v>144.76190476190473</v>
      </c>
      <c r="R88" s="49">
        <f t="shared" si="31"/>
        <v>142.85714285714286</v>
      </c>
      <c r="S88" s="50">
        <f t="shared" si="31"/>
        <v>142.85714285714286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618" t="s">
        <v>56</v>
      </c>
      <c r="L11" s="618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53</v>
      </c>
      <c r="C15" s="630"/>
      <c r="D15" s="630"/>
      <c r="E15" s="630"/>
      <c r="F15" s="630"/>
      <c r="G15" s="630"/>
      <c r="H15" s="630"/>
      <c r="I15" s="630"/>
      <c r="J15" s="631"/>
      <c r="K15" s="632" t="s">
        <v>9</v>
      </c>
      <c r="L15" s="624"/>
      <c r="M15" s="624"/>
      <c r="N15" s="624"/>
      <c r="O15" s="625"/>
      <c r="P15" s="626" t="s">
        <v>30</v>
      </c>
      <c r="Q15" s="627"/>
      <c r="R15" s="627"/>
      <c r="S15" s="62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19" t="s">
        <v>26</v>
      </c>
      <c r="C36" s="620"/>
      <c r="D36" s="620"/>
      <c r="E36" s="620"/>
      <c r="F36" s="620"/>
      <c r="G36" s="620"/>
      <c r="H36" s="102"/>
      <c r="I36" s="55" t="s">
        <v>27</v>
      </c>
      <c r="J36" s="110"/>
      <c r="K36" s="622" t="s">
        <v>26</v>
      </c>
      <c r="L36" s="622"/>
      <c r="M36" s="622"/>
      <c r="N36" s="622"/>
      <c r="O36" s="619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621" t="s">
        <v>8</v>
      </c>
      <c r="C55" s="622"/>
      <c r="D55" s="622"/>
      <c r="E55" s="622"/>
      <c r="F55" s="61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1" zoomScale="29" zoomScaleNormal="30" workbookViewId="0">
      <selection activeCell="J75" sqref="J7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2"/>
      <c r="Z3" s="2"/>
      <c r="AA3" s="2"/>
      <c r="AB3" s="2"/>
      <c r="AC3" s="2"/>
      <c r="AD3" s="3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4" t="s">
        <v>1</v>
      </c>
      <c r="B9" s="394"/>
      <c r="C9" s="39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4"/>
      <c r="B10" s="394"/>
      <c r="C10" s="3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4" t="s">
        <v>4</v>
      </c>
      <c r="B11" s="394"/>
      <c r="C11" s="394"/>
      <c r="D11" s="1"/>
      <c r="E11" s="395">
        <v>1</v>
      </c>
      <c r="F11" s="1"/>
      <c r="G11" s="1"/>
      <c r="H11" s="1"/>
      <c r="I11" s="1"/>
      <c r="J11" s="1"/>
      <c r="K11" s="618" t="s">
        <v>115</v>
      </c>
      <c r="L11" s="618"/>
      <c r="M11" s="396"/>
      <c r="N11" s="3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4"/>
      <c r="B12" s="394"/>
      <c r="C12" s="394"/>
      <c r="D12" s="1"/>
      <c r="E12" s="5"/>
      <c r="F12" s="1"/>
      <c r="G12" s="1"/>
      <c r="H12" s="1"/>
      <c r="I12" s="1"/>
      <c r="J12" s="1"/>
      <c r="K12" s="396"/>
      <c r="L12" s="396"/>
      <c r="M12" s="396"/>
      <c r="N12" s="3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4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1"/>
      <c r="X13" s="1"/>
      <c r="Y13" s="1"/>
    </row>
    <row r="14" spans="1:30" s="3" customFormat="1" ht="27" thickBot="1" x14ac:dyDescent="0.3">
      <c r="A14" s="39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457</v>
      </c>
      <c r="C17" s="300">
        <v>8.4803999999999959</v>
      </c>
      <c r="D17" s="300">
        <v>8.3215999999999912</v>
      </c>
      <c r="E17" s="300">
        <v>0.37950000000000189</v>
      </c>
      <c r="F17" s="300">
        <v>8.2028999999999961</v>
      </c>
      <c r="G17" s="300">
        <v>13.594500000000005</v>
      </c>
      <c r="H17" s="299">
        <v>456</v>
      </c>
      <c r="I17" s="300">
        <v>11.281200000000007</v>
      </c>
      <c r="J17" s="300">
        <v>11.731199999999996</v>
      </c>
      <c r="K17" s="300">
        <v>0.76560000000000106</v>
      </c>
      <c r="L17" s="300">
        <v>16.773899999999994</v>
      </c>
      <c r="M17" s="301">
        <v>19.005999999999997</v>
      </c>
      <c r="N17" s="23">
        <v>138.929</v>
      </c>
      <c r="O17" s="24">
        <v>25.215199999999999</v>
      </c>
      <c r="P17" s="24">
        <v>138.41729999999998</v>
      </c>
      <c r="Q17" s="25">
        <v>144.26900000000001</v>
      </c>
      <c r="R17" s="23">
        <v>139.89229999999998</v>
      </c>
      <c r="S17" s="24">
        <v>25.948199999999996</v>
      </c>
      <c r="T17" s="24">
        <v>135.38879999999997</v>
      </c>
      <c r="U17" s="25">
        <v>140.37860000000001</v>
      </c>
      <c r="V17" s="302">
        <f>SUM(B17:U17)</f>
        <v>1899.9752000000001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457</v>
      </c>
      <c r="C18" s="300">
        <v>12.529600000000004</v>
      </c>
      <c r="D18" s="300">
        <v>12.185200000000004</v>
      </c>
      <c r="E18" s="300">
        <v>0.37950000000000189</v>
      </c>
      <c r="F18" s="300">
        <v>8.2028999999999961</v>
      </c>
      <c r="G18" s="300">
        <v>13.594500000000005</v>
      </c>
      <c r="H18" s="299">
        <v>456</v>
      </c>
      <c r="I18" s="300">
        <v>11.281200000000007</v>
      </c>
      <c r="J18" s="300">
        <v>16.619199999999996</v>
      </c>
      <c r="K18" s="300">
        <v>0.76560000000000106</v>
      </c>
      <c r="L18" s="300">
        <v>16.773899999999994</v>
      </c>
      <c r="M18" s="301">
        <v>19.005999999999997</v>
      </c>
      <c r="N18" s="23">
        <v>138.929</v>
      </c>
      <c r="O18" s="24">
        <v>25.215199999999999</v>
      </c>
      <c r="P18" s="24">
        <v>138.41729999999998</v>
      </c>
      <c r="Q18" s="25">
        <v>144.26900000000001</v>
      </c>
      <c r="R18" s="23">
        <v>139.89229999999998</v>
      </c>
      <c r="S18" s="24">
        <v>25.948199999999996</v>
      </c>
      <c r="T18" s="24">
        <v>135.38879999999997</v>
      </c>
      <c r="U18" s="25">
        <v>140.37860000000001</v>
      </c>
      <c r="V18" s="302">
        <f t="shared" ref="V18:V23" si="0">SUM(B18:U18)</f>
        <v>1912.7760000000003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457</v>
      </c>
      <c r="C19" s="300">
        <v>12.529600000000004</v>
      </c>
      <c r="D19" s="300">
        <v>12.185200000000004</v>
      </c>
      <c r="E19" s="300">
        <v>1.0889999999999991</v>
      </c>
      <c r="F19" s="300">
        <v>12.119600000000004</v>
      </c>
      <c r="G19" s="300">
        <v>18.895499999999995</v>
      </c>
      <c r="H19" s="299">
        <v>456</v>
      </c>
      <c r="I19" s="300">
        <v>15.779399999999995</v>
      </c>
      <c r="J19" s="300">
        <v>16.619199999999996</v>
      </c>
      <c r="K19" s="300">
        <v>1.705200000000002</v>
      </c>
      <c r="L19" s="300">
        <v>16.773899999999994</v>
      </c>
      <c r="M19" s="301">
        <v>19.005999999999997</v>
      </c>
      <c r="N19" s="23">
        <v>138.929</v>
      </c>
      <c r="O19" s="24">
        <v>26.040800000000001</v>
      </c>
      <c r="P19" s="24">
        <v>138.41729999999998</v>
      </c>
      <c r="Q19" s="25">
        <v>144.26900000000001</v>
      </c>
      <c r="R19" s="23">
        <v>139.89229999999998</v>
      </c>
      <c r="S19" s="24">
        <v>25.948199999999996</v>
      </c>
      <c r="T19" s="24">
        <v>135.38879999999997</v>
      </c>
      <c r="U19" s="25">
        <v>140.37860000000001</v>
      </c>
      <c r="V19" s="302">
        <f t="shared" si="0"/>
        <v>1928.9666000000002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457</v>
      </c>
      <c r="C20" s="300">
        <v>16.884399999999996</v>
      </c>
      <c r="D20" s="300">
        <v>12.185200000000004</v>
      </c>
      <c r="E20" s="300">
        <v>1.0889999999999991</v>
      </c>
      <c r="F20" s="300">
        <v>12.119600000000004</v>
      </c>
      <c r="G20" s="300">
        <v>18.895499999999995</v>
      </c>
      <c r="H20" s="299">
        <v>456</v>
      </c>
      <c r="I20" s="300">
        <v>15.779399999999995</v>
      </c>
      <c r="J20" s="300">
        <v>16.619199999999996</v>
      </c>
      <c r="K20" s="300">
        <v>1.705200000000002</v>
      </c>
      <c r="L20" s="300">
        <v>16.773899999999994</v>
      </c>
      <c r="M20" s="301">
        <v>19.005999999999997</v>
      </c>
      <c r="N20" s="23">
        <v>144.26900000000001</v>
      </c>
      <c r="O20" s="24">
        <v>26.040800000000001</v>
      </c>
      <c r="P20" s="24">
        <v>138.41729999999998</v>
      </c>
      <c r="Q20" s="25">
        <v>144.26900000000001</v>
      </c>
      <c r="R20" s="23">
        <v>139.89229999999998</v>
      </c>
      <c r="S20" s="24">
        <v>25.948199999999996</v>
      </c>
      <c r="T20" s="24">
        <v>135.38879999999997</v>
      </c>
      <c r="U20" s="25">
        <v>140.37860000000001</v>
      </c>
      <c r="V20" s="302">
        <f t="shared" si="0"/>
        <v>1938.6614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478</v>
      </c>
      <c r="C21" s="300">
        <v>11.842000000000001</v>
      </c>
      <c r="D21" s="300">
        <v>7.2814000000000085</v>
      </c>
      <c r="E21" s="300">
        <v>0</v>
      </c>
      <c r="F21" s="300">
        <v>11.454499999999999</v>
      </c>
      <c r="G21" s="300">
        <v>13.2525</v>
      </c>
      <c r="H21" s="299">
        <v>488</v>
      </c>
      <c r="I21" s="300">
        <v>8.7821999999999871</v>
      </c>
      <c r="J21" s="300">
        <v>9.2495999999999885</v>
      </c>
      <c r="K21" s="300">
        <v>0</v>
      </c>
      <c r="L21" s="300">
        <v>9.3356999999999868</v>
      </c>
      <c r="M21" s="301">
        <v>10.577999999999985</v>
      </c>
      <c r="N21" s="23">
        <v>144.26900000000001</v>
      </c>
      <c r="O21" s="24">
        <v>26.040800000000001</v>
      </c>
      <c r="P21" s="24">
        <v>138.41729999999998</v>
      </c>
      <c r="Q21" s="25">
        <v>144.26900000000001</v>
      </c>
      <c r="R21" s="23">
        <v>139.89229999999998</v>
      </c>
      <c r="S21" s="24">
        <v>25.948199999999996</v>
      </c>
      <c r="T21" s="24">
        <v>140.05439999999999</v>
      </c>
      <c r="U21" s="25">
        <v>140.37860000000001</v>
      </c>
      <c r="V21" s="302">
        <f t="shared" si="0"/>
        <v>1947.0455000000002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478</v>
      </c>
      <c r="C22" s="300">
        <v>11.842000000000001</v>
      </c>
      <c r="D22" s="300">
        <v>11.516500000000001</v>
      </c>
      <c r="E22" s="300">
        <v>0</v>
      </c>
      <c r="F22" s="300">
        <v>11.454499999999999</v>
      </c>
      <c r="G22" s="300">
        <v>13.2525</v>
      </c>
      <c r="H22" s="299">
        <v>488</v>
      </c>
      <c r="I22" s="300">
        <v>8.7821999999999871</v>
      </c>
      <c r="J22" s="300">
        <v>9.2495999999999885</v>
      </c>
      <c r="K22" s="300">
        <v>0</v>
      </c>
      <c r="L22" s="300">
        <v>9.3356999999999868</v>
      </c>
      <c r="M22" s="301">
        <v>10.577999999999985</v>
      </c>
      <c r="N22" s="23">
        <v>144.26900000000001</v>
      </c>
      <c r="O22" s="24">
        <v>26.040800000000001</v>
      </c>
      <c r="P22" s="24">
        <v>144.1069</v>
      </c>
      <c r="Q22" s="25">
        <v>144.26900000000001</v>
      </c>
      <c r="R22" s="23">
        <v>139.89229999999998</v>
      </c>
      <c r="S22" s="24">
        <v>25.948199999999996</v>
      </c>
      <c r="T22" s="24">
        <v>140.05439999999999</v>
      </c>
      <c r="U22" s="25">
        <v>140.37860000000001</v>
      </c>
      <c r="V22" s="302">
        <f t="shared" si="0"/>
        <v>1956.9702000000002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478</v>
      </c>
      <c r="C23" s="300">
        <v>11.842000000000001</v>
      </c>
      <c r="D23" s="300">
        <v>11.516500000000001</v>
      </c>
      <c r="E23" s="300">
        <v>0</v>
      </c>
      <c r="F23" s="300">
        <v>11.454499999999999</v>
      </c>
      <c r="G23" s="300">
        <v>13.2525</v>
      </c>
      <c r="H23" s="299">
        <v>488</v>
      </c>
      <c r="I23" s="300">
        <v>8.7821999999999871</v>
      </c>
      <c r="J23" s="300">
        <v>9.2495999999999885</v>
      </c>
      <c r="K23" s="300">
        <v>0</v>
      </c>
      <c r="L23" s="300">
        <v>9.3356999999999868</v>
      </c>
      <c r="M23" s="301">
        <v>10.577999999999985</v>
      </c>
      <c r="N23" s="23">
        <v>144.26900000000001</v>
      </c>
      <c r="O23" s="24">
        <v>26.040800000000001</v>
      </c>
      <c r="P23" s="24">
        <v>144.1069</v>
      </c>
      <c r="Q23" s="25">
        <v>144.26900000000001</v>
      </c>
      <c r="R23" s="23">
        <v>139.89229999999998</v>
      </c>
      <c r="S23" s="24">
        <v>25.948199999999996</v>
      </c>
      <c r="T23" s="24">
        <v>140.05439999999999</v>
      </c>
      <c r="U23" s="25">
        <v>140.37860000000001</v>
      </c>
      <c r="V23" s="302">
        <f t="shared" si="0"/>
        <v>1956.9702000000002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3262</v>
      </c>
      <c r="C24" s="306">
        <f t="shared" ref="C24:U24" si="1">SUM(C17:C23)</f>
        <v>85.949999999999989</v>
      </c>
      <c r="D24" s="306">
        <f t="shared" si="1"/>
        <v>75.191600000000008</v>
      </c>
      <c r="E24" s="306">
        <f t="shared" si="1"/>
        <v>2.9370000000000021</v>
      </c>
      <c r="F24" s="306">
        <f t="shared" si="1"/>
        <v>75.008499999999998</v>
      </c>
      <c r="G24" s="306">
        <f t="shared" si="1"/>
        <v>104.7375</v>
      </c>
      <c r="H24" s="305">
        <f t="shared" si="1"/>
        <v>3288</v>
      </c>
      <c r="I24" s="306">
        <f t="shared" si="1"/>
        <v>80.467799999999968</v>
      </c>
      <c r="J24" s="306">
        <f t="shared" si="1"/>
        <v>89.337599999999938</v>
      </c>
      <c r="K24" s="306">
        <f t="shared" si="1"/>
        <v>4.9416000000000064</v>
      </c>
      <c r="L24" s="306">
        <f t="shared" si="1"/>
        <v>95.102699999999942</v>
      </c>
      <c r="M24" s="307">
        <f t="shared" si="1"/>
        <v>107.75799999999995</v>
      </c>
      <c r="N24" s="391">
        <f t="shared" si="1"/>
        <v>993.86300000000006</v>
      </c>
      <c r="O24" s="392">
        <f t="shared" si="1"/>
        <v>180.63439999999997</v>
      </c>
      <c r="P24" s="392">
        <f t="shared" si="1"/>
        <v>980.30029999999988</v>
      </c>
      <c r="Q24" s="393">
        <f t="shared" si="1"/>
        <v>1009.883</v>
      </c>
      <c r="R24" s="391">
        <f t="shared" si="1"/>
        <v>979.24609999999984</v>
      </c>
      <c r="S24" s="392">
        <f t="shared" si="1"/>
        <v>181.63739999999996</v>
      </c>
      <c r="T24" s="392">
        <f t="shared" si="1"/>
        <v>961.71839999999986</v>
      </c>
      <c r="U24" s="393">
        <f t="shared" si="1"/>
        <v>982.65020000000004</v>
      </c>
      <c r="V24" s="302">
        <f>SUM(B24:U24)</f>
        <v>13541.365099999999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146.6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149.80000000000001</v>
      </c>
      <c r="L25" s="314">
        <v>162.1</v>
      </c>
      <c r="M25" s="315">
        <v>162.1</v>
      </c>
      <c r="N25" s="387">
        <v>162.1</v>
      </c>
      <c r="O25" s="388">
        <v>151.4</v>
      </c>
      <c r="P25" s="388">
        <v>162.1</v>
      </c>
      <c r="Q25" s="389">
        <v>162.1</v>
      </c>
      <c r="R25" s="390">
        <v>162.1</v>
      </c>
      <c r="S25" s="388">
        <v>146.6</v>
      </c>
      <c r="T25" s="388">
        <v>162.1</v>
      </c>
      <c r="U25" s="389">
        <v>162.1</v>
      </c>
      <c r="V25" s="320">
        <f>+((V24/V26)/7)*1000</f>
        <v>159.40019187305771</v>
      </c>
    </row>
    <row r="26" spans="1:42" s="52" customFormat="1" ht="36.75" customHeight="1" x14ac:dyDescent="0.25">
      <c r="A26" s="321" t="s">
        <v>21</v>
      </c>
      <c r="B26" s="322"/>
      <c r="C26" s="323">
        <v>764</v>
      </c>
      <c r="D26" s="323">
        <v>743</v>
      </c>
      <c r="E26" s="323">
        <v>165</v>
      </c>
      <c r="F26" s="323">
        <v>739</v>
      </c>
      <c r="G26" s="323">
        <v>855</v>
      </c>
      <c r="H26" s="324"/>
      <c r="I26" s="323">
        <v>714</v>
      </c>
      <c r="J26" s="323">
        <v>752</v>
      </c>
      <c r="K26" s="323">
        <v>174</v>
      </c>
      <c r="L26" s="323">
        <v>759</v>
      </c>
      <c r="M26" s="325">
        <v>860</v>
      </c>
      <c r="N26" s="86">
        <v>890</v>
      </c>
      <c r="O26" s="35">
        <v>172</v>
      </c>
      <c r="P26" s="35">
        <v>889</v>
      </c>
      <c r="Q26" s="36">
        <v>890</v>
      </c>
      <c r="R26" s="34">
        <v>863</v>
      </c>
      <c r="S26" s="35">
        <v>177</v>
      </c>
      <c r="T26" s="35">
        <v>864</v>
      </c>
      <c r="U26" s="36">
        <v>866</v>
      </c>
      <c r="V26" s="326">
        <f>SUM(C26:U26)</f>
        <v>12136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743.06639999999993</v>
      </c>
      <c r="D27" s="300">
        <f t="shared" ref="D27:G27" si="2">(D26*D25/1000)*6</f>
        <v>722.6418000000001</v>
      </c>
      <c r="E27" s="300">
        <f t="shared" si="2"/>
        <v>145.13400000000001</v>
      </c>
      <c r="F27" s="300">
        <f t="shared" si="2"/>
        <v>718.75139999999999</v>
      </c>
      <c r="G27" s="300">
        <f t="shared" si="2"/>
        <v>831.57299999999987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156.3912</v>
      </c>
      <c r="L27" s="300">
        <f>(L26*L25/1000)*6</f>
        <v>738.20339999999987</v>
      </c>
      <c r="M27" s="301">
        <f>(M26*M25/1000)*6</f>
        <v>836.43600000000004</v>
      </c>
      <c r="N27" s="302">
        <f>((N26*N25)*7/1000)/7</f>
        <v>144.26900000000001</v>
      </c>
      <c r="O27" s="204">
        <f t="shared" ref="O27:U27" si="3">((O26*O25)*7/1000)/7</f>
        <v>26.040800000000001</v>
      </c>
      <c r="P27" s="204">
        <f t="shared" si="3"/>
        <v>144.1069</v>
      </c>
      <c r="Q27" s="205">
        <f t="shared" si="3"/>
        <v>144.26900000000001</v>
      </c>
      <c r="R27" s="203">
        <f t="shared" si="3"/>
        <v>139.89229999999998</v>
      </c>
      <c r="S27" s="204">
        <f t="shared" si="3"/>
        <v>25.948199999999996</v>
      </c>
      <c r="T27" s="204">
        <f t="shared" si="3"/>
        <v>140.05439999999999</v>
      </c>
      <c r="U27" s="205">
        <f t="shared" si="3"/>
        <v>140.37860000000001</v>
      </c>
      <c r="V27" s="88"/>
      <c r="W27" s="52">
        <f>((V24*1000)/V26)/7</f>
        <v>159.40019187305774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11.842000000000001</v>
      </c>
      <c r="D28" s="330">
        <f t="shared" ref="D28:G28" si="4">+(D25-$C$32)*D26/1000</f>
        <v>11.516500000000001</v>
      </c>
      <c r="E28" s="330">
        <f t="shared" si="4"/>
        <v>0</v>
      </c>
      <c r="F28" s="330">
        <f t="shared" si="4"/>
        <v>11.454499999999999</v>
      </c>
      <c r="G28" s="330">
        <f t="shared" si="4"/>
        <v>13.2525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0</v>
      </c>
      <c r="L28" s="330">
        <f t="shared" si="5"/>
        <v>9.3356999999999868</v>
      </c>
      <c r="M28" s="331">
        <f t="shared" si="5"/>
        <v>10.577999999999985</v>
      </c>
      <c r="N28" s="259">
        <f t="shared" ref="N28:U28" si="6">((N26*N25)*7)/1000</f>
        <v>1009.883</v>
      </c>
      <c r="O28" s="45">
        <f t="shared" si="6"/>
        <v>182.28560000000002</v>
      </c>
      <c r="P28" s="45">
        <f t="shared" si="6"/>
        <v>1008.7483</v>
      </c>
      <c r="Q28" s="46">
        <f t="shared" si="6"/>
        <v>1009.883</v>
      </c>
      <c r="R28" s="44">
        <f t="shared" si="6"/>
        <v>979.24609999999984</v>
      </c>
      <c r="S28" s="45">
        <f t="shared" si="6"/>
        <v>181.63739999999999</v>
      </c>
      <c r="T28" s="45">
        <f t="shared" si="6"/>
        <v>980.38079999999991</v>
      </c>
      <c r="U28" s="46">
        <f t="shared" si="6"/>
        <v>982.65020000000004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891.33333333333599</v>
      </c>
      <c r="D29" s="333">
        <f t="shared" si="7"/>
        <v>866.83333333333587</v>
      </c>
      <c r="E29" s="333">
        <f t="shared" si="7"/>
        <v>192.50000000000057</v>
      </c>
      <c r="F29" s="333">
        <f t="shared" si="7"/>
        <v>862.16666666666913</v>
      </c>
      <c r="G29" s="333">
        <f t="shared" si="7"/>
        <v>997.50000000000296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203.0000000000006</v>
      </c>
      <c r="L29" s="333">
        <f>+L26*(1.16666666666667)</f>
        <v>885.50000000000261</v>
      </c>
      <c r="M29" s="334">
        <f>+M26*(1.16666666666667)</f>
        <v>1003.3333333333362</v>
      </c>
      <c r="N29" s="89">
        <f t="shared" ref="N29:U29" si="8">+(N24/N26)/7*1000</f>
        <v>159.52857142857144</v>
      </c>
      <c r="O29" s="49">
        <f t="shared" si="8"/>
        <v>150.02857142857141</v>
      </c>
      <c r="P29" s="49">
        <f t="shared" si="8"/>
        <v>157.52857142857141</v>
      </c>
      <c r="Q29" s="50">
        <f t="shared" si="8"/>
        <v>162.1</v>
      </c>
      <c r="R29" s="48">
        <f t="shared" si="8"/>
        <v>162.09999999999997</v>
      </c>
      <c r="S29" s="49">
        <f t="shared" si="8"/>
        <v>146.6</v>
      </c>
      <c r="T29" s="49">
        <f t="shared" si="8"/>
        <v>159.01428571428571</v>
      </c>
      <c r="U29" s="50">
        <f t="shared" si="8"/>
        <v>162.1</v>
      </c>
      <c r="V29" s="344"/>
    </row>
    <row r="30" spans="1:42" s="304" customFormat="1" ht="33.75" customHeight="1" x14ac:dyDescent="0.25">
      <c r="A30" s="52"/>
      <c r="B30" s="328"/>
      <c r="C30" s="335">
        <f>(C27/6)</f>
        <v>123.84439999999999</v>
      </c>
      <c r="D30" s="335">
        <f t="shared" ref="D30:G30" si="9">+(D27/6)</f>
        <v>120.44030000000002</v>
      </c>
      <c r="E30" s="335">
        <f t="shared" si="9"/>
        <v>24.189000000000004</v>
      </c>
      <c r="F30" s="335">
        <f t="shared" si="9"/>
        <v>119.7919</v>
      </c>
      <c r="G30" s="335">
        <f t="shared" si="9"/>
        <v>138.59549999999999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26.065200000000001</v>
      </c>
      <c r="L30" s="335">
        <f>+(L27/6)</f>
        <v>123.03389999999997</v>
      </c>
      <c r="M30" s="336">
        <f>+(M27/6)</f>
        <v>139.40600000000001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288.12349999999998</v>
      </c>
      <c r="D31" s="335">
        <f t="shared" ref="D31:G31" si="10">+((D27-D24)/4)+D30</f>
        <v>282.30285000000003</v>
      </c>
      <c r="E31" s="335">
        <f t="shared" si="10"/>
        <v>59.738250000000008</v>
      </c>
      <c r="F31" s="335">
        <f t="shared" si="10"/>
        <v>280.72762499999999</v>
      </c>
      <c r="G31" s="335">
        <f t="shared" si="10"/>
        <v>320.30437499999994</v>
      </c>
      <c r="H31" s="328"/>
      <c r="I31" s="335">
        <f>+((I27-I24)/4)+I30</f>
        <v>269.23154999999997</v>
      </c>
      <c r="J31" s="335">
        <f>+((J27-J24)/4)+J30</f>
        <v>282.41359999999997</v>
      </c>
      <c r="K31" s="335">
        <f>+((K27-K24)/4)+K30</f>
        <v>63.927599999999998</v>
      </c>
      <c r="L31" s="335">
        <f>+((L27-L24)/4)+L30</f>
        <v>283.80907499999995</v>
      </c>
      <c r="M31" s="336">
        <f>+((M27-M24)/4)+M30</f>
        <v>321.57550000000003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146.6</v>
      </c>
      <c r="D32" s="339">
        <f>+C32*E32/1000</f>
        <v>478.79559999999998</v>
      </c>
      <c r="E32" s="340">
        <f>+SUM(C26:G26)</f>
        <v>3266</v>
      </c>
      <c r="F32" s="341"/>
      <c r="G32" s="341"/>
      <c r="H32" s="337"/>
      <c r="I32" s="338">
        <v>149.80000000000001</v>
      </c>
      <c r="J32" s="339">
        <f>+I32*K32/1000</f>
        <v>488.19819999999999</v>
      </c>
      <c r="K32" s="340">
        <f>+SUM(I26:M26)</f>
        <v>3259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120.04440000000001</v>
      </c>
      <c r="C39" s="82">
        <v>120.04999999999998</v>
      </c>
      <c r="D39" s="82">
        <v>23.611799999999999</v>
      </c>
      <c r="E39" s="82">
        <v>117.59310000000001</v>
      </c>
      <c r="F39" s="82">
        <v>115.29679999999998</v>
      </c>
      <c r="G39" s="82"/>
      <c r="H39" s="82"/>
      <c r="I39" s="205">
        <f t="shared" ref="I39:I46" si="11">SUM(B39:H39)</f>
        <v>496.59609999999998</v>
      </c>
      <c r="J39" s="52"/>
      <c r="K39" s="404" t="s">
        <v>13</v>
      </c>
      <c r="L39" s="82">
        <v>10.199999999999999</v>
      </c>
      <c r="M39" s="82">
        <v>10.4</v>
      </c>
      <c r="N39" s="82">
        <v>1.8</v>
      </c>
      <c r="O39" s="82">
        <v>10.4</v>
      </c>
      <c r="P39" s="82">
        <v>10.199999999999999</v>
      </c>
      <c r="Q39" s="82"/>
      <c r="R39" s="205">
        <f t="shared" ref="R39:R46" si="12">SUM(L39:Q39)</f>
        <v>43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120.04440000000001</v>
      </c>
      <c r="C40" s="82">
        <v>122.40899999999998</v>
      </c>
      <c r="D40" s="82">
        <v>23.611799999999999</v>
      </c>
      <c r="E40" s="82">
        <v>120.58199999999999</v>
      </c>
      <c r="F40" s="82">
        <v>118.55970000000001</v>
      </c>
      <c r="G40" s="82"/>
      <c r="H40" s="82"/>
      <c r="I40" s="205">
        <f t="shared" si="11"/>
        <v>505.20690000000002</v>
      </c>
      <c r="J40" s="52"/>
      <c r="K40" s="406" t="s">
        <v>14</v>
      </c>
      <c r="L40" s="82">
        <v>10.199999999999999</v>
      </c>
      <c r="M40" s="82">
        <v>10.4</v>
      </c>
      <c r="N40" s="82">
        <v>1.8</v>
      </c>
      <c r="O40" s="82">
        <v>10.4</v>
      </c>
      <c r="P40" s="82">
        <v>10.199999999999999</v>
      </c>
      <c r="Q40" s="82"/>
      <c r="R40" s="205">
        <f t="shared" si="12"/>
        <v>43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120.04440000000001</v>
      </c>
      <c r="C41" s="82">
        <v>122.40899999999998</v>
      </c>
      <c r="D41" s="82">
        <v>23.611799999999999</v>
      </c>
      <c r="E41" s="82">
        <v>120.58199999999999</v>
      </c>
      <c r="F41" s="82">
        <v>122.52030000000001</v>
      </c>
      <c r="G41" s="24"/>
      <c r="H41" s="24"/>
      <c r="I41" s="205">
        <f t="shared" si="11"/>
        <v>509.16750000000002</v>
      </c>
      <c r="J41" s="52"/>
      <c r="K41" s="404" t="s">
        <v>15</v>
      </c>
      <c r="L41" s="82">
        <v>10.199999999999999</v>
      </c>
      <c r="M41" s="82">
        <v>10.4</v>
      </c>
      <c r="N41" s="82">
        <v>1.8</v>
      </c>
      <c r="O41" s="82">
        <v>10.3</v>
      </c>
      <c r="P41" s="82">
        <v>10</v>
      </c>
      <c r="Q41" s="24"/>
      <c r="R41" s="205">
        <f t="shared" si="12"/>
        <v>42.7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120.04440000000001</v>
      </c>
      <c r="C42" s="82">
        <v>122.40899999999998</v>
      </c>
      <c r="D42" s="82">
        <v>23.611799999999999</v>
      </c>
      <c r="E42" s="82">
        <v>120.58199999999999</v>
      </c>
      <c r="F42" s="82">
        <v>122.52030000000001</v>
      </c>
      <c r="G42" s="82"/>
      <c r="H42" s="82"/>
      <c r="I42" s="205">
        <f t="shared" si="11"/>
        <v>509.16750000000002</v>
      </c>
      <c r="J42" s="52"/>
      <c r="K42" s="406" t="s">
        <v>16</v>
      </c>
      <c r="L42" s="82">
        <v>10.3</v>
      </c>
      <c r="M42" s="82">
        <v>10.4</v>
      </c>
      <c r="N42" s="82">
        <v>1.8</v>
      </c>
      <c r="O42" s="82">
        <v>10.4</v>
      </c>
      <c r="P42" s="82">
        <v>10</v>
      </c>
      <c r="Q42" s="82"/>
      <c r="R42" s="205">
        <f t="shared" si="12"/>
        <v>42.900000000000006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122.90879999999997</v>
      </c>
      <c r="C43" s="82">
        <v>125.80200000000001</v>
      </c>
      <c r="D43" s="82">
        <v>23.700599999999998</v>
      </c>
      <c r="E43" s="82">
        <v>124.41</v>
      </c>
      <c r="F43" s="82">
        <v>122.52030000000001</v>
      </c>
      <c r="G43" s="82"/>
      <c r="H43" s="82"/>
      <c r="I43" s="205">
        <f t="shared" si="11"/>
        <v>519.34169999999995</v>
      </c>
      <c r="J43" s="52"/>
      <c r="K43" s="404" t="s">
        <v>17</v>
      </c>
      <c r="L43" s="82">
        <v>10.3</v>
      </c>
      <c r="M43" s="82">
        <v>10.4</v>
      </c>
      <c r="N43" s="82">
        <v>1.8</v>
      </c>
      <c r="O43" s="82">
        <v>10.4</v>
      </c>
      <c r="P43" s="82">
        <v>10</v>
      </c>
      <c r="Q43" s="82"/>
      <c r="R43" s="205">
        <f t="shared" si="12"/>
        <v>42.900000000000006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122.90879999999997</v>
      </c>
      <c r="C44" s="82">
        <v>125.80200000000001</v>
      </c>
      <c r="D44" s="82">
        <v>23.700599999999998</v>
      </c>
      <c r="E44" s="82">
        <v>124.41</v>
      </c>
      <c r="F44" s="82">
        <v>122.52030000000001</v>
      </c>
      <c r="G44" s="82"/>
      <c r="H44" s="82"/>
      <c r="I44" s="205">
        <f t="shared" si="11"/>
        <v>519.34169999999995</v>
      </c>
      <c r="J44" s="52"/>
      <c r="K44" s="406" t="s">
        <v>18</v>
      </c>
      <c r="L44" s="82">
        <v>10.3</v>
      </c>
      <c r="M44" s="82">
        <v>10.5</v>
      </c>
      <c r="N44" s="82">
        <v>1.9</v>
      </c>
      <c r="O44" s="82">
        <v>10.4</v>
      </c>
      <c r="P44" s="82">
        <v>10</v>
      </c>
      <c r="Q44" s="82"/>
      <c r="R44" s="205">
        <f t="shared" si="12"/>
        <v>43.1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122.90879999999997</v>
      </c>
      <c r="C45" s="82">
        <v>125.80200000000001</v>
      </c>
      <c r="D45" s="82">
        <v>23.700599999999998</v>
      </c>
      <c r="E45" s="82">
        <v>124.41</v>
      </c>
      <c r="F45" s="82">
        <v>122.52030000000001</v>
      </c>
      <c r="G45" s="82"/>
      <c r="H45" s="82"/>
      <c r="I45" s="205">
        <f t="shared" si="11"/>
        <v>519.34169999999995</v>
      </c>
      <c r="J45" s="52"/>
      <c r="K45" s="404" t="s">
        <v>19</v>
      </c>
      <c r="L45" s="82">
        <v>10.3</v>
      </c>
      <c r="M45" s="82">
        <v>10.5</v>
      </c>
      <c r="N45" s="82">
        <v>1.9</v>
      </c>
      <c r="O45" s="82">
        <v>10.4</v>
      </c>
      <c r="P45" s="82">
        <v>10.1</v>
      </c>
      <c r="Q45" s="82"/>
      <c r="R45" s="205">
        <f t="shared" si="12"/>
        <v>43.2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848.90399999999988</v>
      </c>
      <c r="C46" s="309">
        <f t="shared" si="13"/>
        <v>864.68299999999999</v>
      </c>
      <c r="D46" s="309">
        <f t="shared" si="13"/>
        <v>165.54900000000001</v>
      </c>
      <c r="E46" s="309">
        <f t="shared" si="13"/>
        <v>852.56909999999993</v>
      </c>
      <c r="F46" s="309">
        <f t="shared" si="13"/>
        <v>846.45800000000008</v>
      </c>
      <c r="G46" s="309">
        <f t="shared" si="13"/>
        <v>0</v>
      </c>
      <c r="H46" s="309">
        <f t="shared" si="13"/>
        <v>0</v>
      </c>
      <c r="I46" s="205">
        <f t="shared" si="11"/>
        <v>3578.1631000000002</v>
      </c>
      <c r="K46" s="406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12.8</v>
      </c>
      <c r="O46" s="309">
        <f t="shared" si="14"/>
        <v>72.7</v>
      </c>
      <c r="P46" s="309">
        <f t="shared" si="14"/>
        <v>70.5</v>
      </c>
      <c r="Q46" s="309">
        <f t="shared" si="14"/>
        <v>0</v>
      </c>
      <c r="R46" s="205">
        <f t="shared" si="12"/>
        <v>300.8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141.6</v>
      </c>
      <c r="C47" s="317">
        <v>144.6</v>
      </c>
      <c r="D47" s="317">
        <v>138.6</v>
      </c>
      <c r="E47" s="317">
        <v>143</v>
      </c>
      <c r="F47" s="317">
        <v>142.30000000000001</v>
      </c>
      <c r="G47" s="317"/>
      <c r="H47" s="317"/>
      <c r="I47" s="425">
        <f>+((I46/I48)/7)*1000</f>
        <v>140.43026295133438</v>
      </c>
      <c r="K47" s="407" t="s">
        <v>20</v>
      </c>
      <c r="L47" s="316">
        <v>140.5</v>
      </c>
      <c r="M47" s="317">
        <v>139</v>
      </c>
      <c r="N47" s="317">
        <v>140.5</v>
      </c>
      <c r="O47" s="317">
        <v>138.5</v>
      </c>
      <c r="P47" s="317">
        <v>138</v>
      </c>
      <c r="Q47" s="317"/>
      <c r="R47" s="425">
        <f>+((R46/R48)/7)*1000</f>
        <v>139.06611188164587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868</v>
      </c>
      <c r="C48" s="35">
        <v>870</v>
      </c>
      <c r="D48" s="35">
        <v>171</v>
      </c>
      <c r="E48" s="35">
        <v>870</v>
      </c>
      <c r="F48" s="35">
        <v>861</v>
      </c>
      <c r="G48" s="35"/>
      <c r="H48" s="35"/>
      <c r="I48" s="427">
        <f>SUM(B48:H48)</f>
        <v>3640</v>
      </c>
      <c r="J48" s="52"/>
      <c r="K48" s="409" t="s">
        <v>21</v>
      </c>
      <c r="L48" s="428">
        <v>73</v>
      </c>
      <c r="M48" s="411">
        <v>75</v>
      </c>
      <c r="N48" s="411">
        <v>13</v>
      </c>
      <c r="O48" s="411">
        <v>75</v>
      </c>
      <c r="P48" s="411">
        <v>73</v>
      </c>
      <c r="Q48" s="411"/>
      <c r="R48" s="429">
        <f>SUM(L48:Q48)</f>
        <v>309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122.90879999999997</v>
      </c>
      <c r="C49" s="204">
        <f t="shared" si="15"/>
        <v>125.80200000000001</v>
      </c>
      <c r="D49" s="204">
        <f t="shared" si="15"/>
        <v>23.700599999999998</v>
      </c>
      <c r="E49" s="204">
        <f t="shared" si="15"/>
        <v>124.41</v>
      </c>
      <c r="F49" s="204">
        <f t="shared" si="15"/>
        <v>122.52030000000001</v>
      </c>
      <c r="G49" s="204">
        <f t="shared" ref="G49:H49" si="16">((G48*G47)*7/1000-G39-G40)/5</f>
        <v>0</v>
      </c>
      <c r="H49" s="204">
        <f t="shared" si="16"/>
        <v>0</v>
      </c>
      <c r="I49" s="431">
        <f>((I46*1000)/I48)/7</f>
        <v>140.43026295133438</v>
      </c>
      <c r="K49" s="414" t="s">
        <v>22</v>
      </c>
      <c r="L49" s="302">
        <f>((L48*L47)*7/1000-L39)/6</f>
        <v>10.265916666666667</v>
      </c>
      <c r="M49" s="204">
        <f t="shared" ref="M49:Q49" si="17">((M48*M47)*7/1000-M39)/6</f>
        <v>10.429166666666665</v>
      </c>
      <c r="N49" s="204">
        <f t="shared" si="17"/>
        <v>1.8309166666666667</v>
      </c>
      <c r="O49" s="204">
        <f t="shared" si="17"/>
        <v>10.385416666666668</v>
      </c>
      <c r="P49" s="204">
        <f t="shared" si="17"/>
        <v>10.052999999999999</v>
      </c>
      <c r="Q49" s="204">
        <f t="shared" si="17"/>
        <v>0</v>
      </c>
      <c r="R49" s="432">
        <f>((R46*1000)/R48)/7</f>
        <v>139.06611188164587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860.36159999999984</v>
      </c>
      <c r="C50" s="43">
        <f t="shared" si="18"/>
        <v>880.61400000000003</v>
      </c>
      <c r="D50" s="43">
        <f t="shared" si="18"/>
        <v>165.90419999999997</v>
      </c>
      <c r="E50" s="43">
        <f t="shared" si="18"/>
        <v>870.87</v>
      </c>
      <c r="F50" s="43">
        <f t="shared" si="18"/>
        <v>857.64210000000003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71.795500000000004</v>
      </c>
      <c r="M50" s="43">
        <f t="shared" si="19"/>
        <v>72.974999999999994</v>
      </c>
      <c r="N50" s="43">
        <f t="shared" si="19"/>
        <v>12.785500000000001</v>
      </c>
      <c r="O50" s="43">
        <f t="shared" si="19"/>
        <v>72.712500000000006</v>
      </c>
      <c r="P50" s="43">
        <f t="shared" si="19"/>
        <v>70.518000000000001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139.71428571428569</v>
      </c>
      <c r="C51" s="49">
        <f t="shared" si="20"/>
        <v>141.98407224958947</v>
      </c>
      <c r="D51" s="49">
        <f t="shared" si="20"/>
        <v>138.30325814536343</v>
      </c>
      <c r="E51" s="49">
        <f t="shared" si="20"/>
        <v>139.99492610837436</v>
      </c>
      <c r="F51" s="49">
        <f t="shared" si="20"/>
        <v>140.44433383109342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140.50880626223091</v>
      </c>
      <c r="M51" s="49">
        <f t="shared" si="21"/>
        <v>139.04761904761907</v>
      </c>
      <c r="N51" s="49">
        <f t="shared" si="21"/>
        <v>140.65934065934067</v>
      </c>
      <c r="O51" s="49">
        <f t="shared" si="21"/>
        <v>138.47619047619048</v>
      </c>
      <c r="P51" s="49">
        <f t="shared" si="21"/>
        <v>137.96477495107632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97"/>
      <c r="D73" s="397"/>
      <c r="E73" s="397"/>
      <c r="F73" s="118"/>
      <c r="G73" s="198"/>
      <c r="H73" s="397"/>
      <c r="I73" s="397"/>
      <c r="J73" s="397"/>
      <c r="K73" s="118"/>
      <c r="L73" s="198"/>
      <c r="M73" s="397"/>
      <c r="N73" s="397"/>
      <c r="O73" s="118"/>
      <c r="P73" s="198"/>
      <c r="Q73" s="397"/>
      <c r="R73" s="39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9.5</v>
      </c>
      <c r="C76" s="204">
        <v>9.1</v>
      </c>
      <c r="D76" s="204">
        <v>2.2000000000000002</v>
      </c>
      <c r="E76" s="204">
        <v>9.1</v>
      </c>
      <c r="F76" s="205">
        <v>10.3</v>
      </c>
      <c r="G76" s="203">
        <v>8.9</v>
      </c>
      <c r="H76" s="204">
        <v>9.4</v>
      </c>
      <c r="I76" s="204">
        <v>2.2000000000000002</v>
      </c>
      <c r="J76" s="204">
        <v>9.4</v>
      </c>
      <c r="K76" s="205">
        <v>10.5</v>
      </c>
      <c r="L76" s="203">
        <v>11.1</v>
      </c>
      <c r="M76" s="204">
        <v>2.2000000000000002</v>
      </c>
      <c r="N76" s="204">
        <v>10.8</v>
      </c>
      <c r="O76" s="205">
        <v>10.9</v>
      </c>
      <c r="P76" s="203">
        <v>10.8</v>
      </c>
      <c r="Q76" s="204">
        <v>2.2000000000000002</v>
      </c>
      <c r="R76" s="204">
        <v>10.6</v>
      </c>
      <c r="S76" s="205">
        <v>10.6</v>
      </c>
      <c r="T76" s="405">
        <f t="shared" ref="T76:T83" si="27">SUM(B76:S76)</f>
        <v>149.79999999999998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9.5</v>
      </c>
      <c r="C77" s="204">
        <v>9.1</v>
      </c>
      <c r="D77" s="204">
        <v>2.2000000000000002</v>
      </c>
      <c r="E77" s="204">
        <v>9.1</v>
      </c>
      <c r="F77" s="205">
        <v>10.3</v>
      </c>
      <c r="G77" s="203">
        <v>8.9</v>
      </c>
      <c r="H77" s="204">
        <v>9.4</v>
      </c>
      <c r="I77" s="204">
        <v>2.2000000000000002</v>
      </c>
      <c r="J77" s="204">
        <v>9.4</v>
      </c>
      <c r="K77" s="205">
        <v>10.5</v>
      </c>
      <c r="L77" s="203">
        <v>11.1</v>
      </c>
      <c r="M77" s="204">
        <v>2.2000000000000002</v>
      </c>
      <c r="N77" s="204">
        <v>10.8</v>
      </c>
      <c r="O77" s="205">
        <v>10.9</v>
      </c>
      <c r="P77" s="203">
        <v>10.8</v>
      </c>
      <c r="Q77" s="204">
        <v>2.2000000000000002</v>
      </c>
      <c r="R77" s="204">
        <v>10.6</v>
      </c>
      <c r="S77" s="205">
        <v>10.6</v>
      </c>
      <c r="T77" s="405">
        <f t="shared" si="27"/>
        <v>149.79999999999998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9.4</v>
      </c>
      <c r="C78" s="204">
        <v>8.8000000000000007</v>
      </c>
      <c r="D78" s="204">
        <v>2.1</v>
      </c>
      <c r="E78" s="204">
        <v>9.1</v>
      </c>
      <c r="F78" s="205">
        <v>10.3</v>
      </c>
      <c r="G78" s="203">
        <v>8.9</v>
      </c>
      <c r="H78" s="204">
        <v>9.4</v>
      </c>
      <c r="I78" s="204">
        <v>2.1</v>
      </c>
      <c r="J78" s="204">
        <v>9.3000000000000007</v>
      </c>
      <c r="K78" s="205">
        <v>10.5</v>
      </c>
      <c r="L78" s="203">
        <v>11</v>
      </c>
      <c r="M78" s="204">
        <v>2.1</v>
      </c>
      <c r="N78" s="204">
        <v>10.9</v>
      </c>
      <c r="O78" s="205">
        <v>10.9</v>
      </c>
      <c r="P78" s="203">
        <v>10.8</v>
      </c>
      <c r="Q78" s="204">
        <v>2.1</v>
      </c>
      <c r="R78" s="204">
        <v>10.6</v>
      </c>
      <c r="S78" s="205">
        <v>10.6</v>
      </c>
      <c r="T78" s="405">
        <f t="shared" si="27"/>
        <v>148.9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8.8000000000000007</v>
      </c>
      <c r="D79" s="204">
        <v>2.2000000000000002</v>
      </c>
      <c r="E79" s="204">
        <v>9.1</v>
      </c>
      <c r="F79" s="205">
        <v>10.3</v>
      </c>
      <c r="G79" s="203">
        <v>8.9</v>
      </c>
      <c r="H79" s="204">
        <v>9.4</v>
      </c>
      <c r="I79" s="204">
        <v>2.2000000000000002</v>
      </c>
      <c r="J79" s="204">
        <v>9.3000000000000007</v>
      </c>
      <c r="K79" s="205">
        <v>10.5</v>
      </c>
      <c r="L79" s="203">
        <v>11.1</v>
      </c>
      <c r="M79" s="204">
        <v>2.2000000000000002</v>
      </c>
      <c r="N79" s="204">
        <v>10.9</v>
      </c>
      <c r="O79" s="205">
        <v>10.9</v>
      </c>
      <c r="P79" s="203">
        <v>10.8</v>
      </c>
      <c r="Q79" s="204">
        <v>2.2000000000000002</v>
      </c>
      <c r="R79" s="204">
        <v>10.7</v>
      </c>
      <c r="S79" s="205">
        <v>10.7</v>
      </c>
      <c r="T79" s="405">
        <f t="shared" si="27"/>
        <v>149.69999999999999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8.8000000000000007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9.4</v>
      </c>
      <c r="I80" s="204">
        <v>2.2000000000000002</v>
      </c>
      <c r="J80" s="204">
        <v>9.3000000000000007</v>
      </c>
      <c r="K80" s="205">
        <v>10.5</v>
      </c>
      <c r="L80" s="203">
        <v>11.1</v>
      </c>
      <c r="M80" s="204">
        <v>2.2000000000000002</v>
      </c>
      <c r="N80" s="204">
        <v>10.9</v>
      </c>
      <c r="O80" s="205">
        <v>10.9</v>
      </c>
      <c r="P80" s="203">
        <v>10.8</v>
      </c>
      <c r="Q80" s="204">
        <v>2.2000000000000002</v>
      </c>
      <c r="R80" s="204">
        <v>10.7</v>
      </c>
      <c r="S80" s="205">
        <v>10.7</v>
      </c>
      <c r="T80" s="405">
        <f t="shared" si="27"/>
        <v>149.69999999999999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9.5</v>
      </c>
      <c r="C81" s="204">
        <v>8.8000000000000007</v>
      </c>
      <c r="D81" s="204">
        <v>2.2000000000000002</v>
      </c>
      <c r="E81" s="204">
        <v>9.1</v>
      </c>
      <c r="F81" s="205">
        <v>10.4</v>
      </c>
      <c r="G81" s="203">
        <v>8.9</v>
      </c>
      <c r="H81" s="204">
        <v>9.4</v>
      </c>
      <c r="I81" s="204">
        <v>2.2000000000000002</v>
      </c>
      <c r="J81" s="204">
        <v>9.4</v>
      </c>
      <c r="K81" s="205">
        <v>10.5</v>
      </c>
      <c r="L81" s="203">
        <v>11.1</v>
      </c>
      <c r="M81" s="204">
        <v>2.2000000000000002</v>
      </c>
      <c r="N81" s="204">
        <v>10.9</v>
      </c>
      <c r="O81" s="205">
        <v>10.9</v>
      </c>
      <c r="P81" s="203">
        <v>10.8</v>
      </c>
      <c r="Q81" s="204">
        <v>2.2000000000000002</v>
      </c>
      <c r="R81" s="204">
        <v>10.7</v>
      </c>
      <c r="S81" s="205">
        <v>10.7</v>
      </c>
      <c r="T81" s="405">
        <f t="shared" si="27"/>
        <v>149.89999999999998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9.5</v>
      </c>
      <c r="C82" s="204">
        <v>8.9</v>
      </c>
      <c r="D82" s="204">
        <v>2.2000000000000002</v>
      </c>
      <c r="E82" s="204">
        <v>9.1</v>
      </c>
      <c r="F82" s="205">
        <v>10.4</v>
      </c>
      <c r="G82" s="203">
        <v>9</v>
      </c>
      <c r="H82" s="204">
        <v>9.4</v>
      </c>
      <c r="I82" s="204">
        <v>2.2000000000000002</v>
      </c>
      <c r="J82" s="204">
        <v>9.4</v>
      </c>
      <c r="K82" s="205">
        <v>10.6</v>
      </c>
      <c r="L82" s="203">
        <v>11.1</v>
      </c>
      <c r="M82" s="204">
        <v>2.2000000000000002</v>
      </c>
      <c r="N82" s="204">
        <v>10.9</v>
      </c>
      <c r="O82" s="205">
        <v>10.9</v>
      </c>
      <c r="P82" s="203">
        <v>10.8</v>
      </c>
      <c r="Q82" s="204">
        <v>2.2000000000000002</v>
      </c>
      <c r="R82" s="204">
        <v>10.7</v>
      </c>
      <c r="S82" s="205">
        <v>10.7</v>
      </c>
      <c r="T82" s="405">
        <f t="shared" si="27"/>
        <v>150.19999999999996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66.400000000000006</v>
      </c>
      <c r="C83" s="309">
        <f>SUM(C76:C82)</f>
        <v>62.29999999999999</v>
      </c>
      <c r="D83" s="309">
        <f>SUM(D76:D82)</f>
        <v>15.299999999999997</v>
      </c>
      <c r="E83" s="309">
        <f>SUM(E76:E82)</f>
        <v>63.7</v>
      </c>
      <c r="F83" s="310">
        <f>SUM(F76:F82)</f>
        <v>72.3</v>
      </c>
      <c r="G83" s="311">
        <f t="shared" ref="G83:S83" si="28">SUM(G76:G82)</f>
        <v>62.4</v>
      </c>
      <c r="H83" s="309">
        <f t="shared" si="28"/>
        <v>65.8</v>
      </c>
      <c r="I83" s="309">
        <f t="shared" si="28"/>
        <v>15.299999999999997</v>
      </c>
      <c r="J83" s="309">
        <f t="shared" si="28"/>
        <v>65.5</v>
      </c>
      <c r="K83" s="310">
        <f t="shared" si="28"/>
        <v>73.599999999999994</v>
      </c>
      <c r="L83" s="311">
        <f t="shared" si="28"/>
        <v>77.599999999999994</v>
      </c>
      <c r="M83" s="309">
        <f t="shared" si="28"/>
        <v>15.299999999999997</v>
      </c>
      <c r="N83" s="309">
        <f t="shared" si="28"/>
        <v>76.100000000000009</v>
      </c>
      <c r="O83" s="310">
        <f t="shared" si="28"/>
        <v>76.300000000000011</v>
      </c>
      <c r="P83" s="311">
        <f t="shared" si="28"/>
        <v>75.599999999999994</v>
      </c>
      <c r="Q83" s="309">
        <f t="shared" si="28"/>
        <v>15.299999999999997</v>
      </c>
      <c r="R83" s="309">
        <f t="shared" si="28"/>
        <v>74.600000000000009</v>
      </c>
      <c r="S83" s="310">
        <f t="shared" si="28"/>
        <v>74.600000000000009</v>
      </c>
      <c r="T83" s="405">
        <f t="shared" si="27"/>
        <v>1048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146</v>
      </c>
      <c r="C84" s="317">
        <v>146</v>
      </c>
      <c r="D84" s="317">
        <v>146</v>
      </c>
      <c r="E84" s="317">
        <v>144.5</v>
      </c>
      <c r="F84" s="318">
        <v>143.5</v>
      </c>
      <c r="G84" s="319">
        <v>146</v>
      </c>
      <c r="H84" s="317">
        <v>144.5</v>
      </c>
      <c r="I84" s="317">
        <v>146</v>
      </c>
      <c r="J84" s="317">
        <v>144</v>
      </c>
      <c r="K84" s="318">
        <v>144</v>
      </c>
      <c r="L84" s="319">
        <v>146</v>
      </c>
      <c r="M84" s="317">
        <v>146</v>
      </c>
      <c r="N84" s="317">
        <v>143</v>
      </c>
      <c r="O84" s="318">
        <v>143.5</v>
      </c>
      <c r="P84" s="319">
        <v>146</v>
      </c>
      <c r="Q84" s="317">
        <v>146</v>
      </c>
      <c r="R84" s="317">
        <v>144</v>
      </c>
      <c r="S84" s="318">
        <v>144</v>
      </c>
      <c r="T84" s="408">
        <f>+((T83/T85)/7)*1000</f>
        <v>144.65148378191859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15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15</v>
      </c>
      <c r="N85" s="411">
        <v>76</v>
      </c>
      <c r="O85" s="412">
        <v>76</v>
      </c>
      <c r="P85" s="410">
        <v>74</v>
      </c>
      <c r="Q85" s="411">
        <v>15</v>
      </c>
      <c r="R85" s="411">
        <v>74</v>
      </c>
      <c r="S85" s="412">
        <v>74</v>
      </c>
      <c r="T85" s="413">
        <f>SUM(B85:S85)</f>
        <v>1035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>(((B85*B84)*7)/1000-B76-B77)/5</f>
        <v>9.4860000000000007</v>
      </c>
      <c r="C86" s="204">
        <f t="shared" ref="C86:S86" si="29">(((C85*C84)*7)/1000-C76-C77)/5</f>
        <v>8.8283999999999985</v>
      </c>
      <c r="D86" s="204">
        <f t="shared" si="29"/>
        <v>2.1859999999999999</v>
      </c>
      <c r="E86" s="204">
        <f t="shared" si="29"/>
        <v>9.1048999999999989</v>
      </c>
      <c r="F86" s="205">
        <f t="shared" si="29"/>
        <v>10.344800000000001</v>
      </c>
      <c r="G86" s="203">
        <f t="shared" si="29"/>
        <v>8.9084000000000003</v>
      </c>
      <c r="H86" s="204">
        <f t="shared" si="29"/>
        <v>9.3895000000000017</v>
      </c>
      <c r="I86" s="204">
        <f t="shared" si="29"/>
        <v>2.1859999999999999</v>
      </c>
      <c r="J86" s="204">
        <f t="shared" si="29"/>
        <v>9.3439999999999994</v>
      </c>
      <c r="K86" s="205">
        <f t="shared" si="29"/>
        <v>10.5168</v>
      </c>
      <c r="L86" s="203">
        <f t="shared" si="29"/>
        <v>11.0944</v>
      </c>
      <c r="M86" s="204">
        <f t="shared" si="29"/>
        <v>2.1859999999999999</v>
      </c>
      <c r="N86" s="204">
        <f t="shared" si="29"/>
        <v>10.895199999999999</v>
      </c>
      <c r="O86" s="205">
        <f t="shared" si="29"/>
        <v>10.908399999999999</v>
      </c>
      <c r="P86" s="203">
        <f t="shared" si="29"/>
        <v>10.805600000000002</v>
      </c>
      <c r="Q86" s="204">
        <f t="shared" si="29"/>
        <v>2.1859999999999999</v>
      </c>
      <c r="R86" s="204">
        <f t="shared" si="29"/>
        <v>10.6784</v>
      </c>
      <c r="S86" s="205">
        <f t="shared" si="29"/>
        <v>10.6784</v>
      </c>
      <c r="T86" s="413">
        <f>((T83*1000)/T85)/7</f>
        <v>144.65148378191856</v>
      </c>
      <c r="AD86" s="3"/>
    </row>
    <row r="87" spans="1:41" ht="33.75" customHeight="1" x14ac:dyDescent="0.25">
      <c r="A87" s="99" t="s">
        <v>23</v>
      </c>
      <c r="B87" s="42">
        <f>((B85*B84)*7)/1000</f>
        <v>66.430000000000007</v>
      </c>
      <c r="C87" s="43">
        <f>((C85*C84)*7)/1000</f>
        <v>62.341999999999999</v>
      </c>
      <c r="D87" s="43">
        <f>((D85*D84)*7)/1000</f>
        <v>15.33</v>
      </c>
      <c r="E87" s="43">
        <f>((E85*E84)*7)/1000</f>
        <v>63.724499999999999</v>
      </c>
      <c r="F87" s="90">
        <f>((F85*F84)*7)/1000</f>
        <v>72.323999999999998</v>
      </c>
      <c r="G87" s="42">
        <f t="shared" ref="G87:S87" si="30">((G85*G84)*7)/1000</f>
        <v>62.341999999999999</v>
      </c>
      <c r="H87" s="43">
        <f t="shared" si="30"/>
        <v>65.747500000000002</v>
      </c>
      <c r="I87" s="43">
        <f t="shared" si="30"/>
        <v>15.33</v>
      </c>
      <c r="J87" s="43">
        <f t="shared" si="30"/>
        <v>65.52</v>
      </c>
      <c r="K87" s="90">
        <f t="shared" si="30"/>
        <v>73.584000000000003</v>
      </c>
      <c r="L87" s="42">
        <f t="shared" si="30"/>
        <v>77.671999999999997</v>
      </c>
      <c r="M87" s="43">
        <f t="shared" si="30"/>
        <v>15.33</v>
      </c>
      <c r="N87" s="43">
        <f t="shared" si="30"/>
        <v>76.075999999999993</v>
      </c>
      <c r="O87" s="90">
        <f t="shared" si="30"/>
        <v>76.341999999999999</v>
      </c>
      <c r="P87" s="42">
        <f t="shared" si="30"/>
        <v>75.628</v>
      </c>
      <c r="Q87" s="43">
        <f t="shared" si="30"/>
        <v>15.33</v>
      </c>
      <c r="R87" s="43">
        <f t="shared" si="30"/>
        <v>74.591999999999999</v>
      </c>
      <c r="S87" s="90">
        <f t="shared" si="30"/>
        <v>74.591999999999999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145.93406593406596</v>
      </c>
      <c r="C88" s="49">
        <f>+(C83/C85)/7*1000</f>
        <v>145.90163934426226</v>
      </c>
      <c r="D88" s="49">
        <f>+(D83/D85)/7*1000</f>
        <v>145.71428571428569</v>
      </c>
      <c r="E88" s="49">
        <f>+(E83/E85)/7*1000</f>
        <v>144.44444444444443</v>
      </c>
      <c r="F88" s="50">
        <f>+(F83/F85)/7*1000</f>
        <v>143.45238095238093</v>
      </c>
      <c r="G88" s="48">
        <f t="shared" ref="G88:S88" si="31">+(G83/G85)/7*1000</f>
        <v>146.135831381733</v>
      </c>
      <c r="H88" s="49">
        <f t="shared" si="31"/>
        <v>144.61538461538461</v>
      </c>
      <c r="I88" s="49">
        <f t="shared" si="31"/>
        <v>145.71428571428569</v>
      </c>
      <c r="J88" s="49">
        <f t="shared" si="31"/>
        <v>143.95604395604394</v>
      </c>
      <c r="K88" s="50">
        <f t="shared" si="31"/>
        <v>144.0313111545988</v>
      </c>
      <c r="L88" s="48">
        <f t="shared" si="31"/>
        <v>145.86466165413532</v>
      </c>
      <c r="M88" s="49">
        <f t="shared" si="31"/>
        <v>145.71428571428569</v>
      </c>
      <c r="N88" s="49">
        <f t="shared" si="31"/>
        <v>143.04511278195491</v>
      </c>
      <c r="O88" s="50">
        <f t="shared" si="31"/>
        <v>143.42105263157896</v>
      </c>
      <c r="P88" s="48">
        <f t="shared" si="31"/>
        <v>145.94594594594597</v>
      </c>
      <c r="Q88" s="49">
        <f t="shared" si="31"/>
        <v>145.71428571428569</v>
      </c>
      <c r="R88" s="49">
        <f t="shared" si="31"/>
        <v>144.01544401544402</v>
      </c>
      <c r="S88" s="50">
        <f t="shared" si="31"/>
        <v>144.01544401544402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" zoomScale="29" zoomScaleNormal="30" workbookViewId="0">
      <selection activeCell="B45" sqref="B45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  <c r="Y3" s="2"/>
      <c r="Z3" s="2"/>
      <c r="AA3" s="2"/>
      <c r="AB3" s="2"/>
      <c r="AC3" s="2"/>
      <c r="AD3" s="4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4" t="s">
        <v>1</v>
      </c>
      <c r="B9" s="434"/>
      <c r="C9" s="43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4"/>
      <c r="B10" s="434"/>
      <c r="C10" s="4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4" t="s">
        <v>4</v>
      </c>
      <c r="B11" s="434"/>
      <c r="C11" s="434"/>
      <c r="D11" s="1"/>
      <c r="E11" s="435">
        <v>1</v>
      </c>
      <c r="F11" s="1"/>
      <c r="G11" s="1"/>
      <c r="H11" s="1"/>
      <c r="I11" s="1"/>
      <c r="J11" s="1"/>
      <c r="K11" s="618" t="s">
        <v>116</v>
      </c>
      <c r="L11" s="618"/>
      <c r="M11" s="436"/>
      <c r="N11" s="4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4"/>
      <c r="B12" s="434"/>
      <c r="C12" s="434"/>
      <c r="D12" s="1"/>
      <c r="E12" s="5"/>
      <c r="F12" s="1"/>
      <c r="G12" s="1"/>
      <c r="H12" s="1"/>
      <c r="I12" s="1"/>
      <c r="J12" s="1"/>
      <c r="K12" s="436"/>
      <c r="L12" s="436"/>
      <c r="M12" s="436"/>
      <c r="N12" s="4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4"/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6"/>
      <c r="M13" s="436"/>
      <c r="N13" s="436"/>
      <c r="O13" s="436"/>
      <c r="P13" s="436"/>
      <c r="Q13" s="436"/>
      <c r="R13" s="436"/>
      <c r="S13" s="436"/>
      <c r="T13" s="436"/>
      <c r="U13" s="436"/>
      <c r="V13" s="436"/>
      <c r="W13" s="1"/>
      <c r="X13" s="1"/>
      <c r="Y13" s="1"/>
    </row>
    <row r="14" spans="1:30" s="3" customFormat="1" ht="27" thickBot="1" x14ac:dyDescent="0.3">
      <c r="A14" s="43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478</v>
      </c>
      <c r="C17" s="300">
        <v>11.842000000000001</v>
      </c>
      <c r="D17" s="300">
        <v>11.516500000000001</v>
      </c>
      <c r="E17" s="300">
        <v>0.79200000000000181</v>
      </c>
      <c r="F17" s="300">
        <v>11.454499999999999</v>
      </c>
      <c r="G17" s="300">
        <v>13.2525</v>
      </c>
      <c r="H17" s="299">
        <v>488</v>
      </c>
      <c r="I17" s="300">
        <v>8.7821999999999871</v>
      </c>
      <c r="J17" s="300">
        <v>9.2495999999999885</v>
      </c>
      <c r="K17" s="300">
        <v>0</v>
      </c>
      <c r="L17" s="300">
        <v>9.3356999999999868</v>
      </c>
      <c r="M17" s="301">
        <v>10.577999999999985</v>
      </c>
      <c r="N17" s="23">
        <v>144.26900000000001</v>
      </c>
      <c r="O17" s="24">
        <v>26.917999999999999</v>
      </c>
      <c r="P17" s="24">
        <v>144.1069</v>
      </c>
      <c r="Q17" s="25">
        <v>144.26900000000001</v>
      </c>
      <c r="R17" s="23">
        <v>139.89229999999998</v>
      </c>
      <c r="S17" s="24">
        <v>26.797799999999999</v>
      </c>
      <c r="T17" s="24">
        <v>140.05439999999999</v>
      </c>
      <c r="U17" s="25">
        <v>140.37860000000001</v>
      </c>
      <c r="V17" s="302">
        <f>SUM(B17:U17)</f>
        <v>1959.489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492.5</v>
      </c>
      <c r="C18" s="300">
        <v>8.1533999999999907</v>
      </c>
      <c r="D18" s="300">
        <v>7.9286999999999912</v>
      </c>
      <c r="E18" s="300">
        <v>0</v>
      </c>
      <c r="F18" s="300">
        <v>7.9072999999999922</v>
      </c>
      <c r="G18" s="300">
        <v>9.1270999999999898</v>
      </c>
      <c r="H18" s="299">
        <v>487.5</v>
      </c>
      <c r="I18" s="300">
        <v>8.7821999999999871</v>
      </c>
      <c r="J18" s="300">
        <v>9.2495999999999885</v>
      </c>
      <c r="K18" s="300">
        <v>0</v>
      </c>
      <c r="L18" s="300">
        <v>9.323399999999987</v>
      </c>
      <c r="M18" s="301">
        <v>10.565699999999985</v>
      </c>
      <c r="N18" s="23">
        <v>143.78270000000001</v>
      </c>
      <c r="O18" s="24">
        <v>26.292000000000002</v>
      </c>
      <c r="P18" s="24">
        <v>143.78270000000001</v>
      </c>
      <c r="Q18" s="25">
        <v>143.78270000000001</v>
      </c>
      <c r="R18" s="23">
        <v>139.7302</v>
      </c>
      <c r="S18" s="24">
        <v>26.646400000000003</v>
      </c>
      <c r="T18" s="24">
        <v>139.40600000000001</v>
      </c>
      <c r="U18" s="25">
        <v>139.89229999999998</v>
      </c>
      <c r="V18" s="302">
        <f t="shared" ref="V18:V23" si="0">SUM(B18:U18)</f>
        <v>1954.3523999999998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492.5</v>
      </c>
      <c r="C19" s="300">
        <v>8.1533999999999907</v>
      </c>
      <c r="D19" s="300">
        <v>7.9286999999999912</v>
      </c>
      <c r="E19" s="300">
        <v>0</v>
      </c>
      <c r="F19" s="300">
        <v>7.9072999999999922</v>
      </c>
      <c r="G19" s="300">
        <v>9.1270999999999898</v>
      </c>
      <c r="H19" s="299">
        <v>487.5</v>
      </c>
      <c r="I19" s="300">
        <v>8.7821999999999871</v>
      </c>
      <c r="J19" s="300">
        <v>9.2495999999999885</v>
      </c>
      <c r="K19" s="300">
        <v>0</v>
      </c>
      <c r="L19" s="300">
        <v>9.323399999999987</v>
      </c>
      <c r="M19" s="301">
        <v>10.565699999999985</v>
      </c>
      <c r="N19" s="23">
        <v>143.78270000000001</v>
      </c>
      <c r="O19" s="24">
        <v>26.292000000000002</v>
      </c>
      <c r="P19" s="24">
        <v>143.78270000000001</v>
      </c>
      <c r="Q19" s="25">
        <v>143.78270000000001</v>
      </c>
      <c r="R19" s="23">
        <v>139.7302</v>
      </c>
      <c r="S19" s="24">
        <v>26.646400000000003</v>
      </c>
      <c r="T19" s="24">
        <v>139.40600000000001</v>
      </c>
      <c r="U19" s="25">
        <v>139.89229999999998</v>
      </c>
      <c r="V19" s="302">
        <f t="shared" si="0"/>
        <v>1954.3523999999998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492.5</v>
      </c>
      <c r="C20" s="300">
        <v>8.1533999999999907</v>
      </c>
      <c r="D20" s="300">
        <v>7.9286999999999912</v>
      </c>
      <c r="E20" s="300">
        <v>0</v>
      </c>
      <c r="F20" s="300">
        <v>7.9072999999999922</v>
      </c>
      <c r="G20" s="300">
        <v>9.1270999999999898</v>
      </c>
      <c r="H20" s="299">
        <v>487.5</v>
      </c>
      <c r="I20" s="300">
        <v>8.7821999999999871</v>
      </c>
      <c r="J20" s="300">
        <v>9.2495999999999885</v>
      </c>
      <c r="K20" s="300">
        <v>0</v>
      </c>
      <c r="L20" s="300">
        <v>9.323399999999987</v>
      </c>
      <c r="M20" s="301">
        <v>10.565699999999985</v>
      </c>
      <c r="N20" s="23">
        <v>143.78270000000001</v>
      </c>
      <c r="O20" s="24">
        <v>26.292000000000002</v>
      </c>
      <c r="P20" s="24">
        <v>143.78270000000001</v>
      </c>
      <c r="Q20" s="25">
        <v>143.78270000000001</v>
      </c>
      <c r="R20" s="23">
        <v>139.7302</v>
      </c>
      <c r="S20" s="24">
        <v>26.646400000000003</v>
      </c>
      <c r="T20" s="24">
        <v>139.40600000000001</v>
      </c>
      <c r="U20" s="25">
        <v>139.89229999999998</v>
      </c>
      <c r="V20" s="302">
        <f t="shared" si="0"/>
        <v>1954.3523999999998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492.5</v>
      </c>
      <c r="C21" s="300">
        <v>8.1533999999999907</v>
      </c>
      <c r="D21" s="300">
        <v>7.9286999999999912</v>
      </c>
      <c r="E21" s="300">
        <v>0</v>
      </c>
      <c r="F21" s="300">
        <v>7.9072999999999922</v>
      </c>
      <c r="G21" s="300">
        <v>9.1270999999999898</v>
      </c>
      <c r="H21" s="299">
        <v>487.5</v>
      </c>
      <c r="I21" s="300">
        <v>8.7821999999999871</v>
      </c>
      <c r="J21" s="300">
        <v>9.2495999999999885</v>
      </c>
      <c r="K21" s="300">
        <v>0</v>
      </c>
      <c r="L21" s="300">
        <v>9.323399999999987</v>
      </c>
      <c r="M21" s="301">
        <v>10.565699999999985</v>
      </c>
      <c r="N21" s="23">
        <v>143.78270000000001</v>
      </c>
      <c r="O21" s="24">
        <v>27.232800000000001</v>
      </c>
      <c r="P21" s="24">
        <v>143.78270000000001</v>
      </c>
      <c r="Q21" s="25">
        <v>143.78270000000001</v>
      </c>
      <c r="R21" s="23">
        <v>139.7302</v>
      </c>
      <c r="S21" s="24">
        <v>26.646400000000003</v>
      </c>
      <c r="T21" s="24">
        <v>139.40600000000001</v>
      </c>
      <c r="U21" s="25">
        <v>139.89229999999998</v>
      </c>
      <c r="V21" s="302">
        <f t="shared" si="0"/>
        <v>1955.2931999999998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492.5</v>
      </c>
      <c r="C22" s="300">
        <v>8.1533999999999907</v>
      </c>
      <c r="D22" s="300">
        <v>7.9286999999999912</v>
      </c>
      <c r="E22" s="300">
        <v>0</v>
      </c>
      <c r="F22" s="300">
        <v>7.9072999999999922</v>
      </c>
      <c r="G22" s="300">
        <v>9.1270999999999898</v>
      </c>
      <c r="H22" s="299">
        <v>487.5</v>
      </c>
      <c r="I22" s="300">
        <v>8.7821999999999871</v>
      </c>
      <c r="J22" s="300">
        <v>9.2495999999999885</v>
      </c>
      <c r="K22" s="300">
        <v>0</v>
      </c>
      <c r="L22" s="300">
        <v>9.323399999999987</v>
      </c>
      <c r="M22" s="301">
        <v>10.565699999999985</v>
      </c>
      <c r="N22" s="23">
        <v>143.78270000000001</v>
      </c>
      <c r="O22" s="24">
        <v>27.232800000000001</v>
      </c>
      <c r="P22" s="24">
        <v>143.78270000000001</v>
      </c>
      <c r="Q22" s="25">
        <v>143.78270000000001</v>
      </c>
      <c r="R22" s="23">
        <v>139.7302</v>
      </c>
      <c r="S22" s="24">
        <v>26.646400000000003</v>
      </c>
      <c r="T22" s="24">
        <v>139.40600000000001</v>
      </c>
      <c r="U22" s="25">
        <v>139.89229999999998</v>
      </c>
      <c r="V22" s="302">
        <f t="shared" si="0"/>
        <v>1955.2931999999998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492.5</v>
      </c>
      <c r="C23" s="300">
        <v>8.1533999999999907</v>
      </c>
      <c r="D23" s="300">
        <v>7.9286999999999912</v>
      </c>
      <c r="E23" s="300">
        <v>1.7226999999999981</v>
      </c>
      <c r="F23" s="300">
        <v>7.9072999999999922</v>
      </c>
      <c r="G23" s="300">
        <v>9.1270999999999898</v>
      </c>
      <c r="H23" s="299">
        <v>487.5</v>
      </c>
      <c r="I23" s="300">
        <v>8.7821999999999871</v>
      </c>
      <c r="J23" s="300">
        <v>9.2495999999999885</v>
      </c>
      <c r="K23" s="300">
        <v>2.1278999999999968</v>
      </c>
      <c r="L23" s="300">
        <v>9.323399999999987</v>
      </c>
      <c r="M23" s="301">
        <v>10.565699999999985</v>
      </c>
      <c r="N23" s="23">
        <v>143.78270000000001</v>
      </c>
      <c r="O23" s="24">
        <v>27.232800000000001</v>
      </c>
      <c r="P23" s="24">
        <v>143.78270000000001</v>
      </c>
      <c r="Q23" s="25">
        <v>143.78270000000001</v>
      </c>
      <c r="R23" s="23">
        <v>139.7302</v>
      </c>
      <c r="S23" s="24">
        <v>28.529599999999995</v>
      </c>
      <c r="T23" s="24">
        <v>139.40600000000001</v>
      </c>
      <c r="U23" s="25">
        <v>139.89229999999998</v>
      </c>
      <c r="V23" s="302">
        <f t="shared" si="0"/>
        <v>1961.0269999999998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3433</v>
      </c>
      <c r="C24" s="306">
        <f t="shared" ref="C24:U24" si="1">SUM(C17:C23)</f>
        <v>60.762399999999943</v>
      </c>
      <c r="D24" s="306">
        <f t="shared" si="1"/>
        <v>59.088699999999953</v>
      </c>
      <c r="E24" s="306">
        <f t="shared" si="1"/>
        <v>2.5146999999999999</v>
      </c>
      <c r="F24" s="306">
        <f t="shared" si="1"/>
        <v>58.898299999999949</v>
      </c>
      <c r="G24" s="306">
        <f t="shared" si="1"/>
        <v>68.015099999999947</v>
      </c>
      <c r="H24" s="305">
        <f t="shared" si="1"/>
        <v>3413</v>
      </c>
      <c r="I24" s="306">
        <f t="shared" si="1"/>
        <v>61.475399999999915</v>
      </c>
      <c r="J24" s="306">
        <f t="shared" si="1"/>
        <v>64.747199999999921</v>
      </c>
      <c r="K24" s="306">
        <f t="shared" si="1"/>
        <v>2.1278999999999968</v>
      </c>
      <c r="L24" s="306">
        <f t="shared" si="1"/>
        <v>65.2760999999999</v>
      </c>
      <c r="M24" s="307">
        <f t="shared" si="1"/>
        <v>73.972199999999901</v>
      </c>
      <c r="N24" s="391">
        <f t="shared" si="1"/>
        <v>1006.9651999999999</v>
      </c>
      <c r="O24" s="392">
        <f t="shared" si="1"/>
        <v>187.4924</v>
      </c>
      <c r="P24" s="392">
        <f t="shared" si="1"/>
        <v>1006.8030999999999</v>
      </c>
      <c r="Q24" s="393">
        <f t="shared" si="1"/>
        <v>1006.9651999999999</v>
      </c>
      <c r="R24" s="391">
        <f t="shared" si="1"/>
        <v>978.27349999999979</v>
      </c>
      <c r="S24" s="392">
        <f t="shared" si="1"/>
        <v>188.55940000000001</v>
      </c>
      <c r="T24" s="392">
        <f t="shared" si="1"/>
        <v>976.49039999999991</v>
      </c>
      <c r="U24" s="393">
        <f t="shared" si="1"/>
        <v>979.73239999999987</v>
      </c>
      <c r="V24" s="302">
        <f>SUM(B24:U24)</f>
        <v>13694.159599999999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7">
        <v>162.1</v>
      </c>
      <c r="O25" s="388">
        <v>162.1</v>
      </c>
      <c r="P25" s="388">
        <v>162.1</v>
      </c>
      <c r="Q25" s="389">
        <v>162.1</v>
      </c>
      <c r="R25" s="390">
        <v>162.1</v>
      </c>
      <c r="S25" s="388">
        <v>162.1</v>
      </c>
      <c r="T25" s="388">
        <v>162.1</v>
      </c>
      <c r="U25" s="389">
        <v>162.1</v>
      </c>
      <c r="V25" s="320">
        <f>+((V24/V26)/7)*1000</f>
        <v>161.65167032603819</v>
      </c>
    </row>
    <row r="26" spans="1:42" s="52" customFormat="1" ht="36.75" customHeight="1" x14ac:dyDescent="0.25">
      <c r="A26" s="321" t="s">
        <v>21</v>
      </c>
      <c r="B26" s="322"/>
      <c r="C26" s="323">
        <v>762</v>
      </c>
      <c r="D26" s="323">
        <v>741</v>
      </c>
      <c r="E26" s="323">
        <v>161</v>
      </c>
      <c r="F26" s="323">
        <v>739</v>
      </c>
      <c r="G26" s="323">
        <v>853</v>
      </c>
      <c r="H26" s="324"/>
      <c r="I26" s="323">
        <v>714</v>
      </c>
      <c r="J26" s="323">
        <v>752</v>
      </c>
      <c r="K26" s="323">
        <v>173</v>
      </c>
      <c r="L26" s="323">
        <v>758</v>
      </c>
      <c r="M26" s="325">
        <v>859</v>
      </c>
      <c r="N26" s="86">
        <v>887</v>
      </c>
      <c r="O26" s="35">
        <v>168</v>
      </c>
      <c r="P26" s="35">
        <v>887</v>
      </c>
      <c r="Q26" s="36">
        <v>887</v>
      </c>
      <c r="R26" s="34">
        <v>862</v>
      </c>
      <c r="S26" s="35">
        <v>176</v>
      </c>
      <c r="T26" s="35">
        <v>860</v>
      </c>
      <c r="U26" s="36">
        <v>863</v>
      </c>
      <c r="V26" s="326">
        <f>SUM(C26:U26)</f>
        <v>12102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741.12120000000004</v>
      </c>
      <c r="D27" s="300">
        <f t="shared" ref="D27:G27" si="2">(D26*D25/1000)*6</f>
        <v>720.69659999999999</v>
      </c>
      <c r="E27" s="300">
        <f t="shared" si="2"/>
        <v>156.58859999999999</v>
      </c>
      <c r="F27" s="300">
        <f t="shared" si="2"/>
        <v>718.75139999999999</v>
      </c>
      <c r="G27" s="300">
        <f t="shared" si="2"/>
        <v>829.62779999999998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168.25979999999998</v>
      </c>
      <c r="L27" s="300">
        <f>(L26*L25/1000)*6</f>
        <v>737.23080000000004</v>
      </c>
      <c r="M27" s="301">
        <f>(M26*M25/1000)*6</f>
        <v>835.46339999999998</v>
      </c>
      <c r="N27" s="302">
        <f>((N26*N25)*7/1000)/7</f>
        <v>143.78270000000001</v>
      </c>
      <c r="O27" s="204">
        <f t="shared" ref="O27:U27" si="3">((O26*O25)*7/1000)/7</f>
        <v>27.232800000000001</v>
      </c>
      <c r="P27" s="204">
        <f t="shared" si="3"/>
        <v>143.78270000000001</v>
      </c>
      <c r="Q27" s="205">
        <f t="shared" si="3"/>
        <v>143.78270000000001</v>
      </c>
      <c r="R27" s="203">
        <f t="shared" si="3"/>
        <v>139.7302</v>
      </c>
      <c r="S27" s="204">
        <f t="shared" si="3"/>
        <v>28.529599999999995</v>
      </c>
      <c r="T27" s="204">
        <f t="shared" si="3"/>
        <v>139.40600000000001</v>
      </c>
      <c r="U27" s="205">
        <f t="shared" si="3"/>
        <v>139.89229999999998</v>
      </c>
      <c r="V27" s="88"/>
      <c r="W27" s="52">
        <f>((V24*1000)/V26)/7</f>
        <v>161.65167032603819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8.1533999999999907</v>
      </c>
      <c r="D28" s="330">
        <f t="shared" ref="D28:G28" si="4">+(D25-$C$32)*D26/1000</f>
        <v>7.9286999999999912</v>
      </c>
      <c r="E28" s="330">
        <f t="shared" si="4"/>
        <v>1.7226999999999981</v>
      </c>
      <c r="F28" s="330">
        <f t="shared" si="4"/>
        <v>7.9072999999999922</v>
      </c>
      <c r="G28" s="330">
        <f t="shared" si="4"/>
        <v>9.1270999999999898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2.1278999999999968</v>
      </c>
      <c r="L28" s="330">
        <f t="shared" si="5"/>
        <v>9.323399999999987</v>
      </c>
      <c r="M28" s="331">
        <f t="shared" si="5"/>
        <v>10.565699999999985</v>
      </c>
      <c r="N28" s="259">
        <f t="shared" ref="N28:U28" si="6">((N26*N25)*7)/1000</f>
        <v>1006.4789</v>
      </c>
      <c r="O28" s="45">
        <f t="shared" si="6"/>
        <v>190.62960000000001</v>
      </c>
      <c r="P28" s="45">
        <f t="shared" si="6"/>
        <v>1006.4789</v>
      </c>
      <c r="Q28" s="46">
        <f t="shared" si="6"/>
        <v>1006.4789</v>
      </c>
      <c r="R28" s="44">
        <f t="shared" si="6"/>
        <v>978.11139999999989</v>
      </c>
      <c r="S28" s="45">
        <f t="shared" si="6"/>
        <v>199.70719999999997</v>
      </c>
      <c r="T28" s="45">
        <f t="shared" si="6"/>
        <v>975.84199999999998</v>
      </c>
      <c r="U28" s="46">
        <f t="shared" si="6"/>
        <v>979.24609999999984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889.00000000000261</v>
      </c>
      <c r="D29" s="333">
        <f t="shared" si="7"/>
        <v>864.5000000000025</v>
      </c>
      <c r="E29" s="333">
        <f t="shared" si="7"/>
        <v>187.83333333333388</v>
      </c>
      <c r="F29" s="333">
        <f t="shared" si="7"/>
        <v>862.16666666666913</v>
      </c>
      <c r="G29" s="333">
        <f t="shared" si="7"/>
        <v>995.16666666666958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201.83333333333391</v>
      </c>
      <c r="L29" s="333">
        <f>+L26*(1.16666666666667)</f>
        <v>884.33333333333587</v>
      </c>
      <c r="M29" s="334">
        <f>+M26*(1.16666666666667)</f>
        <v>1002.1666666666696</v>
      </c>
      <c r="N29" s="89">
        <f t="shared" ref="N29:U29" si="8">+(N24/N26)/7*1000</f>
        <v>162.17832179094862</v>
      </c>
      <c r="O29" s="49">
        <f t="shared" si="8"/>
        <v>159.43231292517007</v>
      </c>
      <c r="P29" s="49">
        <f t="shared" si="8"/>
        <v>162.15221452729907</v>
      </c>
      <c r="Q29" s="50">
        <f t="shared" si="8"/>
        <v>162.17832179094862</v>
      </c>
      <c r="R29" s="48">
        <f t="shared" si="8"/>
        <v>162.12686443486905</v>
      </c>
      <c r="S29" s="49">
        <f t="shared" si="8"/>
        <v>153.05146103896107</v>
      </c>
      <c r="T29" s="49">
        <f t="shared" si="8"/>
        <v>162.20770764119601</v>
      </c>
      <c r="U29" s="50">
        <f t="shared" si="8"/>
        <v>162.18049991723225</v>
      </c>
      <c r="V29" s="344"/>
    </row>
    <row r="30" spans="1:42" s="304" customFormat="1" ht="33.75" customHeight="1" x14ac:dyDescent="0.25">
      <c r="A30" s="52"/>
      <c r="B30" s="328"/>
      <c r="C30" s="335">
        <f>(C27/6)</f>
        <v>123.5202</v>
      </c>
      <c r="D30" s="335">
        <f t="shared" ref="D30:G30" si="9">+(D27/6)</f>
        <v>120.1161</v>
      </c>
      <c r="E30" s="335">
        <f t="shared" si="9"/>
        <v>26.098099999999999</v>
      </c>
      <c r="F30" s="335">
        <f t="shared" si="9"/>
        <v>119.7919</v>
      </c>
      <c r="G30" s="335">
        <f t="shared" si="9"/>
        <v>138.2713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28.043299999999999</v>
      </c>
      <c r="L30" s="335">
        <f>+(L27/6)</f>
        <v>122.87180000000001</v>
      </c>
      <c r="M30" s="336">
        <f>+(M27/6)</f>
        <v>139.2439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293.60990000000004</v>
      </c>
      <c r="D31" s="335">
        <f t="shared" ref="D31:G31" si="10">+((D27-D24)/4)+D30</f>
        <v>285.51807500000001</v>
      </c>
      <c r="E31" s="335">
        <f t="shared" si="10"/>
        <v>64.616574999999997</v>
      </c>
      <c r="F31" s="335">
        <f t="shared" si="10"/>
        <v>284.75517500000001</v>
      </c>
      <c r="G31" s="335">
        <f t="shared" si="10"/>
        <v>328.67447500000003</v>
      </c>
      <c r="H31" s="328"/>
      <c r="I31" s="335">
        <f>+((I27-I24)/4)+I30</f>
        <v>273.97964999999999</v>
      </c>
      <c r="J31" s="335">
        <f>+((J27-J24)/4)+J30</f>
        <v>288.56119999999999</v>
      </c>
      <c r="K31" s="335">
        <f>+((K27-K24)/4)+K30</f>
        <v>69.576274999999995</v>
      </c>
      <c r="L31" s="335">
        <f>+((L27-L24)/4)+L30</f>
        <v>290.86047500000006</v>
      </c>
      <c r="M31" s="336">
        <f>+((M27-M24)/4)+M30</f>
        <v>329.61670000000004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151.4</v>
      </c>
      <c r="D32" s="339">
        <f>+C32*E32/1000</f>
        <v>492.95840000000004</v>
      </c>
      <c r="E32" s="340">
        <f>+SUM(C26:G26)</f>
        <v>3256</v>
      </c>
      <c r="F32" s="341"/>
      <c r="G32" s="341"/>
      <c r="H32" s="337"/>
      <c r="I32" s="338">
        <v>149.80000000000001</v>
      </c>
      <c r="J32" s="339">
        <f>+I32*K32/1000</f>
        <v>487.74880000000007</v>
      </c>
      <c r="K32" s="340">
        <f>+SUM(I26:M26)</f>
        <v>3256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122.90879999999997</v>
      </c>
      <c r="C39" s="82">
        <v>129.54300000000001</v>
      </c>
      <c r="D39" s="82">
        <v>23.700599999999998</v>
      </c>
      <c r="E39" s="82">
        <v>128.58600000000001</v>
      </c>
      <c r="F39" s="82">
        <v>126.8253</v>
      </c>
      <c r="G39" s="82"/>
      <c r="H39" s="82"/>
      <c r="I39" s="205">
        <f t="shared" ref="I39:I46" si="11">SUM(B39:H39)</f>
        <v>531.56370000000004</v>
      </c>
      <c r="J39" s="52"/>
      <c r="K39" s="404" t="s">
        <v>13</v>
      </c>
      <c r="L39" s="82">
        <v>10.3</v>
      </c>
      <c r="M39" s="82">
        <v>10.5</v>
      </c>
      <c r="N39" s="82">
        <v>1.9</v>
      </c>
      <c r="O39" s="82">
        <v>10.4</v>
      </c>
      <c r="P39" s="82">
        <v>10.1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124.95800000000001</v>
      </c>
      <c r="C40" s="82">
        <v>128.94739999999999</v>
      </c>
      <c r="D40" s="82">
        <v>23.007599999999996</v>
      </c>
      <c r="E40" s="82">
        <v>127.40360000000001</v>
      </c>
      <c r="F40" s="82">
        <v>129.11600000000001</v>
      </c>
      <c r="G40" s="82"/>
      <c r="H40" s="82"/>
      <c r="I40" s="205">
        <f t="shared" si="11"/>
        <v>533.43259999999998</v>
      </c>
      <c r="J40" s="52"/>
      <c r="K40" s="406" t="s">
        <v>14</v>
      </c>
      <c r="L40" s="82">
        <v>10.3</v>
      </c>
      <c r="M40" s="82">
        <v>10.5</v>
      </c>
      <c r="N40" s="82">
        <v>1.9</v>
      </c>
      <c r="O40" s="82">
        <v>10.4</v>
      </c>
      <c r="P40" s="82">
        <v>10.1</v>
      </c>
      <c r="Q40" s="82"/>
      <c r="R40" s="205">
        <f t="shared" si="12"/>
        <v>43.2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128.48400000000001</v>
      </c>
      <c r="C41" s="82">
        <v>133.01760000000002</v>
      </c>
      <c r="D41" s="82">
        <v>23.555400000000002</v>
      </c>
      <c r="E41" s="82">
        <v>127.40360000000001</v>
      </c>
      <c r="F41" s="82">
        <v>129.11600000000001</v>
      </c>
      <c r="G41" s="24"/>
      <c r="H41" s="24"/>
      <c r="I41" s="205">
        <f t="shared" si="11"/>
        <v>541.5766000000001</v>
      </c>
      <c r="J41" s="52"/>
      <c r="K41" s="404" t="s">
        <v>15</v>
      </c>
      <c r="L41" s="82">
        <v>10.3</v>
      </c>
      <c r="M41" s="82">
        <v>10.5</v>
      </c>
      <c r="N41" s="82">
        <v>1.8</v>
      </c>
      <c r="O41" s="82">
        <v>10.5</v>
      </c>
      <c r="P41" s="82">
        <v>10.1</v>
      </c>
      <c r="Q41" s="24"/>
      <c r="R41" s="205">
        <f t="shared" si="12"/>
        <v>43.2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128.48400000000001</v>
      </c>
      <c r="C42" s="82">
        <v>133.01760000000002</v>
      </c>
      <c r="D42" s="82">
        <v>23.555400000000002</v>
      </c>
      <c r="E42" s="82">
        <v>127.40360000000001</v>
      </c>
      <c r="F42" s="82">
        <v>129.11600000000001</v>
      </c>
      <c r="G42" s="82"/>
      <c r="H42" s="82"/>
      <c r="I42" s="205">
        <f t="shared" si="11"/>
        <v>541.5766000000001</v>
      </c>
      <c r="J42" s="52"/>
      <c r="K42" s="406" t="s">
        <v>16</v>
      </c>
      <c r="L42" s="82">
        <v>10.3</v>
      </c>
      <c r="M42" s="82">
        <v>10.5</v>
      </c>
      <c r="N42" s="82">
        <v>1.8</v>
      </c>
      <c r="O42" s="82">
        <v>10.5</v>
      </c>
      <c r="P42" s="82">
        <v>10.1</v>
      </c>
      <c r="Q42" s="82"/>
      <c r="R42" s="205">
        <f t="shared" si="12"/>
        <v>43.2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132.35399999999998</v>
      </c>
      <c r="C43" s="82">
        <v>133.01760000000002</v>
      </c>
      <c r="D43" s="82">
        <v>23.555400000000002</v>
      </c>
      <c r="E43" s="82">
        <v>131.886</v>
      </c>
      <c r="F43" s="82">
        <v>129.11600000000001</v>
      </c>
      <c r="G43" s="82"/>
      <c r="H43" s="82"/>
      <c r="I43" s="205">
        <f t="shared" si="11"/>
        <v>549.92899999999997</v>
      </c>
      <c r="J43" s="52"/>
      <c r="K43" s="404" t="s">
        <v>17</v>
      </c>
      <c r="L43" s="82">
        <v>10.3</v>
      </c>
      <c r="M43" s="82">
        <v>10.5</v>
      </c>
      <c r="N43" s="82">
        <v>1.8</v>
      </c>
      <c r="O43" s="82">
        <v>10.5</v>
      </c>
      <c r="P43" s="82">
        <v>10.199999999999999</v>
      </c>
      <c r="Q43" s="82"/>
      <c r="R43" s="205">
        <f t="shared" si="12"/>
        <v>43.3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132.35399999999998</v>
      </c>
      <c r="C44" s="82">
        <v>133.01760000000002</v>
      </c>
      <c r="D44" s="82">
        <v>23.555400000000002</v>
      </c>
      <c r="E44" s="82">
        <v>131.886</v>
      </c>
      <c r="F44" s="82">
        <v>129.11600000000001</v>
      </c>
      <c r="G44" s="82"/>
      <c r="H44" s="82"/>
      <c r="I44" s="205">
        <f t="shared" si="11"/>
        <v>549.92899999999997</v>
      </c>
      <c r="J44" s="52"/>
      <c r="K44" s="406" t="s">
        <v>18</v>
      </c>
      <c r="L44" s="82">
        <v>10.4</v>
      </c>
      <c r="M44" s="82">
        <v>10.5</v>
      </c>
      <c r="N44" s="82">
        <v>1.8</v>
      </c>
      <c r="O44" s="82">
        <v>10.5</v>
      </c>
      <c r="P44" s="82">
        <v>10.199999999999999</v>
      </c>
      <c r="Q44" s="82"/>
      <c r="R44" s="205">
        <f t="shared" si="12"/>
        <v>43.400000000000006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132.35399999999998</v>
      </c>
      <c r="C45" s="82">
        <v>137.43419999999998</v>
      </c>
      <c r="D45" s="82">
        <v>24.169599999999999</v>
      </c>
      <c r="E45" s="82">
        <v>131.886</v>
      </c>
      <c r="F45" s="82">
        <v>134.10150000000002</v>
      </c>
      <c r="G45" s="82"/>
      <c r="H45" s="82"/>
      <c r="I45" s="205">
        <f t="shared" si="11"/>
        <v>559.94529999999997</v>
      </c>
      <c r="J45" s="52"/>
      <c r="K45" s="404" t="s">
        <v>19</v>
      </c>
      <c r="L45" s="82">
        <v>10.4</v>
      </c>
      <c r="M45" s="82">
        <v>10.5</v>
      </c>
      <c r="N45" s="82">
        <v>1.9</v>
      </c>
      <c r="O45" s="82">
        <v>10.5</v>
      </c>
      <c r="P45" s="82">
        <v>10.199999999999999</v>
      </c>
      <c r="Q45" s="82"/>
      <c r="R45" s="205">
        <f t="shared" si="12"/>
        <v>43.5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901.89679999999998</v>
      </c>
      <c r="C46" s="309">
        <f t="shared" si="13"/>
        <v>927.99500000000012</v>
      </c>
      <c r="D46" s="309">
        <f t="shared" si="13"/>
        <v>165.0994</v>
      </c>
      <c r="E46" s="309">
        <f t="shared" si="13"/>
        <v>906.45479999999998</v>
      </c>
      <c r="F46" s="309">
        <f t="shared" si="13"/>
        <v>906.5068</v>
      </c>
      <c r="G46" s="309">
        <f t="shared" si="13"/>
        <v>0</v>
      </c>
      <c r="H46" s="309">
        <f t="shared" si="13"/>
        <v>0</v>
      </c>
      <c r="I46" s="205">
        <f t="shared" si="11"/>
        <v>3807.9528</v>
      </c>
      <c r="K46" s="406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12.9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303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153.9</v>
      </c>
      <c r="C47" s="317">
        <v>158.69999999999999</v>
      </c>
      <c r="D47" s="317">
        <v>145.6</v>
      </c>
      <c r="E47" s="317">
        <v>153</v>
      </c>
      <c r="F47" s="317">
        <v>158.69999999999999</v>
      </c>
      <c r="G47" s="317"/>
      <c r="H47" s="317"/>
      <c r="I47" s="425">
        <f>+((I46/I48)/7)*1000</f>
        <v>151.151224546501</v>
      </c>
      <c r="K47" s="407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5">
        <f>+((R46/R48)/7)*1000</f>
        <v>140.08321775312066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860</v>
      </c>
      <c r="C48" s="35">
        <v>866</v>
      </c>
      <c r="D48" s="35">
        <v>166</v>
      </c>
      <c r="E48" s="35">
        <v>862</v>
      </c>
      <c r="F48" s="35">
        <v>845</v>
      </c>
      <c r="G48" s="35"/>
      <c r="H48" s="35"/>
      <c r="I48" s="427">
        <f>SUM(B48:H48)</f>
        <v>3599</v>
      </c>
      <c r="J48" s="52"/>
      <c r="K48" s="409" t="s">
        <v>21</v>
      </c>
      <c r="L48" s="428">
        <v>73</v>
      </c>
      <c r="M48" s="411">
        <v>75</v>
      </c>
      <c r="N48" s="411">
        <v>13</v>
      </c>
      <c r="O48" s="411">
        <v>75</v>
      </c>
      <c r="P48" s="411">
        <v>73</v>
      </c>
      <c r="Q48" s="411"/>
      <c r="R48" s="429">
        <f>SUM(L48:Q48)</f>
        <v>309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132.35399999999998</v>
      </c>
      <c r="C49" s="204">
        <f t="shared" si="15"/>
        <v>137.43419999999998</v>
      </c>
      <c r="D49" s="204">
        <f t="shared" si="15"/>
        <v>24.169599999999999</v>
      </c>
      <c r="E49" s="204">
        <f t="shared" si="15"/>
        <v>131.886</v>
      </c>
      <c r="F49" s="204">
        <f t="shared" si="15"/>
        <v>134.10150000000002</v>
      </c>
      <c r="G49" s="204">
        <f t="shared" ref="G49:H49" si="16">((G48*G47)*7/1000-G39-G40)/5</f>
        <v>0</v>
      </c>
      <c r="H49" s="204">
        <f t="shared" si="16"/>
        <v>0</v>
      </c>
      <c r="I49" s="431">
        <f>((I46*1000)/I48)/7</f>
        <v>151.151224546501</v>
      </c>
      <c r="K49" s="414" t="s">
        <v>22</v>
      </c>
      <c r="L49" s="302">
        <f>((L48*L47)*7/1000-L39)/6</f>
        <v>10.334416666666668</v>
      </c>
      <c r="M49" s="204">
        <f t="shared" ref="M49:Q49" si="17">((M48*M47)*7/1000-M39)/6</f>
        <v>10.5</v>
      </c>
      <c r="N49" s="204">
        <f t="shared" si="17"/>
        <v>1.8294166666666667</v>
      </c>
      <c r="O49" s="204">
        <f t="shared" si="17"/>
        <v>10.472916666666666</v>
      </c>
      <c r="P49" s="204">
        <f t="shared" si="17"/>
        <v>10.154833333333332</v>
      </c>
      <c r="Q49" s="204">
        <f t="shared" si="17"/>
        <v>0</v>
      </c>
      <c r="R49" s="432">
        <f>((R46*1000)/R48)/7</f>
        <v>140.08321775312066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926.47799999999995</v>
      </c>
      <c r="C50" s="43">
        <f t="shared" si="18"/>
        <v>962.03939999999989</v>
      </c>
      <c r="D50" s="43">
        <f t="shared" si="18"/>
        <v>169.18719999999999</v>
      </c>
      <c r="E50" s="43">
        <f t="shared" si="18"/>
        <v>923.202</v>
      </c>
      <c r="F50" s="43">
        <f t="shared" si="18"/>
        <v>938.71050000000002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12.8765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149.81674418604652</v>
      </c>
      <c r="C51" s="49">
        <f t="shared" si="20"/>
        <v>153.08396568789178</v>
      </c>
      <c r="D51" s="49">
        <f t="shared" si="20"/>
        <v>142.08209982788298</v>
      </c>
      <c r="E51" s="49">
        <f t="shared" si="20"/>
        <v>150.22452767649983</v>
      </c>
      <c r="F51" s="49">
        <f t="shared" si="20"/>
        <v>153.25558748943365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141.75824175824175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37"/>
      <c r="D73" s="437"/>
      <c r="E73" s="437"/>
      <c r="F73" s="118"/>
      <c r="G73" s="198"/>
      <c r="H73" s="437"/>
      <c r="I73" s="437"/>
      <c r="J73" s="437"/>
      <c r="K73" s="118"/>
      <c r="L73" s="198"/>
      <c r="M73" s="437"/>
      <c r="N73" s="437"/>
      <c r="O73" s="118"/>
      <c r="P73" s="198"/>
      <c r="Q73" s="437"/>
      <c r="R73" s="43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9.5</v>
      </c>
      <c r="C76" s="204">
        <v>8.9</v>
      </c>
      <c r="D76" s="204">
        <v>2.2000000000000002</v>
      </c>
      <c r="E76" s="204">
        <v>9.1</v>
      </c>
      <c r="F76" s="205">
        <v>10.4</v>
      </c>
      <c r="G76" s="203">
        <v>9</v>
      </c>
      <c r="H76" s="204">
        <v>9.4</v>
      </c>
      <c r="I76" s="204">
        <v>2.2000000000000002</v>
      </c>
      <c r="J76" s="204">
        <v>9.4</v>
      </c>
      <c r="K76" s="205">
        <v>10.6</v>
      </c>
      <c r="L76" s="203">
        <v>11.1</v>
      </c>
      <c r="M76" s="204">
        <v>2.2000000000000002</v>
      </c>
      <c r="N76" s="204">
        <v>10.9</v>
      </c>
      <c r="O76" s="205">
        <v>10.9</v>
      </c>
      <c r="P76" s="203">
        <v>10.8</v>
      </c>
      <c r="Q76" s="204">
        <v>2.2000000000000002</v>
      </c>
      <c r="R76" s="204">
        <v>10.7</v>
      </c>
      <c r="S76" s="205">
        <v>10.7</v>
      </c>
      <c r="T76" s="405">
        <f t="shared" ref="T76:T83" si="27">SUM(B76:S76)</f>
        <v>150.19999999999996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9.5</v>
      </c>
      <c r="C77" s="204">
        <v>8.9</v>
      </c>
      <c r="D77" s="204">
        <v>2.2000000000000002</v>
      </c>
      <c r="E77" s="204">
        <v>9.1</v>
      </c>
      <c r="F77" s="205">
        <v>10.4</v>
      </c>
      <c r="G77" s="203">
        <v>9</v>
      </c>
      <c r="H77" s="204">
        <v>9.4</v>
      </c>
      <c r="I77" s="204">
        <v>2.2000000000000002</v>
      </c>
      <c r="J77" s="204">
        <v>9.4</v>
      </c>
      <c r="K77" s="205">
        <v>10.6</v>
      </c>
      <c r="L77" s="203">
        <v>11.1</v>
      </c>
      <c r="M77" s="204">
        <v>2.2000000000000002</v>
      </c>
      <c r="N77" s="204">
        <v>10.9</v>
      </c>
      <c r="O77" s="205">
        <v>10.9</v>
      </c>
      <c r="P77" s="203">
        <v>10.8</v>
      </c>
      <c r="Q77" s="204">
        <v>2.2000000000000002</v>
      </c>
      <c r="R77" s="204">
        <v>10.7</v>
      </c>
      <c r="S77" s="205">
        <v>10.7</v>
      </c>
      <c r="T77" s="405">
        <f t="shared" si="27"/>
        <v>150.19999999999996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9</v>
      </c>
      <c r="D78" s="204">
        <v>2</v>
      </c>
      <c r="E78" s="204">
        <v>9.1999999999999993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10.6</v>
      </c>
      <c r="P78" s="203">
        <v>10.9</v>
      </c>
      <c r="Q78" s="204">
        <v>2.2000000000000002</v>
      </c>
      <c r="R78" s="204">
        <v>10.7</v>
      </c>
      <c r="S78" s="205">
        <v>10.7</v>
      </c>
      <c r="T78" s="405">
        <f t="shared" si="27"/>
        <v>149.69999999999999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9.6</v>
      </c>
      <c r="C79" s="204">
        <v>9</v>
      </c>
      <c r="D79" s="204">
        <v>2</v>
      </c>
      <c r="E79" s="204">
        <v>9.1999999999999993</v>
      </c>
      <c r="F79" s="205">
        <v>10.4</v>
      </c>
      <c r="G79" s="203">
        <v>8.9</v>
      </c>
      <c r="H79" s="204">
        <v>9.5</v>
      </c>
      <c r="I79" s="204">
        <v>2.2000000000000002</v>
      </c>
      <c r="J79" s="204">
        <v>9.4</v>
      </c>
      <c r="K79" s="205">
        <v>10.6</v>
      </c>
      <c r="L79" s="203">
        <v>11.2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2.2000000000000002</v>
      </c>
      <c r="R79" s="204">
        <v>10.7</v>
      </c>
      <c r="S79" s="205">
        <v>10.7</v>
      </c>
      <c r="T79" s="405">
        <f t="shared" si="27"/>
        <v>149.99999999999997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9.6</v>
      </c>
      <c r="C80" s="204">
        <v>9</v>
      </c>
      <c r="D80" s="204">
        <v>2</v>
      </c>
      <c r="E80" s="204">
        <v>9.1999999999999993</v>
      </c>
      <c r="F80" s="205">
        <v>10.4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11</v>
      </c>
      <c r="O80" s="205">
        <v>10.6</v>
      </c>
      <c r="P80" s="203">
        <v>10.9</v>
      </c>
      <c r="Q80" s="204">
        <v>2.2000000000000002</v>
      </c>
      <c r="R80" s="204">
        <v>10.7</v>
      </c>
      <c r="S80" s="205">
        <v>10.7</v>
      </c>
      <c r="T80" s="405">
        <f t="shared" si="27"/>
        <v>150.19999999999999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</v>
      </c>
      <c r="D81" s="204">
        <v>2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</v>
      </c>
      <c r="N81" s="204">
        <v>11</v>
      </c>
      <c r="O81" s="205">
        <v>10.6</v>
      </c>
      <c r="P81" s="203">
        <v>10.9</v>
      </c>
      <c r="Q81" s="204">
        <v>2.2000000000000002</v>
      </c>
      <c r="R81" s="204">
        <v>10.8</v>
      </c>
      <c r="S81" s="205">
        <v>10.8</v>
      </c>
      <c r="T81" s="405">
        <f t="shared" si="27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</v>
      </c>
      <c r="C82" s="204">
        <v>9</v>
      </c>
      <c r="D82" s="204">
        <v>2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</v>
      </c>
      <c r="N82" s="204">
        <v>11</v>
      </c>
      <c r="O82" s="205">
        <v>10.6</v>
      </c>
      <c r="P82" s="203">
        <v>10.9</v>
      </c>
      <c r="Q82" s="204">
        <v>2.2000000000000002</v>
      </c>
      <c r="R82" s="204">
        <v>10.8</v>
      </c>
      <c r="S82" s="205">
        <v>10.8</v>
      </c>
      <c r="T82" s="405">
        <f t="shared" si="27"/>
        <v>150.50000000000003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14.4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66.2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14.4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76.100000000000009</v>
      </c>
      <c r="Q83" s="309">
        <f t="shared" si="28"/>
        <v>15.399999999999999</v>
      </c>
      <c r="R83" s="309">
        <f t="shared" si="28"/>
        <v>75.099999999999994</v>
      </c>
      <c r="S83" s="310">
        <f t="shared" si="28"/>
        <v>75.099999999999994</v>
      </c>
      <c r="T83" s="405">
        <f t="shared" si="27"/>
        <v>1051.3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8">
        <f>+((T83/T85)/7)*1000</f>
        <v>145.66994596092559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14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15</v>
      </c>
      <c r="R85" s="411">
        <v>74</v>
      </c>
      <c r="S85" s="412">
        <v>74</v>
      </c>
      <c r="T85" s="413">
        <f>SUM(B85:S85)</f>
        <v>1031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>(((B85*B84)*7)/1000-B76-B77)/5</f>
        <v>9.5770000000000017</v>
      </c>
      <c r="C86" s="204">
        <f t="shared" ref="C86:S86" si="29">(((C85*C84)*7)/1000-C76-C77)/5</f>
        <v>8.9938000000000002</v>
      </c>
      <c r="D86" s="204">
        <f t="shared" si="29"/>
        <v>2.0011999999999999</v>
      </c>
      <c r="E86" s="204">
        <f t="shared" si="29"/>
        <v>9.1930999999999976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9.480500000000001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11.200799999999999</v>
      </c>
      <c r="M86" s="204">
        <f t="shared" si="29"/>
        <v>2.0011999999999999</v>
      </c>
      <c r="N86" s="204">
        <f t="shared" si="29"/>
        <v>10.961600000000001</v>
      </c>
      <c r="O86" s="205">
        <f t="shared" si="29"/>
        <v>10.610200000000001</v>
      </c>
      <c r="P86" s="203">
        <f t="shared" si="29"/>
        <v>10.909200000000002</v>
      </c>
      <c r="Q86" s="204">
        <f t="shared" si="29"/>
        <v>2.2069999999999999</v>
      </c>
      <c r="R86" s="204">
        <f t="shared" si="29"/>
        <v>10.741999999999999</v>
      </c>
      <c r="S86" s="205">
        <f t="shared" si="29"/>
        <v>10.741999999999999</v>
      </c>
      <c r="T86" s="413">
        <f>((T83*1000)/T85)/7</f>
        <v>145.66994596092559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14.406000000000001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15.435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146.9387755102041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145.49450549450552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146.9387755102041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146.91119691119692</v>
      </c>
      <c r="Q88" s="49">
        <f t="shared" si="31"/>
        <v>146.66666666666666</v>
      </c>
      <c r="R88" s="49">
        <f t="shared" si="31"/>
        <v>144.98069498069495</v>
      </c>
      <c r="S88" s="50">
        <f t="shared" si="31"/>
        <v>144.98069498069495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W41" sqref="W4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2"/>
      <c r="Z3" s="2"/>
      <c r="AA3" s="2"/>
      <c r="AB3" s="2"/>
      <c r="AC3" s="2"/>
      <c r="AD3" s="4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8" t="s">
        <v>1</v>
      </c>
      <c r="B9" s="438"/>
      <c r="C9" s="438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8"/>
      <c r="B10" s="438"/>
      <c r="C10" s="4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8" t="s">
        <v>4</v>
      </c>
      <c r="B11" s="438"/>
      <c r="C11" s="438"/>
      <c r="D11" s="1"/>
      <c r="E11" s="439">
        <v>1</v>
      </c>
      <c r="F11" s="1"/>
      <c r="G11" s="1"/>
      <c r="H11" s="1"/>
      <c r="I11" s="1"/>
      <c r="J11" s="1"/>
      <c r="K11" s="618" t="s">
        <v>117</v>
      </c>
      <c r="L11" s="618"/>
      <c r="M11" s="440"/>
      <c r="N11" s="4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8"/>
      <c r="B12" s="438"/>
      <c r="C12" s="438"/>
      <c r="D12" s="1"/>
      <c r="E12" s="5"/>
      <c r="F12" s="1"/>
      <c r="G12" s="1"/>
      <c r="H12" s="1"/>
      <c r="I12" s="1"/>
      <c r="J12" s="1"/>
      <c r="K12" s="440"/>
      <c r="L12" s="440"/>
      <c r="M12" s="440"/>
      <c r="N12" s="4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8"/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40"/>
      <c r="M13" s="440"/>
      <c r="N13" s="440"/>
      <c r="O13" s="440"/>
      <c r="P13" s="440"/>
      <c r="Q13" s="440"/>
      <c r="R13" s="440"/>
      <c r="S13" s="440"/>
      <c r="T13" s="440"/>
      <c r="U13" s="440"/>
      <c r="V13" s="440"/>
      <c r="W13" s="1"/>
      <c r="X13" s="1"/>
      <c r="Y13" s="1"/>
    </row>
    <row r="14" spans="1:30" s="3" customFormat="1" ht="27" thickBot="1" x14ac:dyDescent="0.3">
      <c r="A14" s="43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492.5</v>
      </c>
      <c r="C17" s="300">
        <v>7.6759999999999957</v>
      </c>
      <c r="D17" s="300">
        <v>7.4537999999999958</v>
      </c>
      <c r="E17" s="300">
        <v>1.5856999999999992</v>
      </c>
      <c r="F17" s="300">
        <v>7.4032999999999953</v>
      </c>
      <c r="G17" s="300">
        <v>8.5950999999999951</v>
      </c>
      <c r="H17" s="299">
        <v>487.5</v>
      </c>
      <c r="I17" s="300">
        <v>8.6393999999999966</v>
      </c>
      <c r="J17" s="300">
        <v>9.0870999999999942</v>
      </c>
      <c r="K17" s="300">
        <v>2.0448999999999988</v>
      </c>
      <c r="L17" s="300">
        <v>9.1717999999999957</v>
      </c>
      <c r="M17" s="301">
        <v>10.393899999999997</v>
      </c>
      <c r="N17" s="23">
        <v>143.78270000000001</v>
      </c>
      <c r="O17" s="24">
        <v>27.232800000000001</v>
      </c>
      <c r="P17" s="24">
        <v>143.78270000000001</v>
      </c>
      <c r="Q17" s="25">
        <v>143.78270000000001</v>
      </c>
      <c r="R17" s="23">
        <v>139.7302</v>
      </c>
      <c r="S17" s="24">
        <v>28.529599999999995</v>
      </c>
      <c r="T17" s="24">
        <v>139.40600000000001</v>
      </c>
      <c r="U17" s="25">
        <v>139.89229999999998</v>
      </c>
      <c r="V17" s="302">
        <f>SUM(B17:U17)</f>
        <v>1958.19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501</v>
      </c>
      <c r="C18" s="300">
        <v>5.3959999999999955</v>
      </c>
      <c r="D18" s="300">
        <v>5.2184999999999953</v>
      </c>
      <c r="E18" s="300">
        <v>1.107599999999999</v>
      </c>
      <c r="F18" s="300">
        <v>5.2042999999999955</v>
      </c>
      <c r="G18" s="300">
        <v>6.0420999999999951</v>
      </c>
      <c r="H18" s="299">
        <v>503</v>
      </c>
      <c r="I18" s="300">
        <v>5.0693999999999964</v>
      </c>
      <c r="J18" s="300">
        <v>5.3320999999999961</v>
      </c>
      <c r="K18" s="300">
        <v>1.1856999999999991</v>
      </c>
      <c r="L18" s="300">
        <v>5.3817999999999957</v>
      </c>
      <c r="M18" s="301">
        <v>6.0917999999999948</v>
      </c>
      <c r="N18" s="23">
        <v>143.78270000000001</v>
      </c>
      <c r="O18" s="24">
        <v>27.070699999999999</v>
      </c>
      <c r="P18" s="24">
        <v>142.81010000000001</v>
      </c>
      <c r="Q18" s="25">
        <v>143.78270000000001</v>
      </c>
      <c r="R18" s="23">
        <v>139.40600000000001</v>
      </c>
      <c r="S18" s="24">
        <v>28.529599999999995</v>
      </c>
      <c r="T18" s="24">
        <v>139.2439</v>
      </c>
      <c r="U18" s="25">
        <v>139.7302</v>
      </c>
      <c r="V18" s="302">
        <f t="shared" ref="V18:V23" si="0">SUM(B18:U18)</f>
        <v>1954.3851999999997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501</v>
      </c>
      <c r="C19" s="300">
        <v>5.3959999999999955</v>
      </c>
      <c r="D19" s="300">
        <v>5.2184999999999953</v>
      </c>
      <c r="E19" s="300">
        <v>1.107599999999999</v>
      </c>
      <c r="F19" s="300">
        <v>5.2042999999999955</v>
      </c>
      <c r="G19" s="300">
        <v>6.0420999999999951</v>
      </c>
      <c r="H19" s="299">
        <v>503</v>
      </c>
      <c r="I19" s="300">
        <v>5.0693999999999964</v>
      </c>
      <c r="J19" s="300">
        <v>5.3320999999999961</v>
      </c>
      <c r="K19" s="300">
        <v>1.1856999999999991</v>
      </c>
      <c r="L19" s="300">
        <v>5.3817999999999957</v>
      </c>
      <c r="M19" s="301">
        <v>6.0917999999999948</v>
      </c>
      <c r="N19" s="23">
        <v>143.78270000000001</v>
      </c>
      <c r="O19" s="24">
        <v>27.070699999999999</v>
      </c>
      <c r="P19" s="24">
        <v>142.81010000000001</v>
      </c>
      <c r="Q19" s="25">
        <v>143.78270000000001</v>
      </c>
      <c r="R19" s="23">
        <v>139.40600000000001</v>
      </c>
      <c r="S19" s="24">
        <v>28.529599999999995</v>
      </c>
      <c r="T19" s="24">
        <v>139.2439</v>
      </c>
      <c r="U19" s="25">
        <v>139.7302</v>
      </c>
      <c r="V19" s="302">
        <f t="shared" si="0"/>
        <v>1954.3851999999997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500</v>
      </c>
      <c r="C20" s="300">
        <v>5.2</v>
      </c>
      <c r="D20" s="300">
        <v>5</v>
      </c>
      <c r="E20" s="300">
        <v>1</v>
      </c>
      <c r="F20" s="300">
        <v>5</v>
      </c>
      <c r="G20" s="300">
        <v>5.8</v>
      </c>
      <c r="H20" s="299">
        <v>502</v>
      </c>
      <c r="I20" s="300">
        <v>4.9000000000000004</v>
      </c>
      <c r="J20" s="300">
        <v>5.0999999999999996</v>
      </c>
      <c r="K20" s="300">
        <v>1</v>
      </c>
      <c r="L20" s="300">
        <v>5.2</v>
      </c>
      <c r="M20" s="301">
        <v>5.9</v>
      </c>
      <c r="N20" s="23">
        <v>143.78270000000001</v>
      </c>
      <c r="O20" s="24">
        <v>27.070699999999999</v>
      </c>
      <c r="P20" s="24">
        <v>142.81010000000001</v>
      </c>
      <c r="Q20" s="25">
        <v>143.78270000000001</v>
      </c>
      <c r="R20" s="23">
        <v>139.40600000000001</v>
      </c>
      <c r="S20" s="24">
        <v>28.529599999999995</v>
      </c>
      <c r="T20" s="24">
        <v>139.2439</v>
      </c>
      <c r="U20" s="25">
        <v>139.7302</v>
      </c>
      <c r="V20" s="302">
        <f t="shared" si="0"/>
        <v>1950.4558999999999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500</v>
      </c>
      <c r="C21" s="300">
        <v>5.2</v>
      </c>
      <c r="D21" s="300">
        <v>5</v>
      </c>
      <c r="E21" s="300">
        <v>1</v>
      </c>
      <c r="F21" s="300">
        <v>5</v>
      </c>
      <c r="G21" s="300">
        <v>5.8</v>
      </c>
      <c r="H21" s="299">
        <v>502</v>
      </c>
      <c r="I21" s="300">
        <v>4.9000000000000004</v>
      </c>
      <c r="J21" s="300">
        <v>5.0999999999999996</v>
      </c>
      <c r="K21" s="300">
        <v>1</v>
      </c>
      <c r="L21" s="300">
        <v>5.2</v>
      </c>
      <c r="M21" s="301">
        <v>5.9</v>
      </c>
      <c r="N21" s="23">
        <v>143.69999999999999</v>
      </c>
      <c r="O21" s="24">
        <v>27</v>
      </c>
      <c r="P21" s="24">
        <v>142.69999999999999</v>
      </c>
      <c r="Q21" s="25">
        <v>143.69999999999999</v>
      </c>
      <c r="R21" s="23">
        <v>139.30000000000001</v>
      </c>
      <c r="S21" s="24">
        <v>28.4</v>
      </c>
      <c r="T21" s="24">
        <v>139.1</v>
      </c>
      <c r="U21" s="25">
        <v>139.6</v>
      </c>
      <c r="V21" s="302">
        <f t="shared" si="0"/>
        <v>1949.6000000000001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500</v>
      </c>
      <c r="C22" s="300">
        <v>5.2</v>
      </c>
      <c r="D22" s="300">
        <v>5</v>
      </c>
      <c r="E22" s="300">
        <v>1</v>
      </c>
      <c r="F22" s="300">
        <v>5</v>
      </c>
      <c r="G22" s="300">
        <v>5.8</v>
      </c>
      <c r="H22" s="299">
        <v>502</v>
      </c>
      <c r="I22" s="300">
        <v>4.9000000000000004</v>
      </c>
      <c r="J22" s="300">
        <v>5.0999999999999996</v>
      </c>
      <c r="K22" s="300">
        <v>1</v>
      </c>
      <c r="L22" s="300">
        <v>5.2</v>
      </c>
      <c r="M22" s="301">
        <v>5.9</v>
      </c>
      <c r="N22" s="23">
        <v>143.69999999999999</v>
      </c>
      <c r="O22" s="24">
        <v>27</v>
      </c>
      <c r="P22" s="24">
        <v>142.69999999999999</v>
      </c>
      <c r="Q22" s="25">
        <v>143.69999999999999</v>
      </c>
      <c r="R22" s="23">
        <v>139.30000000000001</v>
      </c>
      <c r="S22" s="24">
        <v>28.4</v>
      </c>
      <c r="T22" s="24">
        <v>139.1</v>
      </c>
      <c r="U22" s="25">
        <v>139.6</v>
      </c>
      <c r="V22" s="302">
        <f t="shared" si="0"/>
        <v>1949.6000000000001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500</v>
      </c>
      <c r="C23" s="300">
        <v>5.2</v>
      </c>
      <c r="D23" s="300">
        <v>5</v>
      </c>
      <c r="E23" s="300">
        <v>1</v>
      </c>
      <c r="F23" s="300">
        <v>5</v>
      </c>
      <c r="G23" s="300">
        <v>5.8</v>
      </c>
      <c r="H23" s="299">
        <v>502</v>
      </c>
      <c r="I23" s="300">
        <v>4.9000000000000004</v>
      </c>
      <c r="J23" s="300">
        <v>5.0999999999999996</v>
      </c>
      <c r="K23" s="300">
        <v>1</v>
      </c>
      <c r="L23" s="300">
        <v>5.2</v>
      </c>
      <c r="M23" s="301">
        <v>5.9</v>
      </c>
      <c r="N23" s="23">
        <v>143.69999999999999</v>
      </c>
      <c r="O23" s="24">
        <v>27</v>
      </c>
      <c r="P23" s="24">
        <v>142.69999999999999</v>
      </c>
      <c r="Q23" s="25">
        <v>143.69999999999999</v>
      </c>
      <c r="R23" s="23">
        <v>139.30000000000001</v>
      </c>
      <c r="S23" s="24">
        <v>28.4</v>
      </c>
      <c r="T23" s="24">
        <v>139.1</v>
      </c>
      <c r="U23" s="25">
        <v>139.6</v>
      </c>
      <c r="V23" s="302">
        <f t="shared" si="0"/>
        <v>1949.6000000000001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3494.5</v>
      </c>
      <c r="C24" s="306">
        <f t="shared" ref="C24:U24" si="1">SUM(C17:C23)</f>
        <v>39.267999999999994</v>
      </c>
      <c r="D24" s="306">
        <f t="shared" si="1"/>
        <v>37.890799999999984</v>
      </c>
      <c r="E24" s="306">
        <f t="shared" si="1"/>
        <v>7.8008999999999968</v>
      </c>
      <c r="F24" s="306">
        <f t="shared" si="1"/>
        <v>37.811899999999987</v>
      </c>
      <c r="G24" s="306">
        <f t="shared" si="1"/>
        <v>43.879299999999979</v>
      </c>
      <c r="H24" s="305">
        <f t="shared" si="1"/>
        <v>3501.5</v>
      </c>
      <c r="I24" s="306">
        <f t="shared" si="1"/>
        <v>38.378199999999985</v>
      </c>
      <c r="J24" s="306">
        <f t="shared" si="1"/>
        <v>40.151299999999992</v>
      </c>
      <c r="K24" s="306">
        <f t="shared" si="1"/>
        <v>8.4162999999999961</v>
      </c>
      <c r="L24" s="306">
        <f t="shared" si="1"/>
        <v>40.735399999999991</v>
      </c>
      <c r="M24" s="307">
        <f t="shared" si="1"/>
        <v>46.177499999999981</v>
      </c>
      <c r="N24" s="391">
        <f t="shared" si="1"/>
        <v>1006.2308</v>
      </c>
      <c r="O24" s="392">
        <f t="shared" si="1"/>
        <v>189.44490000000002</v>
      </c>
      <c r="P24" s="392">
        <f t="shared" si="1"/>
        <v>1000.3130000000001</v>
      </c>
      <c r="Q24" s="393">
        <f t="shared" si="1"/>
        <v>1006.2308</v>
      </c>
      <c r="R24" s="391">
        <f t="shared" si="1"/>
        <v>975.84819999999991</v>
      </c>
      <c r="S24" s="392">
        <f t="shared" si="1"/>
        <v>199.3184</v>
      </c>
      <c r="T24" s="392">
        <f t="shared" si="1"/>
        <v>974.43770000000006</v>
      </c>
      <c r="U24" s="393">
        <f t="shared" si="1"/>
        <v>977.88289999999995</v>
      </c>
      <c r="V24" s="302">
        <f>SUM(B24:U24)</f>
        <v>13666.216300000002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7">
        <v>162.1</v>
      </c>
      <c r="O25" s="388">
        <v>162.1</v>
      </c>
      <c r="P25" s="388">
        <v>162.1</v>
      </c>
      <c r="Q25" s="389">
        <v>162.1</v>
      </c>
      <c r="R25" s="390">
        <v>162.1</v>
      </c>
      <c r="S25" s="388">
        <v>162.1</v>
      </c>
      <c r="T25" s="388">
        <v>162.1</v>
      </c>
      <c r="U25" s="389">
        <v>162.1</v>
      </c>
      <c r="V25" s="320">
        <f>+((V24/V26)/7)*1000</f>
        <v>161.85679110311014</v>
      </c>
    </row>
    <row r="26" spans="1:42" s="52" customFormat="1" ht="36.75" customHeight="1" x14ac:dyDescent="0.25">
      <c r="A26" s="321" t="s">
        <v>21</v>
      </c>
      <c r="B26" s="322"/>
      <c r="C26" s="323">
        <v>760</v>
      </c>
      <c r="D26" s="323">
        <v>735</v>
      </c>
      <c r="E26" s="323">
        <v>156</v>
      </c>
      <c r="F26" s="323">
        <v>733</v>
      </c>
      <c r="G26" s="323">
        <v>851</v>
      </c>
      <c r="H26" s="324"/>
      <c r="I26" s="323">
        <v>714</v>
      </c>
      <c r="J26" s="323">
        <v>751</v>
      </c>
      <c r="K26" s="323">
        <v>167</v>
      </c>
      <c r="L26" s="323">
        <v>758</v>
      </c>
      <c r="M26" s="325">
        <v>858</v>
      </c>
      <c r="N26" s="86">
        <v>887</v>
      </c>
      <c r="O26" s="35">
        <v>167</v>
      </c>
      <c r="P26" s="35">
        <v>881</v>
      </c>
      <c r="Q26" s="36">
        <v>887</v>
      </c>
      <c r="R26" s="34">
        <v>860</v>
      </c>
      <c r="S26" s="35">
        <v>176</v>
      </c>
      <c r="T26" s="35">
        <v>859</v>
      </c>
      <c r="U26" s="36">
        <v>862</v>
      </c>
      <c r="V26" s="326">
        <f>SUM(C26:U26)</f>
        <v>12062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739.17599999999993</v>
      </c>
      <c r="D27" s="300">
        <f t="shared" ref="D27:G27" si="2">(D26*D25/1000)*6</f>
        <v>714.86099999999999</v>
      </c>
      <c r="E27" s="300">
        <f t="shared" si="2"/>
        <v>151.72559999999999</v>
      </c>
      <c r="F27" s="300">
        <f t="shared" si="2"/>
        <v>712.91579999999999</v>
      </c>
      <c r="G27" s="300">
        <f t="shared" si="2"/>
        <v>827.68260000000009</v>
      </c>
      <c r="H27" s="328"/>
      <c r="I27" s="300">
        <f>(I26*I25/1000)*6</f>
        <v>694.43639999999994</v>
      </c>
      <c r="J27" s="300">
        <f>(J26*J25/1000)*6</f>
        <v>730.42259999999999</v>
      </c>
      <c r="K27" s="300">
        <f>(K26*K25/1000)*6</f>
        <v>162.42420000000001</v>
      </c>
      <c r="L27" s="300">
        <f>(L26*L25/1000)*6</f>
        <v>737.23080000000004</v>
      </c>
      <c r="M27" s="301">
        <f>(M26*M25/1000)*6</f>
        <v>834.49079999999992</v>
      </c>
      <c r="N27" s="302">
        <f>((N26*N25)*7/1000)/7</f>
        <v>143.78270000000001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139.40600000000001</v>
      </c>
      <c r="S27" s="204">
        <f t="shared" si="3"/>
        <v>28.529599999999995</v>
      </c>
      <c r="T27" s="204">
        <f t="shared" si="3"/>
        <v>139.2439</v>
      </c>
      <c r="U27" s="205">
        <f t="shared" si="3"/>
        <v>139.7302</v>
      </c>
      <c r="V27" s="88"/>
      <c r="W27" s="52">
        <f>((V24*1000)/V26)/7</f>
        <v>161.85679110311017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5.3959999999999955</v>
      </c>
      <c r="D28" s="330">
        <f t="shared" ref="D28:G28" si="4">+(D25-$C$32)*D26/1000</f>
        <v>5.2184999999999953</v>
      </c>
      <c r="E28" s="330">
        <f t="shared" si="4"/>
        <v>1.107599999999999</v>
      </c>
      <c r="F28" s="330">
        <f t="shared" si="4"/>
        <v>5.2042999999999955</v>
      </c>
      <c r="G28" s="330">
        <f t="shared" si="4"/>
        <v>6.0420999999999951</v>
      </c>
      <c r="H28" s="329"/>
      <c r="I28" s="330">
        <f>+(I25-$I$32)*I26/1000</f>
        <v>5.0693999999999964</v>
      </c>
      <c r="J28" s="330">
        <f t="shared" ref="J28:M28" si="5">+(J25-$I$32)*J26/1000</f>
        <v>5.3320999999999961</v>
      </c>
      <c r="K28" s="330">
        <f t="shared" si="5"/>
        <v>1.1856999999999991</v>
      </c>
      <c r="L28" s="330">
        <f t="shared" si="5"/>
        <v>5.3817999999999957</v>
      </c>
      <c r="M28" s="331">
        <f t="shared" si="5"/>
        <v>6.0917999999999948</v>
      </c>
      <c r="N28" s="259">
        <f t="shared" ref="N28:U28" si="6">((N26*N25)*7)/1000</f>
        <v>1006.4789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975.84199999999998</v>
      </c>
      <c r="S28" s="45">
        <f t="shared" si="6"/>
        <v>199.70719999999997</v>
      </c>
      <c r="T28" s="45">
        <f t="shared" si="6"/>
        <v>974.70729999999992</v>
      </c>
      <c r="U28" s="46">
        <f t="shared" si="6"/>
        <v>978.11139999999989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886.66666666666924</v>
      </c>
      <c r="D29" s="333">
        <f t="shared" si="7"/>
        <v>857.5000000000025</v>
      </c>
      <c r="E29" s="333">
        <f t="shared" si="7"/>
        <v>182.00000000000054</v>
      </c>
      <c r="F29" s="333">
        <f t="shared" si="7"/>
        <v>855.16666666666913</v>
      </c>
      <c r="G29" s="333">
        <f t="shared" si="7"/>
        <v>992.83333333333621</v>
      </c>
      <c r="H29" s="332"/>
      <c r="I29" s="333">
        <f>+I26*(1.16666666666667)</f>
        <v>833.00000000000239</v>
      </c>
      <c r="J29" s="333">
        <f>+J26*(1.16666666666667)</f>
        <v>876.16666666666924</v>
      </c>
      <c r="K29" s="333">
        <f>+K26*(1.16666666666667)</f>
        <v>194.83333333333391</v>
      </c>
      <c r="L29" s="333">
        <f>+L26*(1.16666666666667)</f>
        <v>884.33333333333587</v>
      </c>
      <c r="M29" s="334">
        <f>+M26*(1.16666666666667)</f>
        <v>1001.000000000003</v>
      </c>
      <c r="N29" s="89">
        <f t="shared" ref="N29:U29" si="8">+(N24/N26)/7*1000</f>
        <v>162.06004187469802</v>
      </c>
      <c r="O29" s="49">
        <f t="shared" si="8"/>
        <v>162.05722840034218</v>
      </c>
      <c r="P29" s="49">
        <f t="shared" si="8"/>
        <v>162.20415112696611</v>
      </c>
      <c r="Q29" s="50">
        <f t="shared" si="8"/>
        <v>162.06004187469802</v>
      </c>
      <c r="R29" s="48">
        <f t="shared" si="8"/>
        <v>162.10102990033221</v>
      </c>
      <c r="S29" s="49">
        <f t="shared" si="8"/>
        <v>161.78441558441557</v>
      </c>
      <c r="T29" s="49">
        <f t="shared" si="8"/>
        <v>162.05516381174127</v>
      </c>
      <c r="U29" s="50">
        <f t="shared" si="8"/>
        <v>162.06213125621477</v>
      </c>
      <c r="V29" s="344"/>
    </row>
    <row r="30" spans="1:42" s="304" customFormat="1" ht="33.75" customHeight="1" x14ac:dyDescent="0.25">
      <c r="A30" s="52"/>
      <c r="B30" s="328"/>
      <c r="C30" s="335">
        <f>(C27/6)</f>
        <v>123.19599999999998</v>
      </c>
      <c r="D30" s="335">
        <f t="shared" ref="D30:G30" si="9">+(D27/6)</f>
        <v>119.1435</v>
      </c>
      <c r="E30" s="335">
        <f t="shared" si="9"/>
        <v>25.287599999999998</v>
      </c>
      <c r="F30" s="335">
        <f t="shared" si="9"/>
        <v>118.8193</v>
      </c>
      <c r="G30" s="335">
        <f t="shared" si="9"/>
        <v>137.94710000000001</v>
      </c>
      <c r="H30" s="328"/>
      <c r="I30" s="335">
        <f>+(I27/6)</f>
        <v>115.73939999999999</v>
      </c>
      <c r="J30" s="335">
        <f>+(J27/6)</f>
        <v>121.7371</v>
      </c>
      <c r="K30" s="335">
        <f>+(K27/6)</f>
        <v>27.070700000000002</v>
      </c>
      <c r="L30" s="335">
        <f>+(L27/6)</f>
        <v>122.87180000000001</v>
      </c>
      <c r="M30" s="336">
        <f>+(M27/6)</f>
        <v>139.08179999999999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298.17299999999994</v>
      </c>
      <c r="D31" s="335">
        <f t="shared" ref="D31:G31" si="10">+((D27-D24)/4)+D30</f>
        <v>288.38605000000001</v>
      </c>
      <c r="E31" s="335">
        <f t="shared" si="10"/>
        <v>61.268774999999998</v>
      </c>
      <c r="F31" s="335">
        <f t="shared" si="10"/>
        <v>287.59527500000002</v>
      </c>
      <c r="G31" s="335">
        <f t="shared" si="10"/>
        <v>333.89792500000004</v>
      </c>
      <c r="H31" s="328"/>
      <c r="I31" s="335">
        <f>+((I27-I24)/4)+I30</f>
        <v>279.75394999999997</v>
      </c>
      <c r="J31" s="335">
        <f>+((J27-J24)/4)+J30</f>
        <v>294.30492500000003</v>
      </c>
      <c r="K31" s="335">
        <f>+((K27-K24)/4)+K30</f>
        <v>65.572675000000004</v>
      </c>
      <c r="L31" s="335">
        <f>+((L27-L24)/4)+L30</f>
        <v>296.99565000000001</v>
      </c>
      <c r="M31" s="336">
        <f>+((M27-M24)/4)+M30</f>
        <v>336.16012499999999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155</v>
      </c>
      <c r="D32" s="339">
        <f>+C32*E32/1000</f>
        <v>501.42500000000001</v>
      </c>
      <c r="E32" s="340">
        <f>+SUM(C26:G26)</f>
        <v>3235</v>
      </c>
      <c r="F32" s="341"/>
      <c r="G32" s="341"/>
      <c r="H32" s="337"/>
      <c r="I32" s="338">
        <v>155</v>
      </c>
      <c r="J32" s="339">
        <f>+I32*K32/1000</f>
        <v>503.44</v>
      </c>
      <c r="K32" s="340">
        <f>+SUM(I26:M26)</f>
        <v>3248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132.35399999999998</v>
      </c>
      <c r="C39" s="82">
        <v>137.43419999999998</v>
      </c>
      <c r="D39" s="82">
        <v>24.169599999999999</v>
      </c>
      <c r="E39" s="82">
        <v>131.886</v>
      </c>
      <c r="F39" s="82">
        <v>134.10150000000002</v>
      </c>
      <c r="G39" s="82"/>
      <c r="H39" s="82"/>
      <c r="I39" s="205">
        <f t="shared" ref="I39:I46" si="11">SUM(B39:H39)</f>
        <v>559.94529999999997</v>
      </c>
      <c r="J39" s="52"/>
      <c r="K39" s="404" t="s">
        <v>13</v>
      </c>
      <c r="L39" s="82">
        <v>10.4</v>
      </c>
      <c r="M39" s="82">
        <v>10.5</v>
      </c>
      <c r="N39" s="82">
        <v>1.9</v>
      </c>
      <c r="O39" s="82">
        <v>10.5</v>
      </c>
      <c r="P39" s="82">
        <v>10.199999999999999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130.96890000000002</v>
      </c>
      <c r="C40" s="82">
        <v>135.6885</v>
      </c>
      <c r="D40" s="82">
        <v>22.276800000000001</v>
      </c>
      <c r="E40" s="82">
        <v>130.815</v>
      </c>
      <c r="F40" s="82">
        <v>132.99059999999997</v>
      </c>
      <c r="G40" s="82"/>
      <c r="H40" s="82"/>
      <c r="I40" s="205">
        <f t="shared" si="11"/>
        <v>552.73980000000006</v>
      </c>
      <c r="J40" s="52"/>
      <c r="K40" s="406" t="s">
        <v>14</v>
      </c>
      <c r="L40" s="82">
        <v>10.4</v>
      </c>
      <c r="M40" s="82">
        <v>10.5</v>
      </c>
      <c r="N40" s="82">
        <v>1.9</v>
      </c>
      <c r="O40" s="82">
        <v>10.5</v>
      </c>
      <c r="P40" s="82">
        <v>10.199999999999999</v>
      </c>
      <c r="Q40" s="82"/>
      <c r="R40" s="205">
        <f t="shared" si="12"/>
        <v>43.5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135.05369999999999</v>
      </c>
      <c r="C41" s="82">
        <v>135.6885</v>
      </c>
      <c r="D41" s="82">
        <v>22.8888</v>
      </c>
      <c r="E41" s="82">
        <v>135.6885</v>
      </c>
      <c r="F41" s="82">
        <v>132.99059999999997</v>
      </c>
      <c r="G41" s="24"/>
      <c r="H41" s="24"/>
      <c r="I41" s="205">
        <f t="shared" si="11"/>
        <v>562.31010000000003</v>
      </c>
      <c r="J41" s="52"/>
      <c r="K41" s="404" t="s">
        <v>15</v>
      </c>
      <c r="L41" s="82">
        <v>10.3</v>
      </c>
      <c r="M41" s="82">
        <v>10.5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42.900000000000006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135.05369999999999</v>
      </c>
      <c r="C42" s="82">
        <v>135.6885</v>
      </c>
      <c r="D42" s="82">
        <v>23.6</v>
      </c>
      <c r="E42" s="82">
        <v>135.6885</v>
      </c>
      <c r="F42" s="82">
        <v>132.99059999999997</v>
      </c>
      <c r="G42" s="82"/>
      <c r="H42" s="82"/>
      <c r="I42" s="205">
        <f t="shared" si="11"/>
        <v>563.0213</v>
      </c>
      <c r="J42" s="52"/>
      <c r="K42" s="406" t="s">
        <v>16</v>
      </c>
      <c r="L42" s="82">
        <v>10.3</v>
      </c>
      <c r="M42" s="82">
        <v>10.5</v>
      </c>
      <c r="N42" s="82">
        <v>1.6</v>
      </c>
      <c r="O42" s="82">
        <v>10.4</v>
      </c>
      <c r="P42" s="82">
        <v>10.1</v>
      </c>
      <c r="Q42" s="82"/>
      <c r="R42" s="205">
        <f t="shared" si="12"/>
        <v>42.900000000000006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135.05369999999999</v>
      </c>
      <c r="C43" s="82">
        <v>135.6885</v>
      </c>
      <c r="D43" s="82">
        <v>23.6</v>
      </c>
      <c r="E43" s="82">
        <v>135.6885</v>
      </c>
      <c r="F43" s="82">
        <v>132.99059999999997</v>
      </c>
      <c r="G43" s="82"/>
      <c r="H43" s="82"/>
      <c r="I43" s="205">
        <f t="shared" si="11"/>
        <v>563.0213</v>
      </c>
      <c r="J43" s="52"/>
      <c r="K43" s="404" t="s">
        <v>17</v>
      </c>
      <c r="L43" s="82">
        <v>10.3</v>
      </c>
      <c r="M43" s="82">
        <v>10.5</v>
      </c>
      <c r="N43" s="82">
        <v>1.6</v>
      </c>
      <c r="O43" s="82">
        <v>10.4</v>
      </c>
      <c r="P43" s="82">
        <v>10.1</v>
      </c>
      <c r="Q43" s="82"/>
      <c r="R43" s="205">
        <f t="shared" si="12"/>
        <v>42.900000000000006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135.05369999999999</v>
      </c>
      <c r="C44" s="82">
        <v>135.6885</v>
      </c>
      <c r="D44" s="82">
        <v>23.6</v>
      </c>
      <c r="E44" s="82">
        <v>135.6885</v>
      </c>
      <c r="F44" s="82">
        <v>132.99059999999997</v>
      </c>
      <c r="G44" s="82"/>
      <c r="H44" s="82"/>
      <c r="I44" s="205">
        <f t="shared" si="11"/>
        <v>563.0213</v>
      </c>
      <c r="J44" s="52"/>
      <c r="K44" s="406" t="s">
        <v>18</v>
      </c>
      <c r="L44" s="82">
        <v>10.3</v>
      </c>
      <c r="M44" s="82">
        <v>10.5</v>
      </c>
      <c r="N44" s="82">
        <v>1.6</v>
      </c>
      <c r="O44" s="82">
        <v>10.5</v>
      </c>
      <c r="P44" s="82">
        <v>10.199999999999999</v>
      </c>
      <c r="Q44" s="82"/>
      <c r="R44" s="205">
        <f t="shared" si="12"/>
        <v>43.100000000000009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135.05369999999999</v>
      </c>
      <c r="C45" s="82">
        <v>135.6885</v>
      </c>
      <c r="D45" s="82">
        <v>23.6</v>
      </c>
      <c r="E45" s="82">
        <v>135.6885</v>
      </c>
      <c r="F45" s="82">
        <v>132.99059999999997</v>
      </c>
      <c r="G45" s="82"/>
      <c r="H45" s="82"/>
      <c r="I45" s="205">
        <f t="shared" si="11"/>
        <v>563.0213</v>
      </c>
      <c r="J45" s="52"/>
      <c r="K45" s="404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938.59139999999979</v>
      </c>
      <c r="C46" s="309">
        <f t="shared" si="13"/>
        <v>951.56519999999989</v>
      </c>
      <c r="D46" s="309">
        <f t="shared" si="13"/>
        <v>163.73519999999999</v>
      </c>
      <c r="E46" s="309">
        <f t="shared" si="13"/>
        <v>941.1434999999999</v>
      </c>
      <c r="F46" s="309">
        <f t="shared" si="13"/>
        <v>932.04509999999982</v>
      </c>
      <c r="G46" s="309">
        <f t="shared" si="13"/>
        <v>0</v>
      </c>
      <c r="H46" s="309">
        <f t="shared" si="13"/>
        <v>0</v>
      </c>
      <c r="I46" s="205">
        <f t="shared" si="11"/>
        <v>3927.0803999999994</v>
      </c>
      <c r="K46" s="406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73.199999999999989</v>
      </c>
      <c r="P46" s="309">
        <f t="shared" si="14"/>
        <v>71.100000000000009</v>
      </c>
      <c r="Q46" s="309">
        <f t="shared" si="14"/>
        <v>0</v>
      </c>
      <c r="R46" s="205">
        <f t="shared" si="12"/>
        <v>302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158.69999999999999</v>
      </c>
      <c r="C47" s="317">
        <v>158.69999999999999</v>
      </c>
      <c r="D47" s="317">
        <v>154</v>
      </c>
      <c r="E47" s="317">
        <v>158.69999999999999</v>
      </c>
      <c r="F47" s="317">
        <v>158.69999999999999</v>
      </c>
      <c r="G47" s="317"/>
      <c r="H47" s="317"/>
      <c r="I47" s="425">
        <f>+((I46/I48)/7)*1000</f>
        <v>157.94242277992274</v>
      </c>
      <c r="K47" s="407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5">
        <f>+((R46/R48)/7)*1000</f>
        <v>140.07421150278293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851</v>
      </c>
      <c r="C48" s="35">
        <v>855</v>
      </c>
      <c r="D48" s="35">
        <v>153</v>
      </c>
      <c r="E48" s="35">
        <v>855</v>
      </c>
      <c r="F48" s="35">
        <v>838</v>
      </c>
      <c r="G48" s="35"/>
      <c r="H48" s="35"/>
      <c r="I48" s="427">
        <f>SUM(B48:H48)</f>
        <v>3552</v>
      </c>
      <c r="J48" s="52"/>
      <c r="K48" s="409" t="s">
        <v>21</v>
      </c>
      <c r="L48" s="428">
        <v>73</v>
      </c>
      <c r="M48" s="411">
        <v>75</v>
      </c>
      <c r="N48" s="411">
        <v>12</v>
      </c>
      <c r="O48" s="411">
        <v>75</v>
      </c>
      <c r="P48" s="411">
        <v>73</v>
      </c>
      <c r="Q48" s="411"/>
      <c r="R48" s="429">
        <f>SUM(L48:Q48)</f>
        <v>308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135.05369999999999</v>
      </c>
      <c r="C49" s="204">
        <f t="shared" si="15"/>
        <v>135.6885</v>
      </c>
      <c r="D49" s="204">
        <f t="shared" si="15"/>
        <v>23.562000000000001</v>
      </c>
      <c r="E49" s="204">
        <f t="shared" si="15"/>
        <v>135.6885</v>
      </c>
      <c r="F49" s="204">
        <f t="shared" si="15"/>
        <v>132.99059999999997</v>
      </c>
      <c r="G49" s="204">
        <f t="shared" ref="G49:H49" si="16">((G48*G47)*7/1000-G39-G40)/5</f>
        <v>0</v>
      </c>
      <c r="H49" s="204">
        <f t="shared" si="16"/>
        <v>0</v>
      </c>
      <c r="I49" s="431">
        <f>((I46*1000)/I48)/7</f>
        <v>157.94242277992277</v>
      </c>
      <c r="K49" s="414" t="s">
        <v>22</v>
      </c>
      <c r="L49" s="302">
        <f>((L48*L47)*7/1000-L39-L40)/5</f>
        <v>10.301300000000001</v>
      </c>
      <c r="M49" s="204">
        <f t="shared" ref="M49:Q49" si="17">((M48*M47)*7/1000-M39-M40)/5</f>
        <v>10.5</v>
      </c>
      <c r="N49" s="204">
        <f t="shared" si="17"/>
        <v>1.6171999999999997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2">
        <f>((R46*1000)/R48)/7</f>
        <v>140.07421150278293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945.37589999999989</v>
      </c>
      <c r="C50" s="43">
        <f t="shared" si="18"/>
        <v>949.81949999999995</v>
      </c>
      <c r="D50" s="43">
        <f t="shared" si="18"/>
        <v>164.934</v>
      </c>
      <c r="E50" s="43">
        <f t="shared" si="18"/>
        <v>949.81949999999995</v>
      </c>
      <c r="F50" s="43">
        <f t="shared" si="18"/>
        <v>930.93419999999981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157.56108779587038</v>
      </c>
      <c r="C51" s="49">
        <f t="shared" si="20"/>
        <v>158.99167919799498</v>
      </c>
      <c r="D51" s="49">
        <f t="shared" si="20"/>
        <v>152.88067226890755</v>
      </c>
      <c r="E51" s="49">
        <f t="shared" si="20"/>
        <v>157.25037593984962</v>
      </c>
      <c r="F51" s="49">
        <f t="shared" si="20"/>
        <v>158.88937947494028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139.42857142857139</v>
      </c>
      <c r="P51" s="49">
        <f t="shared" si="21"/>
        <v>139.13894324853231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1"/>
      <c r="D73" s="441"/>
      <c r="E73" s="441"/>
      <c r="F73" s="118"/>
      <c r="G73" s="198"/>
      <c r="H73" s="441"/>
      <c r="I73" s="441"/>
      <c r="J73" s="441"/>
      <c r="K73" s="118"/>
      <c r="L73" s="198"/>
      <c r="M73" s="441"/>
      <c r="N73" s="441"/>
      <c r="O73" s="118"/>
      <c r="P73" s="198"/>
      <c r="Q73" s="441"/>
      <c r="R73" s="44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</v>
      </c>
      <c r="C76" s="204">
        <v>9</v>
      </c>
      <c r="D76" s="204">
        <v>2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11.2</v>
      </c>
      <c r="M76" s="204">
        <v>2</v>
      </c>
      <c r="N76" s="204">
        <v>11</v>
      </c>
      <c r="O76" s="205">
        <v>10.6</v>
      </c>
      <c r="P76" s="203">
        <v>10.9</v>
      </c>
      <c r="Q76" s="204">
        <v>2.2000000000000002</v>
      </c>
      <c r="R76" s="204">
        <v>10.8</v>
      </c>
      <c r="S76" s="205">
        <v>10.8</v>
      </c>
      <c r="T76" s="405">
        <f t="shared" ref="T76:T83" si="27">SUM(B76:S76)</f>
        <v>150.50000000000003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</v>
      </c>
      <c r="C77" s="204">
        <v>9</v>
      </c>
      <c r="D77" s="204">
        <v>2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10.6</v>
      </c>
      <c r="P77" s="203">
        <v>10.9</v>
      </c>
      <c r="Q77" s="204">
        <v>2.2000000000000002</v>
      </c>
      <c r="R77" s="204">
        <v>10.8</v>
      </c>
      <c r="S77" s="205">
        <v>10.8</v>
      </c>
      <c r="T77" s="405">
        <f t="shared" si="27"/>
        <v>150.50000000000003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8.9</v>
      </c>
      <c r="D78" s="204">
        <v>1.8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10.7</v>
      </c>
      <c r="P78" s="203">
        <v>10.8</v>
      </c>
      <c r="Q78" s="204">
        <v>2</v>
      </c>
      <c r="R78" s="204">
        <v>10.7</v>
      </c>
      <c r="S78" s="205">
        <v>10.7</v>
      </c>
      <c r="T78" s="405">
        <f t="shared" si="27"/>
        <v>148.99999999999997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8.9</v>
      </c>
      <c r="D79" s="204">
        <v>1.9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2.1</v>
      </c>
      <c r="N79" s="204">
        <v>10.9</v>
      </c>
      <c r="O79" s="205">
        <v>10.7</v>
      </c>
      <c r="P79" s="203">
        <v>10.9</v>
      </c>
      <c r="Q79" s="204">
        <v>2</v>
      </c>
      <c r="R79" s="204">
        <v>10.7</v>
      </c>
      <c r="S79" s="205">
        <v>10.7</v>
      </c>
      <c r="T79" s="405">
        <f t="shared" si="27"/>
        <v>149.39999999999998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9</v>
      </c>
      <c r="D80" s="204">
        <v>1.9</v>
      </c>
      <c r="E80" s="204">
        <v>9.1999999999999993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2.1</v>
      </c>
      <c r="N80" s="204">
        <v>10.9</v>
      </c>
      <c r="O80" s="205">
        <v>10.7</v>
      </c>
      <c r="P80" s="203">
        <v>10.9</v>
      </c>
      <c r="Q80" s="204">
        <v>2</v>
      </c>
      <c r="R80" s="204">
        <v>10.7</v>
      </c>
      <c r="S80" s="205">
        <v>10.7</v>
      </c>
      <c r="T80" s="405">
        <f t="shared" si="27"/>
        <v>149.79999999999998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</v>
      </c>
      <c r="D81" s="204">
        <v>1.9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9.4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</v>
      </c>
      <c r="R81" s="204">
        <v>10.7</v>
      </c>
      <c r="S81" s="205">
        <v>10.7</v>
      </c>
      <c r="T81" s="405">
        <f t="shared" si="27"/>
        <v>150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</v>
      </c>
      <c r="C82" s="204">
        <v>9</v>
      </c>
      <c r="D82" s="204">
        <v>1.9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9.4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10.8</v>
      </c>
      <c r="P82" s="203">
        <v>10.9</v>
      </c>
      <c r="Q82" s="204">
        <v>2</v>
      </c>
      <c r="R82" s="204">
        <v>10.7</v>
      </c>
      <c r="S82" s="205">
        <v>10.7</v>
      </c>
      <c r="T82" s="405">
        <f t="shared" si="27"/>
        <v>150.19999999999999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13.4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76.2</v>
      </c>
      <c r="Q83" s="309">
        <f t="shared" si="28"/>
        <v>14.4</v>
      </c>
      <c r="R83" s="309">
        <f t="shared" si="28"/>
        <v>75.100000000000009</v>
      </c>
      <c r="S83" s="310">
        <f t="shared" si="28"/>
        <v>75.100000000000009</v>
      </c>
      <c r="T83" s="405">
        <f t="shared" si="27"/>
        <v>1049.4000000000001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8">
        <f>+((T83/T85)/7)*1000</f>
        <v>145.6892961266139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13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14</v>
      </c>
      <c r="R85" s="411">
        <v>74</v>
      </c>
      <c r="S85" s="412">
        <v>74</v>
      </c>
      <c r="T85" s="413">
        <f>SUM(B85:S85)</f>
        <v>1029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1.8754000000000002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9.3949999999999996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2.0811999999999999</v>
      </c>
      <c r="N86" s="204">
        <f t="shared" si="29"/>
        <v>10.921600000000002</v>
      </c>
      <c r="O86" s="205">
        <f t="shared" si="29"/>
        <v>10.7302</v>
      </c>
      <c r="P86" s="203">
        <f t="shared" si="29"/>
        <v>10.869199999999999</v>
      </c>
      <c r="Q86" s="204">
        <f t="shared" si="29"/>
        <v>2.0011999999999999</v>
      </c>
      <c r="R86" s="204">
        <f t="shared" si="29"/>
        <v>10.702000000000002</v>
      </c>
      <c r="S86" s="205">
        <f t="shared" si="29"/>
        <v>10.702000000000002</v>
      </c>
      <c r="T86" s="413">
        <f>((T83*1000)/T85)/7</f>
        <v>145.6892961266139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13.377000000000001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147.25274725274727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147.10424710424712</v>
      </c>
      <c r="Q88" s="49">
        <f t="shared" si="31"/>
        <v>146.9387755102041</v>
      </c>
      <c r="R88" s="49">
        <f t="shared" si="31"/>
        <v>144.98069498069501</v>
      </c>
      <c r="S88" s="50">
        <f t="shared" si="31"/>
        <v>144.98069498069501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6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2"/>
      <c r="Z3" s="2"/>
      <c r="AA3" s="2"/>
      <c r="AB3" s="2"/>
      <c r="AC3" s="2"/>
      <c r="AD3" s="4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2" t="s">
        <v>1</v>
      </c>
      <c r="B9" s="442"/>
      <c r="C9" s="442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2"/>
      <c r="B10" s="442"/>
      <c r="C10" s="4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2" t="s">
        <v>4</v>
      </c>
      <c r="B11" s="442"/>
      <c r="C11" s="442"/>
      <c r="D11" s="1"/>
      <c r="E11" s="443">
        <v>1</v>
      </c>
      <c r="F11" s="1"/>
      <c r="G11" s="1"/>
      <c r="H11" s="1"/>
      <c r="I11" s="1"/>
      <c r="J11" s="1"/>
      <c r="K11" s="618" t="s">
        <v>118</v>
      </c>
      <c r="L11" s="618"/>
      <c r="M11" s="444"/>
      <c r="N11" s="4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2"/>
      <c r="B12" s="442"/>
      <c r="C12" s="442"/>
      <c r="D12" s="1"/>
      <c r="E12" s="5"/>
      <c r="F12" s="1"/>
      <c r="G12" s="1"/>
      <c r="H12" s="1"/>
      <c r="I12" s="1"/>
      <c r="J12" s="1"/>
      <c r="K12" s="444"/>
      <c r="L12" s="444"/>
      <c r="M12" s="444"/>
      <c r="N12" s="4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2"/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4"/>
      <c r="M13" s="444"/>
      <c r="N13" s="444"/>
      <c r="O13" s="444"/>
      <c r="P13" s="444"/>
      <c r="Q13" s="444"/>
      <c r="R13" s="444"/>
      <c r="S13" s="444"/>
      <c r="T13" s="444"/>
      <c r="U13" s="444"/>
      <c r="V13" s="444"/>
      <c r="W13" s="1"/>
      <c r="X13" s="1"/>
      <c r="Y13" s="1"/>
    </row>
    <row r="14" spans="1:30" s="3" customFormat="1" ht="27" thickBot="1" x14ac:dyDescent="0.3">
      <c r="A14" s="44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500</v>
      </c>
      <c r="C17" s="300">
        <v>5.2</v>
      </c>
      <c r="D17" s="300">
        <v>5</v>
      </c>
      <c r="E17" s="300">
        <v>1</v>
      </c>
      <c r="F17" s="300">
        <v>5</v>
      </c>
      <c r="G17" s="300">
        <v>5.8</v>
      </c>
      <c r="H17" s="299">
        <v>502</v>
      </c>
      <c r="I17" s="300">
        <v>4.9000000000000004</v>
      </c>
      <c r="J17" s="300">
        <v>5.0999999999999996</v>
      </c>
      <c r="K17" s="300">
        <v>1</v>
      </c>
      <c r="L17" s="300">
        <v>5.2</v>
      </c>
      <c r="M17" s="301">
        <v>5.9</v>
      </c>
      <c r="N17" s="23">
        <v>143.69999999999999</v>
      </c>
      <c r="O17" s="24">
        <v>27</v>
      </c>
      <c r="P17" s="24">
        <v>142.69999999999999</v>
      </c>
      <c r="Q17" s="25">
        <v>143.69999999999999</v>
      </c>
      <c r="R17" s="23">
        <v>139.30000000000001</v>
      </c>
      <c r="S17" s="24">
        <v>28.4</v>
      </c>
      <c r="T17" s="24">
        <v>139.1</v>
      </c>
      <c r="U17" s="25">
        <v>139.6</v>
      </c>
      <c r="V17" s="302">
        <f>SUM(B17:U17)</f>
        <v>1949.6000000000001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9.1717999999999957</v>
      </c>
      <c r="D18" s="300">
        <v>8.8571999999999953</v>
      </c>
      <c r="E18" s="300">
        <v>1.8270999999999993</v>
      </c>
      <c r="F18" s="300">
        <v>8.8692999999999955</v>
      </c>
      <c r="G18" s="300">
        <v>10.248699999999996</v>
      </c>
      <c r="H18" s="299">
        <v>485</v>
      </c>
      <c r="I18" s="300">
        <v>8.603099999999996</v>
      </c>
      <c r="J18" s="300">
        <v>9.0870999999999942</v>
      </c>
      <c r="K18" s="300">
        <v>1.9843999999999993</v>
      </c>
      <c r="L18" s="300">
        <v>9.1596999999999955</v>
      </c>
      <c r="M18" s="301">
        <v>10.369699999999995</v>
      </c>
      <c r="N18" s="23">
        <v>143.62060000000002</v>
      </c>
      <c r="O18" s="24">
        <v>27.070699999999999</v>
      </c>
      <c r="P18" s="24">
        <v>142.81010000000001</v>
      </c>
      <c r="Q18" s="25">
        <v>143.78270000000001</v>
      </c>
      <c r="R18" s="23">
        <v>138.7576</v>
      </c>
      <c r="S18" s="24">
        <v>28.529599999999995</v>
      </c>
      <c r="T18" s="24">
        <v>138.91969999999998</v>
      </c>
      <c r="U18" s="25">
        <v>139.56810000000002</v>
      </c>
      <c r="V18" s="302">
        <f t="shared" ref="V18:V23" si="0">SUM(B18:U18)</f>
        <v>1948.2371999999996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9.1717999999999957</v>
      </c>
      <c r="D19" s="300">
        <v>8.8571999999999953</v>
      </c>
      <c r="E19" s="300">
        <v>1.8270999999999993</v>
      </c>
      <c r="F19" s="300">
        <v>8.8692999999999955</v>
      </c>
      <c r="G19" s="300">
        <v>10.248699999999996</v>
      </c>
      <c r="H19" s="299">
        <v>485</v>
      </c>
      <c r="I19" s="300">
        <v>8.603099999999996</v>
      </c>
      <c r="J19" s="300">
        <v>9.0870999999999942</v>
      </c>
      <c r="K19" s="300">
        <v>1.9843999999999993</v>
      </c>
      <c r="L19" s="300">
        <v>9.1596999999999955</v>
      </c>
      <c r="M19" s="301">
        <v>10.369699999999995</v>
      </c>
      <c r="N19" s="23">
        <v>143.62060000000002</v>
      </c>
      <c r="O19" s="24">
        <v>27.070699999999999</v>
      </c>
      <c r="P19" s="24">
        <v>142.81010000000001</v>
      </c>
      <c r="Q19" s="25">
        <v>143.78270000000001</v>
      </c>
      <c r="R19" s="23">
        <v>138.7576</v>
      </c>
      <c r="S19" s="24">
        <v>28.529599999999995</v>
      </c>
      <c r="T19" s="24">
        <v>138.91969999999998</v>
      </c>
      <c r="U19" s="25">
        <v>139.56810000000002</v>
      </c>
      <c r="V19" s="302">
        <f t="shared" si="0"/>
        <v>1948.2371999999996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9.1717999999999957</v>
      </c>
      <c r="D20" s="300">
        <v>8.8571999999999953</v>
      </c>
      <c r="E20" s="300">
        <v>1.8270999999999993</v>
      </c>
      <c r="F20" s="300">
        <v>8.8692999999999955</v>
      </c>
      <c r="G20" s="300">
        <v>10.248699999999996</v>
      </c>
      <c r="H20" s="299">
        <v>485</v>
      </c>
      <c r="I20" s="300">
        <v>8.603099999999996</v>
      </c>
      <c r="J20" s="300">
        <v>9.0870999999999942</v>
      </c>
      <c r="K20" s="300">
        <v>1.9843999999999993</v>
      </c>
      <c r="L20" s="300">
        <v>9.1596999999999955</v>
      </c>
      <c r="M20" s="301">
        <v>10.369699999999995</v>
      </c>
      <c r="N20" s="23">
        <v>143.62060000000002</v>
      </c>
      <c r="O20" s="24">
        <v>27.070699999999999</v>
      </c>
      <c r="P20" s="24">
        <v>142.81010000000001</v>
      </c>
      <c r="Q20" s="25">
        <v>143.78270000000001</v>
      </c>
      <c r="R20" s="23">
        <v>138.7576</v>
      </c>
      <c r="S20" s="24">
        <v>28.529599999999995</v>
      </c>
      <c r="T20" s="24">
        <v>138.91969999999998</v>
      </c>
      <c r="U20" s="25">
        <v>139.56810000000002</v>
      </c>
      <c r="V20" s="302">
        <f t="shared" si="0"/>
        <v>1948.2371999999996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9.1717999999999957</v>
      </c>
      <c r="D21" s="300">
        <v>8.8571999999999953</v>
      </c>
      <c r="E21" s="300">
        <v>1.8270999999999993</v>
      </c>
      <c r="F21" s="300">
        <v>8.8692999999999955</v>
      </c>
      <c r="G21" s="300">
        <v>10.248699999999996</v>
      </c>
      <c r="H21" s="299">
        <v>485</v>
      </c>
      <c r="I21" s="300">
        <v>8.603099999999996</v>
      </c>
      <c r="J21" s="300">
        <v>9.0870999999999942</v>
      </c>
      <c r="K21" s="300">
        <v>1.9843999999999993</v>
      </c>
      <c r="L21" s="300">
        <v>9.1596999999999955</v>
      </c>
      <c r="M21" s="301">
        <v>10.369699999999995</v>
      </c>
      <c r="N21" s="23">
        <v>143.62060000000002</v>
      </c>
      <c r="O21" s="24">
        <v>27.070699999999999</v>
      </c>
      <c r="P21" s="24">
        <v>142.81010000000001</v>
      </c>
      <c r="Q21" s="25">
        <v>143.78270000000001</v>
      </c>
      <c r="R21" s="23">
        <v>138.7576</v>
      </c>
      <c r="S21" s="24">
        <v>28.529599999999995</v>
      </c>
      <c r="T21" s="24">
        <v>138.91969999999998</v>
      </c>
      <c r="U21" s="25">
        <v>139.56810000000002</v>
      </c>
      <c r="V21" s="302">
        <f t="shared" si="0"/>
        <v>1948.2371999999996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9.1717999999999957</v>
      </c>
      <c r="D22" s="300">
        <v>8.8571999999999953</v>
      </c>
      <c r="E22" s="300">
        <v>1.8270999999999993</v>
      </c>
      <c r="F22" s="300">
        <v>8.8692999999999955</v>
      </c>
      <c r="G22" s="300">
        <v>10.248699999999996</v>
      </c>
      <c r="H22" s="299">
        <v>485</v>
      </c>
      <c r="I22" s="300">
        <v>8.603099999999996</v>
      </c>
      <c r="J22" s="300">
        <v>9.0870999999999942</v>
      </c>
      <c r="K22" s="300">
        <v>1.9843999999999993</v>
      </c>
      <c r="L22" s="300">
        <v>9.1596999999999955</v>
      </c>
      <c r="M22" s="301">
        <v>10.369699999999995</v>
      </c>
      <c r="N22" s="23">
        <v>143.62060000000002</v>
      </c>
      <c r="O22" s="24">
        <v>27.070699999999999</v>
      </c>
      <c r="P22" s="24">
        <v>142.81010000000001</v>
      </c>
      <c r="Q22" s="25">
        <v>143.78270000000001</v>
      </c>
      <c r="R22" s="23">
        <v>138.7576</v>
      </c>
      <c r="S22" s="24">
        <v>28.529599999999995</v>
      </c>
      <c r="T22" s="24">
        <v>138.91969999999998</v>
      </c>
      <c r="U22" s="25">
        <v>139.56810000000002</v>
      </c>
      <c r="V22" s="302">
        <f t="shared" si="0"/>
        <v>1948.2371999999996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9.1717999999999957</v>
      </c>
      <c r="D23" s="300">
        <v>8.8571999999999953</v>
      </c>
      <c r="E23" s="300">
        <v>1.8270999999999993</v>
      </c>
      <c r="F23" s="300">
        <v>8.8692999999999955</v>
      </c>
      <c r="G23" s="300">
        <v>10.248699999999996</v>
      </c>
      <c r="H23" s="299">
        <v>485</v>
      </c>
      <c r="I23" s="300">
        <v>8.603099999999996</v>
      </c>
      <c r="J23" s="300">
        <v>9.0870999999999942</v>
      </c>
      <c r="K23" s="300">
        <v>1.9843999999999993</v>
      </c>
      <c r="L23" s="300">
        <v>9.1596999999999955</v>
      </c>
      <c r="M23" s="301">
        <v>10.369699999999995</v>
      </c>
      <c r="N23" s="23">
        <v>143.62060000000002</v>
      </c>
      <c r="O23" s="24">
        <v>27.070699999999999</v>
      </c>
      <c r="P23" s="24">
        <v>142.81010000000001</v>
      </c>
      <c r="Q23" s="25">
        <v>143.78270000000001</v>
      </c>
      <c r="R23" s="23">
        <v>138.7576</v>
      </c>
      <c r="S23" s="24">
        <v>28.529599999999995</v>
      </c>
      <c r="T23" s="24">
        <v>138.91969999999998</v>
      </c>
      <c r="U23" s="25">
        <v>139.56810000000002</v>
      </c>
      <c r="V23" s="302">
        <f t="shared" si="0"/>
        <v>1948.2371999999996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3392</v>
      </c>
      <c r="C24" s="306">
        <f t="shared" ref="C24:U24" si="1">SUM(C17:C23)</f>
        <v>60.230799999999981</v>
      </c>
      <c r="D24" s="306">
        <f t="shared" si="1"/>
        <v>58.143199999999965</v>
      </c>
      <c r="E24" s="306">
        <f t="shared" si="1"/>
        <v>11.962599999999997</v>
      </c>
      <c r="F24" s="306">
        <f t="shared" si="1"/>
        <v>58.215799999999973</v>
      </c>
      <c r="G24" s="306">
        <f t="shared" si="1"/>
        <v>67.29219999999998</v>
      </c>
      <c r="H24" s="305">
        <f t="shared" si="1"/>
        <v>3412</v>
      </c>
      <c r="I24" s="306">
        <f t="shared" si="1"/>
        <v>56.518599999999985</v>
      </c>
      <c r="J24" s="306">
        <f t="shared" si="1"/>
        <v>59.622599999999956</v>
      </c>
      <c r="K24" s="306">
        <f t="shared" si="1"/>
        <v>12.906399999999994</v>
      </c>
      <c r="L24" s="306">
        <f t="shared" si="1"/>
        <v>60.158199999999965</v>
      </c>
      <c r="M24" s="307">
        <f t="shared" si="1"/>
        <v>68.118199999999973</v>
      </c>
      <c r="N24" s="391">
        <f t="shared" si="1"/>
        <v>1005.4236000000001</v>
      </c>
      <c r="O24" s="392">
        <f t="shared" si="1"/>
        <v>189.42419999999998</v>
      </c>
      <c r="P24" s="392">
        <f t="shared" si="1"/>
        <v>999.56060000000014</v>
      </c>
      <c r="Q24" s="393">
        <f t="shared" si="1"/>
        <v>1006.3961999999999</v>
      </c>
      <c r="R24" s="391">
        <f t="shared" si="1"/>
        <v>971.8456000000001</v>
      </c>
      <c r="S24" s="392">
        <f t="shared" si="1"/>
        <v>199.57759999999993</v>
      </c>
      <c r="T24" s="392">
        <f t="shared" si="1"/>
        <v>972.61819999999966</v>
      </c>
      <c r="U24" s="393">
        <f t="shared" si="1"/>
        <v>977.00859999999989</v>
      </c>
      <c r="V24" s="302">
        <f>SUM(B24:U24)</f>
        <v>13639.023199999998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7">
        <v>162.1</v>
      </c>
      <c r="O25" s="388">
        <v>162.1</v>
      </c>
      <c r="P25" s="388">
        <v>162.1</v>
      </c>
      <c r="Q25" s="389">
        <v>162.1</v>
      </c>
      <c r="R25" s="390">
        <v>162.1</v>
      </c>
      <c r="S25" s="388">
        <v>162.1</v>
      </c>
      <c r="T25" s="388">
        <v>162.1</v>
      </c>
      <c r="U25" s="389">
        <v>162.1</v>
      </c>
      <c r="V25" s="320">
        <f>+((V24/V26)/7)*1000</f>
        <v>161.9374905015197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732</v>
      </c>
      <c r="E26" s="323">
        <v>151</v>
      </c>
      <c r="F26" s="323">
        <v>733</v>
      </c>
      <c r="G26" s="323">
        <v>847</v>
      </c>
      <c r="H26" s="324"/>
      <c r="I26" s="323">
        <v>711</v>
      </c>
      <c r="J26" s="323">
        <v>751</v>
      </c>
      <c r="K26" s="323">
        <v>164</v>
      </c>
      <c r="L26" s="323">
        <v>757</v>
      </c>
      <c r="M26" s="325">
        <v>857</v>
      </c>
      <c r="N26" s="86">
        <v>886</v>
      </c>
      <c r="O26" s="35">
        <v>167</v>
      </c>
      <c r="P26" s="35">
        <v>881</v>
      </c>
      <c r="Q26" s="36">
        <v>887</v>
      </c>
      <c r="R26" s="34">
        <v>856</v>
      </c>
      <c r="S26" s="35">
        <v>176</v>
      </c>
      <c r="T26" s="35">
        <v>857</v>
      </c>
      <c r="U26" s="36">
        <v>861</v>
      </c>
      <c r="V26" s="326">
        <f>SUM(C26:U26)</f>
        <v>12032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737.23080000000004</v>
      </c>
      <c r="D27" s="300">
        <f t="shared" ref="D27:G27" si="2">(D26*D25/1000)*6</f>
        <v>711.94320000000005</v>
      </c>
      <c r="E27" s="300">
        <f t="shared" si="2"/>
        <v>146.86259999999999</v>
      </c>
      <c r="F27" s="300">
        <f t="shared" si="2"/>
        <v>712.91579999999999</v>
      </c>
      <c r="G27" s="300">
        <f t="shared" si="2"/>
        <v>823.79219999999998</v>
      </c>
      <c r="H27" s="328"/>
      <c r="I27" s="300">
        <f>(I26*I25/1000)*6</f>
        <v>691.51859999999988</v>
      </c>
      <c r="J27" s="300">
        <f>(J26*J25/1000)*6</f>
        <v>730.42259999999999</v>
      </c>
      <c r="K27" s="300">
        <f>(K26*K25/1000)*6</f>
        <v>159.50639999999999</v>
      </c>
      <c r="L27" s="300">
        <f>(L26*L25/1000)*6</f>
        <v>736.25819999999999</v>
      </c>
      <c r="M27" s="301">
        <f>(M26*M25/1000)*6</f>
        <v>833.51819999999987</v>
      </c>
      <c r="N27" s="302">
        <f>((N26*N25)*7/1000)/7</f>
        <v>143.62060000000002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138.7576</v>
      </c>
      <c r="S27" s="204">
        <f t="shared" si="3"/>
        <v>28.529599999999995</v>
      </c>
      <c r="T27" s="204">
        <f t="shared" si="3"/>
        <v>138.91969999999998</v>
      </c>
      <c r="U27" s="205">
        <f t="shared" si="3"/>
        <v>139.56810000000002</v>
      </c>
      <c r="V27" s="88"/>
      <c r="W27" s="52">
        <f>((V24*1000)/V26)/7</f>
        <v>161.93749050151973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9.1717999999999957</v>
      </c>
      <c r="D28" s="330">
        <f t="shared" ref="D28:G28" si="4">+(D25-$C$32)*D26/1000</f>
        <v>8.8571999999999953</v>
      </c>
      <c r="E28" s="330">
        <f t="shared" si="4"/>
        <v>1.8270999999999993</v>
      </c>
      <c r="F28" s="330">
        <f t="shared" si="4"/>
        <v>8.8692999999999955</v>
      </c>
      <c r="G28" s="330">
        <f t="shared" si="4"/>
        <v>10.248699999999996</v>
      </c>
      <c r="H28" s="329"/>
      <c r="I28" s="330">
        <f>+(I25-$I$32)*I26/1000</f>
        <v>8.603099999999996</v>
      </c>
      <c r="J28" s="330">
        <f t="shared" ref="J28:M28" si="5">+(J25-$I$32)*J26/1000</f>
        <v>9.0870999999999942</v>
      </c>
      <c r="K28" s="330">
        <f t="shared" si="5"/>
        <v>1.9843999999999993</v>
      </c>
      <c r="L28" s="330">
        <f t="shared" si="5"/>
        <v>9.1596999999999955</v>
      </c>
      <c r="M28" s="331">
        <f t="shared" si="5"/>
        <v>10.369699999999995</v>
      </c>
      <c r="N28" s="259">
        <f t="shared" ref="N28:U28" si="6">((N26*N25)*7)/1000</f>
        <v>1005.3442000000001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971.30320000000006</v>
      </c>
      <c r="S28" s="45">
        <f t="shared" si="6"/>
        <v>199.70719999999997</v>
      </c>
      <c r="T28" s="45">
        <f t="shared" si="6"/>
        <v>972.4378999999999</v>
      </c>
      <c r="U28" s="46">
        <f t="shared" si="6"/>
        <v>976.97670000000005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854.0000000000025</v>
      </c>
      <c r="E29" s="333">
        <f t="shared" si="7"/>
        <v>176.16666666666717</v>
      </c>
      <c r="F29" s="333">
        <f t="shared" si="7"/>
        <v>855.16666666666913</v>
      </c>
      <c r="G29" s="333">
        <f t="shared" si="7"/>
        <v>988.16666666666958</v>
      </c>
      <c r="H29" s="332"/>
      <c r="I29" s="333">
        <f>+I26*(1.16666666666667)</f>
        <v>829.50000000000239</v>
      </c>
      <c r="J29" s="333">
        <f>+J26*(1.16666666666667)</f>
        <v>876.16666666666924</v>
      </c>
      <c r="K29" s="333">
        <f>+K26*(1.16666666666667)</f>
        <v>191.33333333333388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162.11280232183168</v>
      </c>
      <c r="O29" s="49">
        <f t="shared" si="8"/>
        <v>162.03952095808381</v>
      </c>
      <c r="P29" s="49">
        <f t="shared" si="8"/>
        <v>162.0821469109778</v>
      </c>
      <c r="Q29" s="50">
        <f t="shared" si="8"/>
        <v>162.08668062489932</v>
      </c>
      <c r="R29" s="48">
        <f t="shared" si="8"/>
        <v>162.19052069425905</v>
      </c>
      <c r="S29" s="49">
        <f t="shared" si="8"/>
        <v>161.99480519480517</v>
      </c>
      <c r="T29" s="49">
        <f t="shared" si="8"/>
        <v>162.13005500916816</v>
      </c>
      <c r="U29" s="50">
        <f t="shared" si="8"/>
        <v>162.10529284884683</v>
      </c>
      <c r="V29" s="344"/>
    </row>
    <row r="30" spans="1:42" s="304" customFormat="1" ht="33.75" customHeight="1" x14ac:dyDescent="0.25">
      <c r="A30" s="52"/>
      <c r="B30" s="328"/>
      <c r="C30" s="335">
        <f>(C27/6)</f>
        <v>122.87180000000001</v>
      </c>
      <c r="D30" s="335">
        <f t="shared" ref="D30:G30" si="9">+(D27/6)</f>
        <v>118.6572</v>
      </c>
      <c r="E30" s="335">
        <f t="shared" si="9"/>
        <v>24.477099999999997</v>
      </c>
      <c r="F30" s="335">
        <f t="shared" si="9"/>
        <v>118.8193</v>
      </c>
      <c r="G30" s="335">
        <f t="shared" si="9"/>
        <v>137.2987</v>
      </c>
      <c r="H30" s="328"/>
      <c r="I30" s="335">
        <f>+(I27/6)</f>
        <v>115.25309999999998</v>
      </c>
      <c r="J30" s="335">
        <f>+(J27/6)</f>
        <v>121.7371</v>
      </c>
      <c r="K30" s="335">
        <f>+(K27/6)</f>
        <v>26.584399999999999</v>
      </c>
      <c r="L30" s="335">
        <f>+(L27/6)</f>
        <v>122.7097</v>
      </c>
      <c r="M30" s="336">
        <f>+(M27/6)</f>
        <v>138.91969999999998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292.12180000000001</v>
      </c>
      <c r="D31" s="335">
        <f t="shared" ref="D31:G31" si="10">+((D27-D24)/4)+D30</f>
        <v>282.10720000000003</v>
      </c>
      <c r="E31" s="335">
        <f t="shared" si="10"/>
        <v>58.202099999999987</v>
      </c>
      <c r="F31" s="335">
        <f t="shared" si="10"/>
        <v>282.49430000000001</v>
      </c>
      <c r="G31" s="335">
        <f t="shared" si="10"/>
        <v>326.4237</v>
      </c>
      <c r="H31" s="328"/>
      <c r="I31" s="335">
        <f>+((I27-I24)/4)+I30</f>
        <v>274.00309999999996</v>
      </c>
      <c r="J31" s="335">
        <f>+((J27-J24)/4)+J30</f>
        <v>289.43709999999999</v>
      </c>
      <c r="K31" s="335">
        <f>+((K27-K24)/4)+K30</f>
        <v>63.234399999999994</v>
      </c>
      <c r="L31" s="335">
        <f>+((L27-L24)/4)+L30</f>
        <v>291.73469999999998</v>
      </c>
      <c r="M31" s="336">
        <f>+((M27-M24)/4)+M30</f>
        <v>330.26969999999994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483.15</v>
      </c>
      <c r="E32" s="340">
        <f>+SUM(C26:G26)</f>
        <v>3221</v>
      </c>
      <c r="F32" s="341"/>
      <c r="G32" s="341"/>
      <c r="H32" s="337"/>
      <c r="I32" s="338">
        <v>150</v>
      </c>
      <c r="J32" s="339">
        <f>+I32*K32/1000</f>
        <v>486</v>
      </c>
      <c r="K32" s="340">
        <f>+SUM(I26:M26)</f>
        <v>3240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135.05369999999999</v>
      </c>
      <c r="C39" s="82">
        <v>135.6885</v>
      </c>
      <c r="D39" s="82">
        <v>23.6</v>
      </c>
      <c r="E39" s="82">
        <v>135.6885</v>
      </c>
      <c r="F39" s="82">
        <v>132.99059999999997</v>
      </c>
      <c r="G39" s="82"/>
      <c r="H39" s="82"/>
      <c r="I39" s="205">
        <f t="shared" ref="I39:I46" si="11">SUM(B39:H39)</f>
        <v>563.0213</v>
      </c>
      <c r="J39" s="52"/>
      <c r="K39" s="404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133.00596666666669</v>
      </c>
      <c r="C40" s="82">
        <v>134.19458333333333</v>
      </c>
      <c r="D40" s="82">
        <v>23.249416666666665</v>
      </c>
      <c r="E40" s="82">
        <v>134.00966666666667</v>
      </c>
      <c r="F40" s="82">
        <v>128.91181666666668</v>
      </c>
      <c r="G40" s="82"/>
      <c r="H40" s="82"/>
      <c r="I40" s="205">
        <f t="shared" si="11"/>
        <v>553.3714500000001</v>
      </c>
      <c r="J40" s="52"/>
      <c r="K40" s="406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132.5</v>
      </c>
      <c r="C41" s="82">
        <v>134</v>
      </c>
      <c r="D41" s="82">
        <v>23</v>
      </c>
      <c r="E41" s="82">
        <v>133</v>
      </c>
      <c r="F41" s="82">
        <v>128</v>
      </c>
      <c r="G41" s="24"/>
      <c r="H41" s="24"/>
      <c r="I41" s="205">
        <f t="shared" si="11"/>
        <v>550.5</v>
      </c>
      <c r="J41" s="52"/>
      <c r="K41" s="404" t="s">
        <v>15</v>
      </c>
      <c r="L41" s="82">
        <v>10.1</v>
      </c>
      <c r="M41" s="82">
        <v>10.5</v>
      </c>
      <c r="N41" s="82">
        <v>1.7</v>
      </c>
      <c r="O41" s="82">
        <v>10.4</v>
      </c>
      <c r="P41" s="82">
        <v>10.1</v>
      </c>
      <c r="Q41" s="24"/>
      <c r="R41" s="205">
        <f t="shared" si="12"/>
        <v>42.800000000000004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132.5</v>
      </c>
      <c r="C42" s="82">
        <v>134</v>
      </c>
      <c r="D42" s="82">
        <v>23</v>
      </c>
      <c r="E42" s="82">
        <v>133</v>
      </c>
      <c r="F42" s="82">
        <v>128</v>
      </c>
      <c r="G42" s="82"/>
      <c r="H42" s="82"/>
      <c r="I42" s="205">
        <f t="shared" si="11"/>
        <v>550.5</v>
      </c>
      <c r="J42" s="52"/>
      <c r="K42" s="406" t="s">
        <v>16</v>
      </c>
      <c r="L42" s="82">
        <v>10.1</v>
      </c>
      <c r="M42" s="82">
        <v>10.5</v>
      </c>
      <c r="N42" s="82">
        <v>1.7</v>
      </c>
      <c r="O42" s="82">
        <v>10.4</v>
      </c>
      <c r="P42" s="82">
        <v>10.1</v>
      </c>
      <c r="Q42" s="82"/>
      <c r="R42" s="205">
        <f t="shared" si="12"/>
        <v>42.800000000000004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132.5</v>
      </c>
      <c r="C43" s="82">
        <v>134</v>
      </c>
      <c r="D43" s="82">
        <v>23</v>
      </c>
      <c r="E43" s="82">
        <v>133</v>
      </c>
      <c r="F43" s="82">
        <v>128</v>
      </c>
      <c r="G43" s="82"/>
      <c r="H43" s="82"/>
      <c r="I43" s="205">
        <f t="shared" si="11"/>
        <v>550.5</v>
      </c>
      <c r="J43" s="52"/>
      <c r="K43" s="404" t="s">
        <v>17</v>
      </c>
      <c r="L43" s="82">
        <v>10.1</v>
      </c>
      <c r="M43" s="82">
        <v>10.5</v>
      </c>
      <c r="N43" s="82">
        <v>1.7</v>
      </c>
      <c r="O43" s="82">
        <v>10.5</v>
      </c>
      <c r="P43" s="82">
        <v>10.1</v>
      </c>
      <c r="Q43" s="82"/>
      <c r="R43" s="205">
        <f t="shared" si="12"/>
        <v>42.9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132.5</v>
      </c>
      <c r="C44" s="82">
        <v>134</v>
      </c>
      <c r="D44" s="82">
        <v>22</v>
      </c>
      <c r="E44" s="82">
        <v>132</v>
      </c>
      <c r="F44" s="82">
        <v>127</v>
      </c>
      <c r="G44" s="82"/>
      <c r="H44" s="82"/>
      <c r="I44" s="205">
        <f t="shared" si="11"/>
        <v>547.5</v>
      </c>
      <c r="J44" s="52"/>
      <c r="K44" s="406" t="s">
        <v>18</v>
      </c>
      <c r="L44" s="82">
        <v>10.199999999999999</v>
      </c>
      <c r="M44" s="82">
        <v>10.5</v>
      </c>
      <c r="N44" s="82">
        <v>1.7</v>
      </c>
      <c r="O44" s="82">
        <v>10.5</v>
      </c>
      <c r="P44" s="82">
        <v>10.1</v>
      </c>
      <c r="Q44" s="82"/>
      <c r="R44" s="205">
        <f t="shared" si="12"/>
        <v>43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132.5</v>
      </c>
      <c r="C45" s="82">
        <v>134</v>
      </c>
      <c r="D45" s="82">
        <v>22</v>
      </c>
      <c r="E45" s="82">
        <v>132</v>
      </c>
      <c r="F45" s="82">
        <v>127</v>
      </c>
      <c r="G45" s="82"/>
      <c r="H45" s="82"/>
      <c r="I45" s="205">
        <f t="shared" si="11"/>
        <v>547.5</v>
      </c>
      <c r="J45" s="52"/>
      <c r="K45" s="404" t="s">
        <v>19</v>
      </c>
      <c r="L45" s="82">
        <v>10.199999999999999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43.099999999999994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930.55966666666666</v>
      </c>
      <c r="C46" s="309">
        <f t="shared" si="13"/>
        <v>939.88308333333339</v>
      </c>
      <c r="D46" s="309">
        <f t="shared" si="13"/>
        <v>159.84941666666668</v>
      </c>
      <c r="E46" s="309">
        <f t="shared" si="13"/>
        <v>932.69816666666668</v>
      </c>
      <c r="F46" s="309">
        <f t="shared" si="13"/>
        <v>899.90241666666668</v>
      </c>
      <c r="G46" s="309">
        <f t="shared" si="13"/>
        <v>0</v>
      </c>
      <c r="H46" s="309">
        <f t="shared" si="13"/>
        <v>0</v>
      </c>
      <c r="I46" s="205">
        <f t="shared" si="11"/>
        <v>3862.8927500000004</v>
      </c>
      <c r="K46" s="406" t="s">
        <v>11</v>
      </c>
      <c r="L46" s="308">
        <f t="shared" ref="L46:Q46" si="14">SUM(L39:L45)</f>
        <v>71.300000000000011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301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5">
        <f>+((I46/I48)/7)*1000</f>
        <v>158.71205678129755</v>
      </c>
      <c r="K47" s="407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5">
        <f>+((R46/R48)/7)*1000</f>
        <v>140.06514657980458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840</v>
      </c>
      <c r="C48" s="35">
        <v>847</v>
      </c>
      <c r="D48" s="35">
        <v>142</v>
      </c>
      <c r="E48" s="35">
        <v>840</v>
      </c>
      <c r="F48" s="35">
        <v>808</v>
      </c>
      <c r="G48" s="35"/>
      <c r="H48" s="35"/>
      <c r="I48" s="427">
        <f>SUM(B48:H48)</f>
        <v>3477</v>
      </c>
      <c r="J48" s="52"/>
      <c r="K48" s="409" t="s">
        <v>21</v>
      </c>
      <c r="L48" s="428">
        <v>72</v>
      </c>
      <c r="M48" s="411">
        <v>75</v>
      </c>
      <c r="N48" s="411">
        <v>12</v>
      </c>
      <c r="O48" s="411">
        <v>75</v>
      </c>
      <c r="P48" s="411">
        <v>73</v>
      </c>
      <c r="Q48" s="411"/>
      <c r="R48" s="429">
        <f>SUM(L48:Q48)</f>
        <v>307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133.14000000000001</v>
      </c>
      <c r="C49" s="204">
        <f t="shared" si="15"/>
        <v>134.24949999999998</v>
      </c>
      <c r="D49" s="204">
        <f t="shared" si="15"/>
        <v>22.507000000000001</v>
      </c>
      <c r="E49" s="204">
        <f t="shared" si="15"/>
        <v>133.14000000000001</v>
      </c>
      <c r="F49" s="204">
        <f t="shared" si="15"/>
        <v>128.06800000000001</v>
      </c>
      <c r="G49" s="204">
        <f t="shared" ref="G49:H49" si="16">((G48*G47)*7/1000-G39)/6</f>
        <v>0</v>
      </c>
      <c r="H49" s="204">
        <f t="shared" si="16"/>
        <v>0</v>
      </c>
      <c r="I49" s="431">
        <f>((I46*1000)/I48)/7</f>
        <v>158.71205678129755</v>
      </c>
      <c r="K49" s="414" t="s">
        <v>22</v>
      </c>
      <c r="L49" s="302">
        <f>((L48*L47)*7/1000-L39-L40)/5</f>
        <v>10.143200000000002</v>
      </c>
      <c r="M49" s="204">
        <f t="shared" ref="M49:Q49" si="17">((M48*M47)*7/1000-M39-M40)/5</f>
        <v>10.5</v>
      </c>
      <c r="N49" s="204">
        <f t="shared" si="17"/>
        <v>1.6972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2">
        <f>((R46*1000)/R48)/7</f>
        <v>140.06514657980455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931.98</v>
      </c>
      <c r="C50" s="43">
        <f t="shared" si="18"/>
        <v>939.74649999999997</v>
      </c>
      <c r="D50" s="43">
        <f t="shared" si="18"/>
        <v>157.54900000000001</v>
      </c>
      <c r="E50" s="43">
        <f t="shared" si="18"/>
        <v>931.98</v>
      </c>
      <c r="F50" s="43">
        <f t="shared" si="18"/>
        <v>896.476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71.316000000000003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158.25844671201813</v>
      </c>
      <c r="C51" s="49">
        <f t="shared" si="20"/>
        <v>158.52303648732223</v>
      </c>
      <c r="D51" s="49">
        <f t="shared" si="20"/>
        <v>160.81430248155601</v>
      </c>
      <c r="E51" s="49">
        <f t="shared" si="20"/>
        <v>158.62213718820863</v>
      </c>
      <c r="F51" s="49">
        <f t="shared" si="20"/>
        <v>159.10580209806693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141.468253968254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5"/>
      <c r="D73" s="445"/>
      <c r="E73" s="445"/>
      <c r="F73" s="118"/>
      <c r="G73" s="198"/>
      <c r="H73" s="445"/>
      <c r="I73" s="445"/>
      <c r="J73" s="445"/>
      <c r="K73" s="118"/>
      <c r="L73" s="198"/>
      <c r="M73" s="445"/>
      <c r="N73" s="445"/>
      <c r="O73" s="118"/>
      <c r="P73" s="198"/>
      <c r="Q73" s="445"/>
      <c r="R73" s="445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</v>
      </c>
      <c r="C76" s="204">
        <v>9</v>
      </c>
      <c r="D76" s="204">
        <v>1.9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2.1</v>
      </c>
      <c r="N76" s="204">
        <v>11</v>
      </c>
      <c r="O76" s="205">
        <v>10.8</v>
      </c>
      <c r="P76" s="203">
        <v>10.9</v>
      </c>
      <c r="Q76" s="204">
        <v>2</v>
      </c>
      <c r="R76" s="204">
        <v>10.7</v>
      </c>
      <c r="S76" s="205">
        <v>10.7</v>
      </c>
      <c r="T76" s="405">
        <f t="shared" ref="T76:T83" si="27">SUM(B76:S76)</f>
        <v>150.19999999999999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</v>
      </c>
      <c r="C77" s="204">
        <v>9</v>
      </c>
      <c r="D77" s="204">
        <v>1.9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9.4</v>
      </c>
      <c r="K77" s="205">
        <v>10.6</v>
      </c>
      <c r="L77" s="203">
        <v>11.2</v>
      </c>
      <c r="M77" s="204">
        <v>2.1</v>
      </c>
      <c r="N77" s="204">
        <v>11</v>
      </c>
      <c r="O77" s="205">
        <v>10.8</v>
      </c>
      <c r="P77" s="203">
        <v>10.9</v>
      </c>
      <c r="Q77" s="204">
        <v>2</v>
      </c>
      <c r="R77" s="204">
        <v>10.7</v>
      </c>
      <c r="S77" s="205">
        <v>10.7</v>
      </c>
      <c r="T77" s="405">
        <f t="shared" si="27"/>
        <v>150.19999999999999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8.9</v>
      </c>
      <c r="D78" s="204">
        <v>1.7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10.6</v>
      </c>
      <c r="P78" s="203">
        <v>10.8</v>
      </c>
      <c r="Q78" s="204">
        <v>2</v>
      </c>
      <c r="R78" s="204">
        <v>10.7</v>
      </c>
      <c r="S78" s="205">
        <v>10.7</v>
      </c>
      <c r="T78" s="405">
        <f t="shared" si="27"/>
        <v>148.79999999999998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8.9</v>
      </c>
      <c r="D79" s="204">
        <v>1.7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2.1</v>
      </c>
      <c r="R79" s="204">
        <v>10.7</v>
      </c>
      <c r="S79" s="205">
        <v>10.7</v>
      </c>
      <c r="T79" s="405">
        <f t="shared" si="27"/>
        <v>149.09999999999997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9</v>
      </c>
      <c r="D80" s="204">
        <v>1.7</v>
      </c>
      <c r="E80" s="204">
        <v>9.1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10.9</v>
      </c>
      <c r="O80" s="205">
        <v>10.7</v>
      </c>
      <c r="P80" s="203">
        <v>10.9</v>
      </c>
      <c r="Q80" s="204">
        <v>2.1</v>
      </c>
      <c r="R80" s="204">
        <v>10.7</v>
      </c>
      <c r="S80" s="205">
        <v>10.7</v>
      </c>
      <c r="T80" s="405">
        <f t="shared" si="27"/>
        <v>149.5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</v>
      </c>
      <c r="D81" s="204">
        <v>1.7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2.1</v>
      </c>
      <c r="R81" s="204">
        <v>10.8</v>
      </c>
      <c r="S81" s="205">
        <v>10.8</v>
      </c>
      <c r="T81" s="405">
        <f t="shared" si="27"/>
        <v>150.20000000000002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</v>
      </c>
      <c r="C82" s="204">
        <v>9</v>
      </c>
      <c r="D82" s="204">
        <v>1.7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10.7</v>
      </c>
      <c r="P82" s="203">
        <v>10.9</v>
      </c>
      <c r="Q82" s="204">
        <v>2.1</v>
      </c>
      <c r="R82" s="204">
        <v>10.8</v>
      </c>
      <c r="S82" s="205">
        <v>10.8</v>
      </c>
      <c r="T82" s="405">
        <f t="shared" si="27"/>
        <v>150.30000000000001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12.299999999999999</v>
      </c>
      <c r="E83" s="309">
        <f>SUM(E76:E82)</f>
        <v>64.100000000000009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74.900000000000006</v>
      </c>
      <c r="P83" s="311">
        <f t="shared" si="28"/>
        <v>76.2</v>
      </c>
      <c r="Q83" s="309">
        <f t="shared" si="28"/>
        <v>14.399999999999999</v>
      </c>
      <c r="R83" s="309">
        <f t="shared" si="28"/>
        <v>75.099999999999994</v>
      </c>
      <c r="S83" s="310">
        <f t="shared" si="28"/>
        <v>75.099999999999994</v>
      </c>
      <c r="T83" s="405">
        <f t="shared" si="27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8">
        <f>+((T83/T85)/7)*1000</f>
        <v>145.67815453029459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12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14</v>
      </c>
      <c r="R85" s="411">
        <v>74</v>
      </c>
      <c r="S85" s="412">
        <v>74</v>
      </c>
      <c r="T85" s="413">
        <f>SUM(B85:S85)</f>
        <v>1028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1.7096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2.0412000000000003</v>
      </c>
      <c r="N86" s="204">
        <f t="shared" si="29"/>
        <v>10.921600000000002</v>
      </c>
      <c r="O86" s="205">
        <f t="shared" si="29"/>
        <v>10.650200000000002</v>
      </c>
      <c r="P86" s="203">
        <f t="shared" si="29"/>
        <v>10.869199999999999</v>
      </c>
      <c r="Q86" s="204">
        <f t="shared" si="29"/>
        <v>2.0811999999999999</v>
      </c>
      <c r="R86" s="204">
        <f t="shared" si="29"/>
        <v>10.741999999999999</v>
      </c>
      <c r="S86" s="205">
        <f t="shared" si="29"/>
        <v>10.741999999999999</v>
      </c>
      <c r="T86" s="413">
        <f>((T83*1000)/T85)/7</f>
        <v>145.67815453029462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12.348000000000001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146.42857142857142</v>
      </c>
      <c r="E88" s="49">
        <f>+(E83/E85)/7*1000</f>
        <v>145.3514739229025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144.59459459459458</v>
      </c>
      <c r="P88" s="48">
        <f t="shared" si="31"/>
        <v>147.10424710424712</v>
      </c>
      <c r="Q88" s="49">
        <f t="shared" si="31"/>
        <v>146.93877551020407</v>
      </c>
      <c r="R88" s="49">
        <f t="shared" si="31"/>
        <v>144.98069498069495</v>
      </c>
      <c r="S88" s="50">
        <f t="shared" si="31"/>
        <v>144.98069498069495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2"/>
      <c r="Z3" s="2"/>
      <c r="AA3" s="2"/>
      <c r="AB3" s="2"/>
      <c r="AC3" s="2"/>
      <c r="AD3" s="4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6" t="s">
        <v>1</v>
      </c>
      <c r="B9" s="446"/>
      <c r="C9" s="446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6"/>
      <c r="B10" s="446"/>
      <c r="C10" s="4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6" t="s">
        <v>4</v>
      </c>
      <c r="B11" s="446"/>
      <c r="C11" s="446"/>
      <c r="D11" s="1"/>
      <c r="E11" s="447">
        <v>1</v>
      </c>
      <c r="F11" s="1"/>
      <c r="G11" s="1"/>
      <c r="H11" s="1"/>
      <c r="I11" s="1"/>
      <c r="J11" s="1"/>
      <c r="K11" s="618" t="s">
        <v>119</v>
      </c>
      <c r="L11" s="618"/>
      <c r="M11" s="448"/>
      <c r="N11" s="44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6"/>
      <c r="B12" s="446"/>
      <c r="C12" s="446"/>
      <c r="D12" s="1"/>
      <c r="E12" s="5"/>
      <c r="F12" s="1"/>
      <c r="G12" s="1"/>
      <c r="H12" s="1"/>
      <c r="I12" s="1"/>
      <c r="J12" s="1"/>
      <c r="K12" s="448"/>
      <c r="L12" s="448"/>
      <c r="M12" s="448"/>
      <c r="N12" s="44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6"/>
      <c r="B13" s="446"/>
      <c r="C13" s="446"/>
      <c r="D13" s="446"/>
      <c r="E13" s="446"/>
      <c r="F13" s="446"/>
      <c r="G13" s="446"/>
      <c r="H13" s="446"/>
      <c r="I13" s="446"/>
      <c r="J13" s="446"/>
      <c r="K13" s="446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1"/>
      <c r="X13" s="1"/>
      <c r="Y13" s="1"/>
    </row>
    <row r="14" spans="1:30" s="3" customFormat="1" ht="27" thickBot="1" x14ac:dyDescent="0.3">
      <c r="A14" s="44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8.7170000000000005</v>
      </c>
      <c r="D19" s="300">
        <v>8.3949999999999996</v>
      </c>
      <c r="E19" s="300">
        <v>1.7364999999999999</v>
      </c>
      <c r="F19" s="300">
        <v>8.4179999999999993</v>
      </c>
      <c r="G19" s="300">
        <v>9.7405000000000008</v>
      </c>
      <c r="H19" s="299">
        <v>485</v>
      </c>
      <c r="I19" s="300">
        <v>8.1649999999999991</v>
      </c>
      <c r="J19" s="300">
        <v>8.6135000000000002</v>
      </c>
      <c r="K19" s="300">
        <v>1.8745000000000001</v>
      </c>
      <c r="L19" s="300">
        <v>8.7055000000000007</v>
      </c>
      <c r="M19" s="301">
        <v>9.8554999999999993</v>
      </c>
      <c r="N19" s="23">
        <v>143.089</v>
      </c>
      <c r="O19" s="24">
        <v>26.647500000000001</v>
      </c>
      <c r="P19" s="24">
        <v>142.28149999999999</v>
      </c>
      <c r="Q19" s="25">
        <v>143.089</v>
      </c>
      <c r="R19" s="23">
        <v>138.244</v>
      </c>
      <c r="S19" s="24">
        <v>28.423999999999999</v>
      </c>
      <c r="T19" s="24">
        <v>138.40549999999999</v>
      </c>
      <c r="U19" s="25">
        <v>139.0515</v>
      </c>
      <c r="V19" s="302">
        <f t="shared" si="0"/>
        <v>1940.4529999999997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8.7170000000000005</v>
      </c>
      <c r="D20" s="300">
        <v>8.3949999999999996</v>
      </c>
      <c r="E20" s="300">
        <v>1.7364999999999999</v>
      </c>
      <c r="F20" s="300">
        <v>8.4179999999999993</v>
      </c>
      <c r="G20" s="300">
        <v>9.7405000000000008</v>
      </c>
      <c r="H20" s="299">
        <v>485</v>
      </c>
      <c r="I20" s="300">
        <v>8.1649999999999991</v>
      </c>
      <c r="J20" s="300">
        <v>8.6135000000000002</v>
      </c>
      <c r="K20" s="300">
        <v>1.8745000000000001</v>
      </c>
      <c r="L20" s="300">
        <v>8.7055000000000007</v>
      </c>
      <c r="M20" s="301">
        <v>9.8554999999999993</v>
      </c>
      <c r="N20" s="23">
        <v>143.089</v>
      </c>
      <c r="O20" s="24">
        <v>26.647500000000001</v>
      </c>
      <c r="P20" s="24">
        <v>142.28149999999999</v>
      </c>
      <c r="Q20" s="25">
        <v>143.089</v>
      </c>
      <c r="R20" s="23">
        <v>138.244</v>
      </c>
      <c r="S20" s="24">
        <v>28.423999999999999</v>
      </c>
      <c r="T20" s="24">
        <v>138.40549999999999</v>
      </c>
      <c r="U20" s="25">
        <v>139.0515</v>
      </c>
      <c r="V20" s="302">
        <f t="shared" si="0"/>
        <v>1940.4529999999997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8.7170000000000005</v>
      </c>
      <c r="D21" s="300">
        <v>8.3949999999999996</v>
      </c>
      <c r="E21" s="300">
        <v>1.7364999999999999</v>
      </c>
      <c r="F21" s="300">
        <v>8.4179999999999993</v>
      </c>
      <c r="G21" s="300">
        <v>9.7405000000000008</v>
      </c>
      <c r="H21" s="299">
        <v>485</v>
      </c>
      <c r="I21" s="300">
        <v>8.1649999999999991</v>
      </c>
      <c r="J21" s="300">
        <v>8.6135000000000002</v>
      </c>
      <c r="K21" s="300">
        <v>1.8745000000000001</v>
      </c>
      <c r="L21" s="300">
        <v>8.7055000000000007</v>
      </c>
      <c r="M21" s="301">
        <v>9.8554999999999993</v>
      </c>
      <c r="N21" s="23">
        <v>143.089</v>
      </c>
      <c r="O21" s="24">
        <v>26.647500000000001</v>
      </c>
      <c r="P21" s="24">
        <v>142.28149999999999</v>
      </c>
      <c r="Q21" s="25">
        <v>143.089</v>
      </c>
      <c r="R21" s="23">
        <v>138.244</v>
      </c>
      <c r="S21" s="24">
        <v>28.423999999999999</v>
      </c>
      <c r="T21" s="24">
        <v>138.40549999999999</v>
      </c>
      <c r="U21" s="25">
        <v>139.0515</v>
      </c>
      <c r="V21" s="302">
        <f t="shared" si="0"/>
        <v>1940.4529999999997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8.7170000000000005</v>
      </c>
      <c r="D22" s="300">
        <v>8.3949999999999996</v>
      </c>
      <c r="E22" s="300">
        <v>1.7364999999999999</v>
      </c>
      <c r="F22" s="300">
        <v>8.4179999999999993</v>
      </c>
      <c r="G22" s="300">
        <v>9.7405000000000008</v>
      </c>
      <c r="H22" s="299">
        <v>485</v>
      </c>
      <c r="I22" s="300">
        <v>8.1649999999999991</v>
      </c>
      <c r="J22" s="300">
        <v>8.6135000000000002</v>
      </c>
      <c r="K22" s="300">
        <v>1.8745000000000001</v>
      </c>
      <c r="L22" s="300">
        <v>8.7055000000000007</v>
      </c>
      <c r="M22" s="301">
        <v>9.8554999999999993</v>
      </c>
      <c r="N22" s="23">
        <v>143.089</v>
      </c>
      <c r="O22" s="24">
        <v>26.647500000000001</v>
      </c>
      <c r="P22" s="24">
        <v>142.28149999999999</v>
      </c>
      <c r="Q22" s="25">
        <v>143.089</v>
      </c>
      <c r="R22" s="23">
        <v>138.244</v>
      </c>
      <c r="S22" s="24">
        <v>28.423999999999999</v>
      </c>
      <c r="T22" s="24">
        <v>138.40549999999999</v>
      </c>
      <c r="U22" s="25">
        <v>139.0515</v>
      </c>
      <c r="V22" s="302">
        <f t="shared" si="0"/>
        <v>1940.4529999999997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8.7170000000000005</v>
      </c>
      <c r="D23" s="300">
        <v>8.3949999999999996</v>
      </c>
      <c r="E23" s="300">
        <v>1.7364999999999999</v>
      </c>
      <c r="F23" s="300">
        <v>8.4179999999999993</v>
      </c>
      <c r="G23" s="300">
        <v>9.7405000000000008</v>
      </c>
      <c r="H23" s="299">
        <v>485</v>
      </c>
      <c r="I23" s="300">
        <v>8.1649999999999991</v>
      </c>
      <c r="J23" s="300">
        <v>8.6135000000000002</v>
      </c>
      <c r="K23" s="300">
        <v>1.8745000000000001</v>
      </c>
      <c r="L23" s="300">
        <v>8.7055000000000007</v>
      </c>
      <c r="M23" s="301">
        <v>9.8554999999999993</v>
      </c>
      <c r="N23" s="23">
        <v>143.089</v>
      </c>
      <c r="O23" s="24">
        <v>26.647500000000001</v>
      </c>
      <c r="P23" s="24">
        <v>142.28149999999999</v>
      </c>
      <c r="Q23" s="25">
        <v>143.089</v>
      </c>
      <c r="R23" s="23">
        <v>138.244</v>
      </c>
      <c r="S23" s="24">
        <v>28.423999999999999</v>
      </c>
      <c r="T23" s="24">
        <v>138.40549999999999</v>
      </c>
      <c r="U23" s="25">
        <v>139.0515</v>
      </c>
      <c r="V23" s="302">
        <f t="shared" si="0"/>
        <v>1940.4529999999997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3374</v>
      </c>
      <c r="C24" s="306">
        <f t="shared" ref="C24:U24" si="1">SUM(C17:C23)</f>
        <v>61.018999999999998</v>
      </c>
      <c r="D24" s="306">
        <f t="shared" si="1"/>
        <v>58.764999999999986</v>
      </c>
      <c r="E24" s="306">
        <f t="shared" si="1"/>
        <v>12.155499999999998</v>
      </c>
      <c r="F24" s="306">
        <f t="shared" si="1"/>
        <v>58.925999999999995</v>
      </c>
      <c r="G24" s="306">
        <f t="shared" si="1"/>
        <v>68.183499999999995</v>
      </c>
      <c r="H24" s="305">
        <f t="shared" si="1"/>
        <v>3395</v>
      </c>
      <c r="I24" s="306">
        <f t="shared" si="1"/>
        <v>57.154999999999994</v>
      </c>
      <c r="J24" s="306">
        <f t="shared" si="1"/>
        <v>60.294500000000006</v>
      </c>
      <c r="K24" s="306">
        <f t="shared" si="1"/>
        <v>13.121499999999999</v>
      </c>
      <c r="L24" s="306">
        <f t="shared" si="1"/>
        <v>60.938500000000005</v>
      </c>
      <c r="M24" s="307">
        <f t="shared" si="1"/>
        <v>68.988499999999988</v>
      </c>
      <c r="N24" s="391">
        <f t="shared" si="1"/>
        <v>1001.6229999999998</v>
      </c>
      <c r="O24" s="392">
        <f t="shared" si="1"/>
        <v>186.53250000000003</v>
      </c>
      <c r="P24" s="392">
        <f t="shared" si="1"/>
        <v>995.97050000000013</v>
      </c>
      <c r="Q24" s="393">
        <f t="shared" si="1"/>
        <v>1001.6229999999998</v>
      </c>
      <c r="R24" s="391">
        <f t="shared" si="1"/>
        <v>967.70800000000008</v>
      </c>
      <c r="S24" s="392">
        <f t="shared" si="1"/>
        <v>198.96800000000002</v>
      </c>
      <c r="T24" s="392">
        <f t="shared" si="1"/>
        <v>968.83849999999984</v>
      </c>
      <c r="U24" s="393">
        <f t="shared" si="1"/>
        <v>973.36050000000012</v>
      </c>
      <c r="V24" s="302">
        <f>SUM(B24:U24)</f>
        <v>13583.171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161.5</v>
      </c>
      <c r="D25" s="314">
        <v>161.5</v>
      </c>
      <c r="E25" s="314">
        <v>161.5</v>
      </c>
      <c r="F25" s="314">
        <v>161.5</v>
      </c>
      <c r="G25" s="314">
        <v>161.5</v>
      </c>
      <c r="H25" s="313"/>
      <c r="I25" s="314">
        <v>161.5</v>
      </c>
      <c r="J25" s="314">
        <v>161.5</v>
      </c>
      <c r="K25" s="314">
        <v>161.5</v>
      </c>
      <c r="L25" s="314">
        <v>161.5</v>
      </c>
      <c r="M25" s="315">
        <v>161.5</v>
      </c>
      <c r="N25" s="387">
        <v>161.5</v>
      </c>
      <c r="O25" s="388">
        <v>161.5</v>
      </c>
      <c r="P25" s="388">
        <v>161.5</v>
      </c>
      <c r="Q25" s="389">
        <v>161.5</v>
      </c>
      <c r="R25" s="390">
        <v>161.5</v>
      </c>
      <c r="S25" s="388">
        <v>161.5</v>
      </c>
      <c r="T25" s="388">
        <v>161.5</v>
      </c>
      <c r="U25" s="389">
        <v>161.5</v>
      </c>
      <c r="V25" s="320">
        <f>+((V24/V26)/7)*1000</f>
        <v>161.47565948239992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730</v>
      </c>
      <c r="E26" s="323">
        <v>150</v>
      </c>
      <c r="F26" s="323">
        <v>731</v>
      </c>
      <c r="G26" s="323">
        <v>847</v>
      </c>
      <c r="H26" s="324"/>
      <c r="I26" s="323">
        <v>710</v>
      </c>
      <c r="J26" s="323">
        <v>749</v>
      </c>
      <c r="K26" s="323">
        <v>162</v>
      </c>
      <c r="L26" s="323">
        <v>757</v>
      </c>
      <c r="M26" s="325">
        <v>857</v>
      </c>
      <c r="N26" s="86">
        <v>886</v>
      </c>
      <c r="O26" s="35">
        <v>165</v>
      </c>
      <c r="P26" s="35">
        <v>881</v>
      </c>
      <c r="Q26" s="36">
        <v>886</v>
      </c>
      <c r="R26" s="34">
        <v>856</v>
      </c>
      <c r="S26" s="35">
        <v>175</v>
      </c>
      <c r="T26" s="35">
        <v>856</v>
      </c>
      <c r="U26" s="36">
        <v>861</v>
      </c>
      <c r="V26" s="326">
        <f>SUM(C26:U26)</f>
        <v>12017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734.50199999999995</v>
      </c>
      <c r="D27" s="300">
        <f t="shared" ref="D27:G27" si="2">(D26*D25/1000)*6</f>
        <v>707.37</v>
      </c>
      <c r="E27" s="300">
        <f t="shared" si="2"/>
        <v>145.35000000000002</v>
      </c>
      <c r="F27" s="300">
        <f t="shared" si="2"/>
        <v>708.33899999999994</v>
      </c>
      <c r="G27" s="300">
        <f t="shared" si="2"/>
        <v>820.74300000000005</v>
      </c>
      <c r="H27" s="328"/>
      <c r="I27" s="300">
        <f>(I26*I25/1000)*6</f>
        <v>687.99</v>
      </c>
      <c r="J27" s="300">
        <f>(J26*J25/1000)*6</f>
        <v>725.78099999999995</v>
      </c>
      <c r="K27" s="300">
        <f>(K26*K25/1000)*6</f>
        <v>156.97800000000001</v>
      </c>
      <c r="L27" s="300">
        <f>(L26*L25/1000)*6</f>
        <v>733.53300000000002</v>
      </c>
      <c r="M27" s="301">
        <f>(M26*M25/1000)*6</f>
        <v>830.43299999999999</v>
      </c>
      <c r="N27" s="302">
        <f>((N26*N25)*7/1000)/7</f>
        <v>143.089</v>
      </c>
      <c r="O27" s="204">
        <f t="shared" ref="O27:U27" si="3">((O26*O25)*7/1000)/7</f>
        <v>26.647500000000001</v>
      </c>
      <c r="P27" s="204">
        <f t="shared" si="3"/>
        <v>142.28149999999999</v>
      </c>
      <c r="Q27" s="205">
        <f t="shared" si="3"/>
        <v>143.089</v>
      </c>
      <c r="R27" s="203">
        <f t="shared" si="3"/>
        <v>138.244</v>
      </c>
      <c r="S27" s="204">
        <f t="shared" si="3"/>
        <v>28.262499999999999</v>
      </c>
      <c r="T27" s="204">
        <f t="shared" si="3"/>
        <v>138.244</v>
      </c>
      <c r="U27" s="205">
        <f t="shared" si="3"/>
        <v>139.0515</v>
      </c>
      <c r="V27" s="88"/>
      <c r="W27" s="52">
        <f>((V24*1000)/V26)/7</f>
        <v>161.47565948239995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8.7170000000000005</v>
      </c>
      <c r="D28" s="330">
        <f t="shared" ref="D28:G28" si="4">+(D25-$C$32)*D26/1000</f>
        <v>8.3949999999999996</v>
      </c>
      <c r="E28" s="330">
        <f t="shared" si="4"/>
        <v>1.7250000000000001</v>
      </c>
      <c r="F28" s="330">
        <f t="shared" si="4"/>
        <v>8.4064999999999994</v>
      </c>
      <c r="G28" s="330">
        <f t="shared" si="4"/>
        <v>9.7405000000000008</v>
      </c>
      <c r="H28" s="329"/>
      <c r="I28" s="330">
        <f>+(I25-$I$32)*I26/1000</f>
        <v>8.1649999999999991</v>
      </c>
      <c r="J28" s="330">
        <f t="shared" ref="J28:M28" si="5">+(J25-$I$32)*J26/1000</f>
        <v>8.6135000000000002</v>
      </c>
      <c r="K28" s="330">
        <f t="shared" si="5"/>
        <v>1.863</v>
      </c>
      <c r="L28" s="330">
        <f t="shared" si="5"/>
        <v>8.7055000000000007</v>
      </c>
      <c r="M28" s="331">
        <f t="shared" si="5"/>
        <v>9.8554999999999993</v>
      </c>
      <c r="N28" s="259">
        <f t="shared" ref="N28:U28" si="6">((N26*N25)*7)/1000</f>
        <v>1001.623</v>
      </c>
      <c r="O28" s="45">
        <f t="shared" si="6"/>
        <v>186.5325</v>
      </c>
      <c r="P28" s="45">
        <f t="shared" si="6"/>
        <v>995.97050000000002</v>
      </c>
      <c r="Q28" s="46">
        <f t="shared" si="6"/>
        <v>1001.623</v>
      </c>
      <c r="R28" s="44">
        <f t="shared" si="6"/>
        <v>967.70799999999997</v>
      </c>
      <c r="S28" s="45">
        <f t="shared" si="6"/>
        <v>197.83750000000001</v>
      </c>
      <c r="T28" s="45">
        <f t="shared" si="6"/>
        <v>967.70799999999997</v>
      </c>
      <c r="U28" s="46">
        <f t="shared" si="6"/>
        <v>973.3605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851.66666666666913</v>
      </c>
      <c r="E29" s="333">
        <f t="shared" si="7"/>
        <v>175.00000000000051</v>
      </c>
      <c r="F29" s="333">
        <f t="shared" si="7"/>
        <v>852.83333333333587</v>
      </c>
      <c r="G29" s="333">
        <f t="shared" si="7"/>
        <v>988.16666666666958</v>
      </c>
      <c r="H29" s="332"/>
      <c r="I29" s="333">
        <f>+I26*(1.16666666666667)</f>
        <v>828.33333333333576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161.49999999999997</v>
      </c>
      <c r="O29" s="49">
        <f t="shared" si="8"/>
        <v>161.5</v>
      </c>
      <c r="P29" s="49">
        <f t="shared" si="8"/>
        <v>161.5</v>
      </c>
      <c r="Q29" s="50">
        <f t="shared" si="8"/>
        <v>161.49999999999997</v>
      </c>
      <c r="R29" s="48">
        <f t="shared" si="8"/>
        <v>161.5</v>
      </c>
      <c r="S29" s="49">
        <f t="shared" si="8"/>
        <v>162.42285714285717</v>
      </c>
      <c r="T29" s="49">
        <f t="shared" si="8"/>
        <v>161.68866822429902</v>
      </c>
      <c r="U29" s="50">
        <f t="shared" si="8"/>
        <v>161.5</v>
      </c>
      <c r="V29" s="344"/>
    </row>
    <row r="30" spans="1:42" s="304" customFormat="1" ht="33.75" customHeight="1" x14ac:dyDescent="0.25">
      <c r="A30" s="52"/>
      <c r="B30" s="328"/>
      <c r="C30" s="335">
        <f>(C27/6)</f>
        <v>122.41699999999999</v>
      </c>
      <c r="D30" s="335">
        <f t="shared" ref="D30:G30" si="9">+(D27/6)</f>
        <v>117.895</v>
      </c>
      <c r="E30" s="335">
        <f t="shared" si="9"/>
        <v>24.225000000000005</v>
      </c>
      <c r="F30" s="335">
        <f t="shared" si="9"/>
        <v>118.05649999999999</v>
      </c>
      <c r="G30" s="335">
        <f t="shared" si="9"/>
        <v>136.79050000000001</v>
      </c>
      <c r="H30" s="328"/>
      <c r="I30" s="335">
        <f>+(I27/6)</f>
        <v>114.66500000000001</v>
      </c>
      <c r="J30" s="335">
        <f>+(J27/6)</f>
        <v>120.9635</v>
      </c>
      <c r="K30" s="335">
        <f>+(K27/6)</f>
        <v>26.163</v>
      </c>
      <c r="L30" s="335">
        <f>+(L27/6)</f>
        <v>122.2555</v>
      </c>
      <c r="M30" s="336">
        <f>+(M27/6)</f>
        <v>138.40549999999999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290.78774999999996</v>
      </c>
      <c r="D31" s="335">
        <f t="shared" ref="D31:G31" si="10">+((D27-D24)/4)+D30</f>
        <v>280.04624999999999</v>
      </c>
      <c r="E31" s="335">
        <f t="shared" si="10"/>
        <v>57.52362500000001</v>
      </c>
      <c r="F31" s="335">
        <f t="shared" si="10"/>
        <v>280.40974999999997</v>
      </c>
      <c r="G31" s="335">
        <f t="shared" si="10"/>
        <v>324.93037500000003</v>
      </c>
      <c r="H31" s="328"/>
      <c r="I31" s="335">
        <f>+((I27-I24)/4)+I30</f>
        <v>272.37375000000003</v>
      </c>
      <c r="J31" s="335">
        <f>+((J27-J24)/4)+J30</f>
        <v>287.33512500000001</v>
      </c>
      <c r="K31" s="335">
        <f>+((K27-K24)/4)+K30</f>
        <v>62.127125000000007</v>
      </c>
      <c r="L31" s="335">
        <f>+((L27-L24)/4)+L30</f>
        <v>290.40412500000002</v>
      </c>
      <c r="M31" s="336">
        <f>+((M27-M24)/4)+M30</f>
        <v>328.76662499999998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482.4</v>
      </c>
      <c r="E32" s="340">
        <f>+SUM(C26:G26)</f>
        <v>3216</v>
      </c>
      <c r="F32" s="341"/>
      <c r="G32" s="341"/>
      <c r="H32" s="337"/>
      <c r="I32" s="338">
        <v>150</v>
      </c>
      <c r="J32" s="339">
        <f>+I32*K32/1000</f>
        <v>485.25</v>
      </c>
      <c r="K32" s="340">
        <f>+SUM(I26:M26)</f>
        <v>3235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133.14000000000001</v>
      </c>
      <c r="C39" s="82">
        <v>134.09099999999998</v>
      </c>
      <c r="D39" s="82">
        <v>22.348500000000001</v>
      </c>
      <c r="E39" s="82">
        <v>133.14000000000001</v>
      </c>
      <c r="F39" s="82">
        <v>127.5925</v>
      </c>
      <c r="G39" s="82"/>
      <c r="H39" s="82"/>
      <c r="I39" s="205">
        <f t="shared" ref="I39:I46" si="11">SUM(B39:H39)</f>
        <v>550.31200000000001</v>
      </c>
      <c r="J39" s="52"/>
      <c r="K39" s="404" t="s">
        <v>13</v>
      </c>
      <c r="L39" s="82">
        <v>10.199999999999999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43.099999999999994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133.14000000000001</v>
      </c>
      <c r="C40" s="82">
        <v>134.09099999999998</v>
      </c>
      <c r="D40" s="82">
        <v>22.348500000000001</v>
      </c>
      <c r="E40" s="82">
        <v>133.14000000000001</v>
      </c>
      <c r="F40" s="82">
        <v>127.5925</v>
      </c>
      <c r="G40" s="82"/>
      <c r="H40" s="82"/>
      <c r="I40" s="205">
        <f t="shared" si="11"/>
        <v>550.31200000000001</v>
      </c>
      <c r="J40" s="52"/>
      <c r="K40" s="406" t="s">
        <v>14</v>
      </c>
      <c r="L40" s="82">
        <v>10.199999999999999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43.099999999999994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132.81370000000001</v>
      </c>
      <c r="C41" s="82">
        <v>133.2886</v>
      </c>
      <c r="D41" s="82">
        <v>21.687100000000004</v>
      </c>
      <c r="E41" s="82">
        <v>132.33880000000002</v>
      </c>
      <c r="F41" s="82">
        <v>127.27320000000002</v>
      </c>
      <c r="G41" s="24"/>
      <c r="H41" s="24"/>
      <c r="I41" s="205">
        <f t="shared" si="11"/>
        <v>547.40139999999997</v>
      </c>
      <c r="J41" s="52"/>
      <c r="K41" s="404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132.81370000000001</v>
      </c>
      <c r="C42" s="82">
        <v>133.2886</v>
      </c>
      <c r="D42" s="82">
        <v>21.687100000000004</v>
      </c>
      <c r="E42" s="82">
        <v>132.33880000000002</v>
      </c>
      <c r="F42" s="82">
        <v>127.27320000000002</v>
      </c>
      <c r="G42" s="82"/>
      <c r="H42" s="82"/>
      <c r="I42" s="205">
        <f t="shared" si="11"/>
        <v>547.40139999999997</v>
      </c>
      <c r="J42" s="52"/>
      <c r="K42" s="406" t="s">
        <v>16</v>
      </c>
      <c r="L42" s="82">
        <v>10.3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43.100000000000009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132.81370000000001</v>
      </c>
      <c r="C43" s="82">
        <v>133.2886</v>
      </c>
      <c r="D43" s="82">
        <v>21.687100000000004</v>
      </c>
      <c r="E43" s="82">
        <v>132.33880000000002</v>
      </c>
      <c r="F43" s="82">
        <v>127.27320000000002</v>
      </c>
      <c r="G43" s="82"/>
      <c r="H43" s="82"/>
      <c r="I43" s="205">
        <f t="shared" si="11"/>
        <v>547.40139999999997</v>
      </c>
      <c r="J43" s="52"/>
      <c r="K43" s="404" t="s">
        <v>17</v>
      </c>
      <c r="L43" s="82">
        <v>10.3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43.100000000000009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132.81370000000001</v>
      </c>
      <c r="C44" s="82">
        <v>133.2886</v>
      </c>
      <c r="D44" s="82">
        <v>21.687100000000004</v>
      </c>
      <c r="E44" s="82">
        <v>132.33880000000002</v>
      </c>
      <c r="F44" s="82">
        <v>127.27320000000002</v>
      </c>
      <c r="G44" s="82"/>
      <c r="H44" s="82"/>
      <c r="I44" s="205">
        <f t="shared" si="11"/>
        <v>547.40139999999997</v>
      </c>
      <c r="J44" s="52"/>
      <c r="K44" s="406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132</v>
      </c>
      <c r="C45" s="82">
        <v>133.80000000000001</v>
      </c>
      <c r="D45" s="82">
        <v>20</v>
      </c>
      <c r="E45" s="82">
        <v>129</v>
      </c>
      <c r="F45" s="82">
        <v>126.5</v>
      </c>
      <c r="G45" s="82"/>
      <c r="H45" s="82"/>
      <c r="I45" s="205">
        <f t="shared" si="11"/>
        <v>541.29999999999995</v>
      </c>
      <c r="J45" s="52"/>
      <c r="K45" s="404" t="s">
        <v>19</v>
      </c>
      <c r="L45" s="82">
        <v>10.3</v>
      </c>
      <c r="M45" s="82">
        <v>10.4</v>
      </c>
      <c r="N45" s="82">
        <v>1.8</v>
      </c>
      <c r="O45" s="82">
        <v>10.7</v>
      </c>
      <c r="P45" s="82">
        <v>10.3</v>
      </c>
      <c r="Q45" s="82"/>
      <c r="R45" s="205">
        <f t="shared" si="12"/>
        <v>43.5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929.53480000000013</v>
      </c>
      <c r="C46" s="309">
        <f t="shared" si="13"/>
        <v>935.13639999999987</v>
      </c>
      <c r="D46" s="309">
        <f t="shared" si="13"/>
        <v>151.44540000000001</v>
      </c>
      <c r="E46" s="309">
        <f t="shared" si="13"/>
        <v>924.63520000000005</v>
      </c>
      <c r="F46" s="309">
        <f t="shared" si="13"/>
        <v>890.77780000000007</v>
      </c>
      <c r="G46" s="309">
        <f t="shared" si="13"/>
        <v>0</v>
      </c>
      <c r="H46" s="309">
        <f t="shared" si="13"/>
        <v>0</v>
      </c>
      <c r="I46" s="205">
        <f t="shared" si="11"/>
        <v>3831.5295999999998</v>
      </c>
      <c r="K46" s="406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</v>
      </c>
      <c r="O46" s="309">
        <f t="shared" si="14"/>
        <v>73.8</v>
      </c>
      <c r="P46" s="309">
        <f t="shared" si="14"/>
        <v>71.5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158.30000000000001</v>
      </c>
      <c r="C47" s="317">
        <v>158.30000000000001</v>
      </c>
      <c r="D47" s="317">
        <v>158.30000000000001</v>
      </c>
      <c r="E47" s="317">
        <v>158.30000000000001</v>
      </c>
      <c r="F47" s="317">
        <v>158.30000000000001</v>
      </c>
      <c r="G47" s="317"/>
      <c r="H47" s="317"/>
      <c r="I47" s="425">
        <f>+((I46/I48)/7)*1000</f>
        <v>158.7474975140868</v>
      </c>
      <c r="K47" s="407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5">
        <f>+((R46/R48)/7)*1000</f>
        <v>141.03641456582633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838</v>
      </c>
      <c r="C48" s="35">
        <v>842</v>
      </c>
      <c r="D48" s="35">
        <v>134</v>
      </c>
      <c r="E48" s="35">
        <v>832</v>
      </c>
      <c r="F48" s="35">
        <v>802</v>
      </c>
      <c r="G48" s="35"/>
      <c r="H48" s="35"/>
      <c r="I48" s="427">
        <f>SUM(B48:H48)</f>
        <v>3448</v>
      </c>
      <c r="J48" s="52"/>
      <c r="K48" s="409" t="s">
        <v>21</v>
      </c>
      <c r="L48" s="428">
        <v>72</v>
      </c>
      <c r="M48" s="411">
        <v>74</v>
      </c>
      <c r="N48" s="411">
        <v>12</v>
      </c>
      <c r="O48" s="411">
        <v>75</v>
      </c>
      <c r="P48" s="411">
        <v>73</v>
      </c>
      <c r="Q48" s="411"/>
      <c r="R48" s="429">
        <f>SUM(L48:Q48)</f>
        <v>306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132.65540000000001</v>
      </c>
      <c r="C49" s="204">
        <f t="shared" si="15"/>
        <v>133.2886</v>
      </c>
      <c r="D49" s="204">
        <f t="shared" si="15"/>
        <v>21.212199999999999</v>
      </c>
      <c r="E49" s="204">
        <f t="shared" si="15"/>
        <v>131.7056</v>
      </c>
      <c r="F49" s="204">
        <f t="shared" si="15"/>
        <v>126.95660000000001</v>
      </c>
      <c r="G49" s="204">
        <f t="shared" ref="G49:H49" si="16">((G48*G47)*7/1000-G39)/6</f>
        <v>0</v>
      </c>
      <c r="H49" s="204">
        <f t="shared" si="16"/>
        <v>0</v>
      </c>
      <c r="I49" s="431">
        <f>((I46*1000)/I48)/7</f>
        <v>158.7474975140868</v>
      </c>
      <c r="K49" s="414" t="s">
        <v>22</v>
      </c>
      <c r="L49" s="302">
        <f>((L48*L47)*7/1000-L39)/6</f>
        <v>10.269999999999998</v>
      </c>
      <c r="M49" s="302">
        <f t="shared" ref="M49:P49" si="17">((M48*M47)*7/1000-M39)/6</f>
        <v>10.423</v>
      </c>
      <c r="N49" s="302">
        <f t="shared" si="17"/>
        <v>1.7116666666666669</v>
      </c>
      <c r="O49" s="302">
        <f t="shared" si="17"/>
        <v>10.543750000000001</v>
      </c>
      <c r="P49" s="302">
        <f t="shared" si="17"/>
        <v>10.223333333333334</v>
      </c>
      <c r="Q49" s="204">
        <f t="shared" ref="Q49" si="18">((Q48*Q47)*7/1000-Q39-Q40)/5</f>
        <v>0</v>
      </c>
      <c r="R49" s="432">
        <f>((R46*1000)/R48)/7</f>
        <v>141.03641456582633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9">((B48*B47)*7)/1000</f>
        <v>928.58780000000013</v>
      </c>
      <c r="C50" s="43">
        <f t="shared" si="19"/>
        <v>933.02020000000005</v>
      </c>
      <c r="D50" s="43">
        <f t="shared" si="19"/>
        <v>148.4854</v>
      </c>
      <c r="E50" s="43">
        <f t="shared" si="19"/>
        <v>921.93920000000003</v>
      </c>
      <c r="F50" s="43">
        <f t="shared" si="19"/>
        <v>888.69620000000009</v>
      </c>
      <c r="G50" s="43">
        <f t="shared" si="19"/>
        <v>0</v>
      </c>
      <c r="H50" s="43">
        <f t="shared" si="19"/>
        <v>0</v>
      </c>
      <c r="I50" s="90"/>
      <c r="K50" s="99" t="s">
        <v>23</v>
      </c>
      <c r="L50" s="88">
        <f t="shared" ref="L50:Q50" si="20">((L48*L47)*7)/1000</f>
        <v>71.819999999999993</v>
      </c>
      <c r="M50" s="43">
        <f t="shared" si="20"/>
        <v>73.037999999999997</v>
      </c>
      <c r="N50" s="43">
        <f t="shared" si="20"/>
        <v>11.97</v>
      </c>
      <c r="O50" s="43">
        <f t="shared" si="20"/>
        <v>73.762500000000003</v>
      </c>
      <c r="P50" s="43">
        <f t="shared" si="20"/>
        <v>71.540000000000006</v>
      </c>
      <c r="Q50" s="43">
        <f t="shared" si="20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1">+(B46/B48)/7*1000</f>
        <v>158.46143879986366</v>
      </c>
      <c r="C51" s="49">
        <f t="shared" si="21"/>
        <v>158.65904309467254</v>
      </c>
      <c r="D51" s="49">
        <f t="shared" si="21"/>
        <v>161.45565031982946</v>
      </c>
      <c r="E51" s="49">
        <f t="shared" si="21"/>
        <v>158.7629120879121</v>
      </c>
      <c r="F51" s="49">
        <f t="shared" si="21"/>
        <v>158.67078731742075</v>
      </c>
      <c r="G51" s="49" t="e">
        <f t="shared" si="21"/>
        <v>#DIV/0!</v>
      </c>
      <c r="H51" s="49" t="e">
        <f t="shared" si="21"/>
        <v>#DIV/0!</v>
      </c>
      <c r="I51" s="108"/>
      <c r="J51" s="52"/>
      <c r="K51" s="100" t="s">
        <v>24</v>
      </c>
      <c r="L51" s="89">
        <f t="shared" ref="L51:Q51" si="22">+(L46/L48)/7*1000</f>
        <v>142.46031746031744</v>
      </c>
      <c r="M51" s="49">
        <f t="shared" si="22"/>
        <v>140.92664092664091</v>
      </c>
      <c r="N51" s="49">
        <f t="shared" si="22"/>
        <v>142.85714285714286</v>
      </c>
      <c r="O51" s="49">
        <f t="shared" si="22"/>
        <v>140.57142857142856</v>
      </c>
      <c r="P51" s="49">
        <f t="shared" si="22"/>
        <v>139.92172211350294</v>
      </c>
      <c r="Q51" s="49" t="e">
        <f t="shared" si="22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3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3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3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3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3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3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3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4">SUM(B58:B64)</f>
        <v>158.00000000000003</v>
      </c>
      <c r="C65" s="28">
        <f t="shared" si="24"/>
        <v>279.2</v>
      </c>
      <c r="D65" s="28">
        <f t="shared" si="24"/>
        <v>277</v>
      </c>
      <c r="E65" s="28">
        <f t="shared" si="24"/>
        <v>395.9</v>
      </c>
      <c r="F65" s="28">
        <f t="shared" si="24"/>
        <v>0</v>
      </c>
      <c r="G65" s="28">
        <f t="shared" si="24"/>
        <v>0</v>
      </c>
      <c r="H65" s="104">
        <f t="shared" si="23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5">((B67*B66)*7/1000-B58-B59)/5</f>
        <v>22.8871</v>
      </c>
      <c r="C68" s="39">
        <f t="shared" si="25"/>
        <v>40.400400000000005</v>
      </c>
      <c r="D68" s="39">
        <f t="shared" si="25"/>
        <v>40.129200000000004</v>
      </c>
      <c r="E68" s="39">
        <f t="shared" si="25"/>
        <v>57.355999999999995</v>
      </c>
      <c r="F68" s="39">
        <f t="shared" si="25"/>
        <v>0</v>
      </c>
      <c r="G68" s="39">
        <f t="shared" si="25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6">((B67*B66)*7)/1000</f>
        <v>158.03550000000001</v>
      </c>
      <c r="C69" s="43">
        <f t="shared" si="26"/>
        <v>279.202</v>
      </c>
      <c r="D69" s="43">
        <f t="shared" si="26"/>
        <v>277.04599999999999</v>
      </c>
      <c r="E69" s="43">
        <f t="shared" si="26"/>
        <v>395.78</v>
      </c>
      <c r="F69" s="43">
        <f t="shared" si="26"/>
        <v>0</v>
      </c>
      <c r="G69" s="43">
        <f t="shared" si="26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7">+(B65/B67)/7*1000</f>
        <v>130.47068538398022</v>
      </c>
      <c r="C70" s="49">
        <f t="shared" si="27"/>
        <v>129.49907235621521</v>
      </c>
      <c r="D70" s="49">
        <f t="shared" si="27"/>
        <v>128.47866419294991</v>
      </c>
      <c r="E70" s="49">
        <f t="shared" si="27"/>
        <v>128.53896103896105</v>
      </c>
      <c r="F70" s="49" t="e">
        <f t="shared" si="27"/>
        <v>#DIV/0!</v>
      </c>
      <c r="G70" s="49" t="e">
        <f t="shared" si="27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9"/>
      <c r="D73" s="449"/>
      <c r="E73" s="449"/>
      <c r="F73" s="118"/>
      <c r="G73" s="198"/>
      <c r="H73" s="449"/>
      <c r="I73" s="449"/>
      <c r="J73" s="449"/>
      <c r="K73" s="118"/>
      <c r="L73" s="198"/>
      <c r="M73" s="449"/>
      <c r="N73" s="449"/>
      <c r="O73" s="118"/>
      <c r="P73" s="198"/>
      <c r="Q73" s="449"/>
      <c r="R73" s="44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</v>
      </c>
      <c r="C76" s="204">
        <v>9</v>
      </c>
      <c r="D76" s="204">
        <v>1.7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</v>
      </c>
      <c r="N76" s="204">
        <v>11</v>
      </c>
      <c r="O76" s="205">
        <v>10.7</v>
      </c>
      <c r="P76" s="203">
        <v>10.9</v>
      </c>
      <c r="Q76" s="204">
        <v>2</v>
      </c>
      <c r="R76" s="204">
        <v>10.8</v>
      </c>
      <c r="S76" s="205">
        <v>10.8</v>
      </c>
      <c r="T76" s="405">
        <f t="shared" ref="T76:T83" si="28">SUM(B76:S76)</f>
        <v>150.00000000000003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</v>
      </c>
      <c r="C77" s="204">
        <v>9</v>
      </c>
      <c r="D77" s="204">
        <v>1.7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10.7</v>
      </c>
      <c r="P77" s="203">
        <v>10.9</v>
      </c>
      <c r="Q77" s="204">
        <v>2</v>
      </c>
      <c r="R77" s="204">
        <v>10.8</v>
      </c>
      <c r="S77" s="205">
        <v>10.8</v>
      </c>
      <c r="T77" s="405">
        <f t="shared" si="28"/>
        <v>150.10000000000002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9.6</v>
      </c>
      <c r="C78" s="204">
        <v>9</v>
      </c>
      <c r="D78" s="204">
        <v>1.8</v>
      </c>
      <c r="E78" s="204">
        <v>9</v>
      </c>
      <c r="F78" s="205">
        <v>10.5</v>
      </c>
      <c r="G78" s="203">
        <v>9</v>
      </c>
      <c r="H78" s="204">
        <v>9.5</v>
      </c>
      <c r="I78" s="204">
        <v>2.2000000000000002</v>
      </c>
      <c r="J78" s="204">
        <v>9.4</v>
      </c>
      <c r="K78" s="205">
        <v>10.4</v>
      </c>
      <c r="L78" s="203">
        <v>11.2</v>
      </c>
      <c r="M78" s="204">
        <v>2.1</v>
      </c>
      <c r="N78" s="204">
        <v>11</v>
      </c>
      <c r="O78" s="205">
        <v>10.7</v>
      </c>
      <c r="P78" s="203">
        <v>10.9</v>
      </c>
      <c r="Q78" s="204">
        <v>1.8</v>
      </c>
      <c r="R78" s="204">
        <v>10.7</v>
      </c>
      <c r="S78" s="205">
        <v>10.8</v>
      </c>
      <c r="T78" s="405">
        <f t="shared" si="28"/>
        <v>149.60000000000002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9.6</v>
      </c>
      <c r="C79" s="204">
        <v>9</v>
      </c>
      <c r="D79" s="204">
        <v>1.8</v>
      </c>
      <c r="E79" s="204">
        <v>9</v>
      </c>
      <c r="F79" s="205">
        <v>10.5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11.3</v>
      </c>
      <c r="M79" s="204">
        <v>2.1</v>
      </c>
      <c r="N79" s="204">
        <v>11</v>
      </c>
      <c r="O79" s="205">
        <v>10.8</v>
      </c>
      <c r="P79" s="203">
        <v>11</v>
      </c>
      <c r="Q79" s="204">
        <v>1.9</v>
      </c>
      <c r="R79" s="204">
        <v>10.7</v>
      </c>
      <c r="S79" s="205">
        <v>10.8</v>
      </c>
      <c r="T79" s="405">
        <f t="shared" si="28"/>
        <v>150.1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9.6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9.5</v>
      </c>
      <c r="K80" s="205">
        <v>10.5</v>
      </c>
      <c r="L80" s="203">
        <v>11.3</v>
      </c>
      <c r="M80" s="204">
        <v>2.1</v>
      </c>
      <c r="N80" s="204">
        <v>11</v>
      </c>
      <c r="O80" s="205">
        <v>10.8</v>
      </c>
      <c r="P80" s="203">
        <v>11</v>
      </c>
      <c r="Q80" s="204">
        <v>1.9</v>
      </c>
      <c r="R80" s="204">
        <v>10.8</v>
      </c>
      <c r="S80" s="205">
        <v>10.8</v>
      </c>
      <c r="T80" s="405">
        <f t="shared" si="28"/>
        <v>150.30000000000001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11.3</v>
      </c>
      <c r="M81" s="204">
        <v>2.1</v>
      </c>
      <c r="N81" s="204">
        <v>11</v>
      </c>
      <c r="O81" s="205">
        <v>10.8</v>
      </c>
      <c r="P81" s="203">
        <v>11</v>
      </c>
      <c r="Q81" s="204">
        <v>1.9</v>
      </c>
      <c r="R81" s="204">
        <v>10.8</v>
      </c>
      <c r="S81" s="205">
        <v>10.8</v>
      </c>
      <c r="T81" s="405">
        <f t="shared" si="28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9.6999999999999993</v>
      </c>
      <c r="C82" s="204">
        <v>9.1</v>
      </c>
      <c r="D82" s="204">
        <v>1.8</v>
      </c>
      <c r="E82" s="204">
        <v>9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9.5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1.9</v>
      </c>
      <c r="R82" s="204">
        <v>10.8</v>
      </c>
      <c r="S82" s="205">
        <v>10.8</v>
      </c>
      <c r="T82" s="405">
        <f t="shared" si="28"/>
        <v>150.9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67.3</v>
      </c>
      <c r="C83" s="309">
        <f>SUM(C76:C82)</f>
        <v>63.2</v>
      </c>
      <c r="D83" s="309">
        <f>SUM(D76:D82)</f>
        <v>12.400000000000002</v>
      </c>
      <c r="E83" s="309">
        <f>SUM(E76:E82)</f>
        <v>63.4</v>
      </c>
      <c r="F83" s="310">
        <f>SUM(F76:F82)</f>
        <v>73.3</v>
      </c>
      <c r="G83" s="311">
        <f t="shared" ref="G83:S83" si="29">SUM(G76:G82)</f>
        <v>63.2</v>
      </c>
      <c r="H83" s="309">
        <f t="shared" si="29"/>
        <v>66.599999999999994</v>
      </c>
      <c r="I83" s="309">
        <f t="shared" si="29"/>
        <v>15.5</v>
      </c>
      <c r="J83" s="309">
        <f t="shared" si="29"/>
        <v>66.199999999999989</v>
      </c>
      <c r="K83" s="310">
        <f t="shared" si="29"/>
        <v>73.599999999999994</v>
      </c>
      <c r="L83" s="311">
        <f t="shared" si="29"/>
        <v>78.799999999999983</v>
      </c>
      <c r="M83" s="309">
        <f t="shared" si="29"/>
        <v>14.499999999999998</v>
      </c>
      <c r="N83" s="309">
        <f t="shared" si="29"/>
        <v>77.099999999999994</v>
      </c>
      <c r="O83" s="310">
        <f t="shared" si="29"/>
        <v>75.299999999999983</v>
      </c>
      <c r="P83" s="311">
        <f t="shared" si="29"/>
        <v>76.7</v>
      </c>
      <c r="Q83" s="309">
        <f t="shared" si="29"/>
        <v>13.4</v>
      </c>
      <c r="R83" s="309">
        <f t="shared" si="29"/>
        <v>75.399999999999991</v>
      </c>
      <c r="S83" s="310">
        <f t="shared" si="29"/>
        <v>75.599999999999994</v>
      </c>
      <c r="T83" s="405">
        <f t="shared" si="28"/>
        <v>1051.4999999999998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8">
        <f>+((T83/T85)/7)*1000</f>
        <v>146.55052264808361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12</v>
      </c>
      <c r="E85" s="411">
        <v>62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72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13</v>
      </c>
      <c r="R85" s="411">
        <v>74</v>
      </c>
      <c r="S85" s="412">
        <v>74</v>
      </c>
      <c r="T85" s="413">
        <f>SUM(B85:S85)</f>
        <v>1025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30">((B85*B84)*7/1000-B76)/6</f>
        <v>9.6233333333333331</v>
      </c>
      <c r="C86" s="204">
        <f t="shared" si="30"/>
        <v>9.0326666666666657</v>
      </c>
      <c r="D86" s="204">
        <f t="shared" si="30"/>
        <v>1.7886666666666668</v>
      </c>
      <c r="E86" s="204">
        <f t="shared" si="30"/>
        <v>9.027333333333333</v>
      </c>
      <c r="F86" s="205">
        <f t="shared" si="30"/>
        <v>10.488666666666665</v>
      </c>
      <c r="G86" s="203">
        <f t="shared" si="30"/>
        <v>9.0326666666666657</v>
      </c>
      <c r="H86" s="204">
        <f t="shared" si="30"/>
        <v>9.5262499999999992</v>
      </c>
      <c r="I86" s="204">
        <f t="shared" si="30"/>
        <v>2.2233333333333332</v>
      </c>
      <c r="J86" s="204">
        <f t="shared" si="30"/>
        <v>9.4670833333333331</v>
      </c>
      <c r="K86" s="205">
        <f t="shared" si="30"/>
        <v>10.497333333333334</v>
      </c>
      <c r="L86" s="203">
        <f t="shared" si="30"/>
        <v>11.256</v>
      </c>
      <c r="M86" s="204">
        <f t="shared" si="30"/>
        <v>2.0840000000000001</v>
      </c>
      <c r="N86" s="204">
        <f t="shared" si="30"/>
        <v>11.023333333333333</v>
      </c>
      <c r="O86" s="205">
        <f t="shared" si="30"/>
        <v>10.778166666666666</v>
      </c>
      <c r="P86" s="203">
        <f t="shared" si="30"/>
        <v>10.960666666666667</v>
      </c>
      <c r="Q86" s="204">
        <f t="shared" si="30"/>
        <v>1.9037499999999998</v>
      </c>
      <c r="R86" s="204">
        <f t="shared" si="30"/>
        <v>10.7615</v>
      </c>
      <c r="S86" s="205">
        <f t="shared" si="30"/>
        <v>10.804666666666668</v>
      </c>
      <c r="T86" s="413">
        <f>((T83*1000)/T85)/7</f>
        <v>146.55052264808359</v>
      </c>
      <c r="AD86" s="3"/>
    </row>
    <row r="87" spans="1:41" ht="33.75" customHeight="1" x14ac:dyDescent="0.25">
      <c r="A87" s="99" t="s">
        <v>23</v>
      </c>
      <c r="B87" s="42">
        <f>((B85*B84)*7)/1000</f>
        <v>67.34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31">((G85*G84)*7)/1000</f>
        <v>63.195999999999998</v>
      </c>
      <c r="H87" s="43">
        <f t="shared" si="31"/>
        <v>66.657499999999999</v>
      </c>
      <c r="I87" s="43">
        <f t="shared" si="31"/>
        <v>15.54</v>
      </c>
      <c r="J87" s="43">
        <f t="shared" si="31"/>
        <v>66.202500000000001</v>
      </c>
      <c r="K87" s="90">
        <f t="shared" si="31"/>
        <v>73.584000000000003</v>
      </c>
      <c r="L87" s="42">
        <f t="shared" si="31"/>
        <v>78.736000000000004</v>
      </c>
      <c r="M87" s="43">
        <f t="shared" si="31"/>
        <v>14.504</v>
      </c>
      <c r="N87" s="43">
        <f t="shared" si="31"/>
        <v>77.14</v>
      </c>
      <c r="O87" s="90">
        <f t="shared" si="31"/>
        <v>75.369</v>
      </c>
      <c r="P87" s="42">
        <f t="shared" si="31"/>
        <v>76.664000000000001</v>
      </c>
      <c r="Q87" s="43">
        <f t="shared" si="31"/>
        <v>13.422499999999999</v>
      </c>
      <c r="R87" s="43">
        <f t="shared" si="31"/>
        <v>75.369</v>
      </c>
      <c r="S87" s="90">
        <f t="shared" si="3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147.91208791208791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146.08294930875573</v>
      </c>
      <c r="F88" s="50">
        <f>+(F83/F85)/7*1000</f>
        <v>145.43650793650792</v>
      </c>
      <c r="G88" s="48">
        <f t="shared" ref="G88:S88" si="32">+(G83/G85)/7*1000</f>
        <v>148.00936768149884</v>
      </c>
      <c r="H88" s="49">
        <f t="shared" si="32"/>
        <v>146.37362637362637</v>
      </c>
      <c r="I88" s="49">
        <f t="shared" si="32"/>
        <v>147.61904761904762</v>
      </c>
      <c r="J88" s="49">
        <f t="shared" si="32"/>
        <v>145.49450549450546</v>
      </c>
      <c r="K88" s="50">
        <f t="shared" si="32"/>
        <v>146.03174603174602</v>
      </c>
      <c r="L88" s="48">
        <f t="shared" si="32"/>
        <v>148.12030075187965</v>
      </c>
      <c r="M88" s="49">
        <f t="shared" si="32"/>
        <v>147.95918367346937</v>
      </c>
      <c r="N88" s="49">
        <f t="shared" si="32"/>
        <v>144.92481203007517</v>
      </c>
      <c r="O88" s="50">
        <f t="shared" si="32"/>
        <v>145.36679536679534</v>
      </c>
      <c r="P88" s="48">
        <f t="shared" si="32"/>
        <v>148.06949806949808</v>
      </c>
      <c r="Q88" s="49">
        <f t="shared" si="32"/>
        <v>147.25274725274727</v>
      </c>
      <c r="R88" s="49">
        <f t="shared" si="32"/>
        <v>145.55984555984551</v>
      </c>
      <c r="S88" s="50">
        <f t="shared" si="32"/>
        <v>145.94594594594597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9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2"/>
      <c r="Z3" s="2"/>
      <c r="AA3" s="2"/>
      <c r="AB3" s="2"/>
      <c r="AC3" s="2"/>
      <c r="AD3" s="4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0" t="s">
        <v>1</v>
      </c>
      <c r="B9" s="450"/>
      <c r="C9" s="450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0"/>
      <c r="B10" s="450"/>
      <c r="C10" s="4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0" t="s">
        <v>4</v>
      </c>
      <c r="B11" s="450"/>
      <c r="C11" s="450"/>
      <c r="D11" s="1"/>
      <c r="E11" s="451">
        <v>1</v>
      </c>
      <c r="F11" s="1"/>
      <c r="G11" s="1"/>
      <c r="H11" s="1"/>
      <c r="I11" s="1"/>
      <c r="J11" s="1"/>
      <c r="K11" s="618" t="s">
        <v>119</v>
      </c>
      <c r="L11" s="618"/>
      <c r="M11" s="452"/>
      <c r="N11" s="4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0"/>
      <c r="B12" s="450"/>
      <c r="C12" s="450"/>
      <c r="D12" s="1"/>
      <c r="E12" s="5"/>
      <c r="F12" s="1"/>
      <c r="G12" s="1"/>
      <c r="H12" s="1"/>
      <c r="I12" s="1"/>
      <c r="J12" s="1"/>
      <c r="K12" s="452"/>
      <c r="L12" s="452"/>
      <c r="M12" s="452"/>
      <c r="N12" s="4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0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2"/>
      <c r="M13" s="452"/>
      <c r="N13" s="452"/>
      <c r="O13" s="452"/>
      <c r="P13" s="452"/>
      <c r="Q13" s="452"/>
      <c r="R13" s="452"/>
      <c r="S13" s="452"/>
      <c r="T13" s="452"/>
      <c r="U13" s="452"/>
      <c r="V13" s="452"/>
      <c r="W13" s="1"/>
      <c r="X13" s="1"/>
      <c r="Y13" s="1"/>
    </row>
    <row r="14" spans="1:30" s="3" customFormat="1" ht="27" thickBot="1" x14ac:dyDescent="0.3">
      <c r="A14" s="45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480</v>
      </c>
      <c r="C19" s="300">
        <v>8.327</v>
      </c>
      <c r="D19" s="300">
        <v>8.0299999999999994</v>
      </c>
      <c r="E19" s="300">
        <v>1.6279999999999999</v>
      </c>
      <c r="F19" s="300">
        <v>8.0299999999999994</v>
      </c>
      <c r="G19" s="300">
        <v>9.3170000000000002</v>
      </c>
      <c r="H19" s="299">
        <v>483</v>
      </c>
      <c r="I19" s="300">
        <v>7.7990000000000004</v>
      </c>
      <c r="J19" s="300">
        <v>8.2390000000000008</v>
      </c>
      <c r="K19" s="300">
        <v>1.782</v>
      </c>
      <c r="L19" s="300">
        <v>8.327</v>
      </c>
      <c r="M19" s="301">
        <v>9.4160000000000004</v>
      </c>
      <c r="N19" s="23">
        <v>142.5574</v>
      </c>
      <c r="O19" s="24">
        <v>26.548499999999997</v>
      </c>
      <c r="P19" s="24">
        <v>141.59200000000001</v>
      </c>
      <c r="Q19" s="25">
        <v>142.5574</v>
      </c>
      <c r="R19" s="23">
        <v>137.56950000000001</v>
      </c>
      <c r="S19" s="24">
        <v>27.674800000000001</v>
      </c>
      <c r="T19" s="24">
        <v>137.24770000000004</v>
      </c>
      <c r="U19" s="25">
        <v>138.53489999999999</v>
      </c>
      <c r="V19" s="302">
        <f t="shared" si="0"/>
        <v>1928.1772000000001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480</v>
      </c>
      <c r="C20" s="300">
        <v>8.327</v>
      </c>
      <c r="D20" s="300">
        <v>8.0299999999999994</v>
      </c>
      <c r="E20" s="300">
        <v>1.6279999999999999</v>
      </c>
      <c r="F20" s="300">
        <v>8.0299999999999994</v>
      </c>
      <c r="G20" s="300">
        <v>9.3170000000000002</v>
      </c>
      <c r="H20" s="299">
        <v>483</v>
      </c>
      <c r="I20" s="300">
        <v>7.7990000000000004</v>
      </c>
      <c r="J20" s="300">
        <v>8.2390000000000008</v>
      </c>
      <c r="K20" s="300">
        <v>1.782</v>
      </c>
      <c r="L20" s="300">
        <v>8.327</v>
      </c>
      <c r="M20" s="301">
        <v>9.4160000000000004</v>
      </c>
      <c r="N20" s="23">
        <v>142.5574</v>
      </c>
      <c r="O20" s="24">
        <v>26.548499999999997</v>
      </c>
      <c r="P20" s="24">
        <v>141.59200000000001</v>
      </c>
      <c r="Q20" s="25">
        <v>142.5574</v>
      </c>
      <c r="R20" s="23">
        <v>137.56950000000001</v>
      </c>
      <c r="S20" s="24">
        <v>27.674800000000001</v>
      </c>
      <c r="T20" s="24">
        <v>137.24770000000004</v>
      </c>
      <c r="U20" s="25">
        <v>138.53489999999999</v>
      </c>
      <c r="V20" s="302">
        <f t="shared" si="0"/>
        <v>1928.1772000000001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480</v>
      </c>
      <c r="C21" s="300">
        <v>8.327</v>
      </c>
      <c r="D21" s="300">
        <v>8.0299999999999994</v>
      </c>
      <c r="E21" s="300">
        <v>1.6279999999999999</v>
      </c>
      <c r="F21" s="300">
        <v>8.0299999999999994</v>
      </c>
      <c r="G21" s="300">
        <v>9.3170000000000002</v>
      </c>
      <c r="H21" s="299">
        <v>483</v>
      </c>
      <c r="I21" s="300">
        <v>7.7990000000000004</v>
      </c>
      <c r="J21" s="300">
        <v>8.2390000000000008</v>
      </c>
      <c r="K21" s="300">
        <v>1.782</v>
      </c>
      <c r="L21" s="300">
        <v>8.327</v>
      </c>
      <c r="M21" s="301">
        <v>9.4160000000000004</v>
      </c>
      <c r="N21" s="23">
        <v>142.5574</v>
      </c>
      <c r="O21" s="24">
        <v>26.548499999999997</v>
      </c>
      <c r="P21" s="24">
        <v>141.59200000000001</v>
      </c>
      <c r="Q21" s="25">
        <v>142.5574</v>
      </c>
      <c r="R21" s="23">
        <v>137.56950000000001</v>
      </c>
      <c r="S21" s="24">
        <v>27.674800000000001</v>
      </c>
      <c r="T21" s="24">
        <v>137.24770000000004</v>
      </c>
      <c r="U21" s="25">
        <v>138.53489999999999</v>
      </c>
      <c r="V21" s="302">
        <f t="shared" si="0"/>
        <v>1928.1772000000001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480</v>
      </c>
      <c r="C22" s="300">
        <v>8.327</v>
      </c>
      <c r="D22" s="300">
        <v>8.0299999999999994</v>
      </c>
      <c r="E22" s="300">
        <v>1.6279999999999999</v>
      </c>
      <c r="F22" s="300">
        <v>8.0299999999999994</v>
      </c>
      <c r="G22" s="300">
        <v>9.3170000000000002</v>
      </c>
      <c r="H22" s="299">
        <v>483</v>
      </c>
      <c r="I22" s="300">
        <v>7.7990000000000004</v>
      </c>
      <c r="J22" s="300">
        <v>8.2390000000000008</v>
      </c>
      <c r="K22" s="300">
        <v>1.782</v>
      </c>
      <c r="L22" s="300">
        <v>8.327</v>
      </c>
      <c r="M22" s="301">
        <v>9.4160000000000004</v>
      </c>
      <c r="N22" s="23">
        <v>142.5574</v>
      </c>
      <c r="O22" s="24">
        <v>26.548499999999997</v>
      </c>
      <c r="P22" s="24">
        <v>141.59200000000001</v>
      </c>
      <c r="Q22" s="25">
        <v>142.5574</v>
      </c>
      <c r="R22" s="23">
        <v>137.56950000000001</v>
      </c>
      <c r="S22" s="24">
        <v>27.674800000000001</v>
      </c>
      <c r="T22" s="24">
        <v>137.24770000000004</v>
      </c>
      <c r="U22" s="25">
        <v>138.53489999999999</v>
      </c>
      <c r="V22" s="302">
        <f t="shared" si="0"/>
        <v>1928.1772000000001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480</v>
      </c>
      <c r="C23" s="300">
        <v>8.327</v>
      </c>
      <c r="D23" s="300">
        <v>8.0299999999999994</v>
      </c>
      <c r="E23" s="300">
        <v>1.6279999999999999</v>
      </c>
      <c r="F23" s="300">
        <v>8.0299999999999994</v>
      </c>
      <c r="G23" s="300">
        <v>9.3170000000000002</v>
      </c>
      <c r="H23" s="299">
        <v>483</v>
      </c>
      <c r="I23" s="300">
        <v>7.7990000000000004</v>
      </c>
      <c r="J23" s="300">
        <v>8.2390000000000008</v>
      </c>
      <c r="K23" s="300">
        <v>1.782</v>
      </c>
      <c r="L23" s="300">
        <v>8.327</v>
      </c>
      <c r="M23" s="301">
        <v>9.4160000000000004</v>
      </c>
      <c r="N23" s="23">
        <v>142.5574</v>
      </c>
      <c r="O23" s="24">
        <v>26.548499999999997</v>
      </c>
      <c r="P23" s="24">
        <v>141.59200000000001</v>
      </c>
      <c r="Q23" s="25">
        <v>142.5574</v>
      </c>
      <c r="R23" s="23">
        <v>137.56950000000001</v>
      </c>
      <c r="S23" s="24">
        <v>27.674800000000001</v>
      </c>
      <c r="T23" s="24">
        <v>137.24770000000004</v>
      </c>
      <c r="U23" s="25">
        <v>138.53489999999999</v>
      </c>
      <c r="V23" s="302">
        <f t="shared" si="0"/>
        <v>1928.1772000000001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3364</v>
      </c>
      <c r="C24" s="306">
        <f t="shared" ref="C24:U24" si="1">SUM(C17:C23)</f>
        <v>59.068999999999996</v>
      </c>
      <c r="D24" s="306">
        <f t="shared" si="1"/>
        <v>56.940000000000005</v>
      </c>
      <c r="E24" s="306">
        <f t="shared" si="1"/>
        <v>11.613</v>
      </c>
      <c r="F24" s="306">
        <f t="shared" si="1"/>
        <v>56.986000000000004</v>
      </c>
      <c r="G24" s="306">
        <f t="shared" si="1"/>
        <v>66.066000000000003</v>
      </c>
      <c r="H24" s="305">
        <f t="shared" si="1"/>
        <v>3385</v>
      </c>
      <c r="I24" s="306">
        <f t="shared" si="1"/>
        <v>55.324999999999996</v>
      </c>
      <c r="J24" s="306">
        <f t="shared" si="1"/>
        <v>58.422000000000011</v>
      </c>
      <c r="K24" s="306">
        <f t="shared" si="1"/>
        <v>12.659000000000001</v>
      </c>
      <c r="L24" s="306">
        <f t="shared" si="1"/>
        <v>59.045999999999992</v>
      </c>
      <c r="M24" s="307">
        <f t="shared" si="1"/>
        <v>66.790999999999997</v>
      </c>
      <c r="N24" s="391">
        <f t="shared" si="1"/>
        <v>998.96500000000015</v>
      </c>
      <c r="O24" s="392">
        <f t="shared" si="1"/>
        <v>186.03749999999997</v>
      </c>
      <c r="P24" s="392">
        <f t="shared" si="1"/>
        <v>992.52299999999991</v>
      </c>
      <c r="Q24" s="393">
        <f t="shared" si="1"/>
        <v>998.96500000000015</v>
      </c>
      <c r="R24" s="391">
        <f t="shared" si="1"/>
        <v>964.33550000000014</v>
      </c>
      <c r="S24" s="392">
        <f t="shared" si="1"/>
        <v>195.22200000000001</v>
      </c>
      <c r="T24" s="392">
        <f t="shared" si="1"/>
        <v>963.04950000000008</v>
      </c>
      <c r="U24" s="393">
        <f t="shared" si="1"/>
        <v>970.77750000000003</v>
      </c>
      <c r="V24" s="302">
        <f>SUM(B24:U24)</f>
        <v>13521.791999999998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</v>
      </c>
      <c r="D25" s="314">
        <v>161</v>
      </c>
      <c r="E25" s="314">
        <v>161</v>
      </c>
      <c r="F25" s="314">
        <v>161</v>
      </c>
      <c r="G25" s="314">
        <v>161</v>
      </c>
      <c r="H25" s="313"/>
      <c r="I25" s="314">
        <v>161</v>
      </c>
      <c r="J25" s="314">
        <v>161</v>
      </c>
      <c r="K25" s="314">
        <v>161</v>
      </c>
      <c r="L25" s="314">
        <v>161</v>
      </c>
      <c r="M25" s="315">
        <v>161</v>
      </c>
      <c r="N25" s="387">
        <v>161</v>
      </c>
      <c r="O25" s="388">
        <v>161</v>
      </c>
      <c r="P25" s="388">
        <v>161</v>
      </c>
      <c r="Q25" s="389">
        <v>161</v>
      </c>
      <c r="R25" s="390">
        <v>161</v>
      </c>
      <c r="S25" s="388">
        <v>161</v>
      </c>
      <c r="T25" s="388">
        <v>161</v>
      </c>
      <c r="U25" s="389">
        <v>161</v>
      </c>
      <c r="V25" s="320">
        <f>+((V24/V26)/7)*1000</f>
        <v>160.9334809154854</v>
      </c>
    </row>
    <row r="26" spans="1:42" s="52" customFormat="1" ht="36.75" customHeight="1" x14ac:dyDescent="0.25">
      <c r="A26" s="321" t="s">
        <v>21</v>
      </c>
      <c r="B26" s="322"/>
      <c r="C26" s="323">
        <v>757</v>
      </c>
      <c r="D26" s="323">
        <v>730</v>
      </c>
      <c r="E26" s="323">
        <v>148</v>
      </c>
      <c r="F26" s="323">
        <v>730</v>
      </c>
      <c r="G26" s="323">
        <v>847</v>
      </c>
      <c r="H26" s="324"/>
      <c r="I26" s="323">
        <v>709</v>
      </c>
      <c r="J26" s="323">
        <v>749</v>
      </c>
      <c r="K26" s="323">
        <v>162</v>
      </c>
      <c r="L26" s="323">
        <v>757</v>
      </c>
      <c r="M26" s="325">
        <v>856</v>
      </c>
      <c r="N26" s="86">
        <v>886</v>
      </c>
      <c r="O26" s="35">
        <v>165</v>
      </c>
      <c r="P26" s="35">
        <v>880</v>
      </c>
      <c r="Q26" s="36">
        <v>886</v>
      </c>
      <c r="R26" s="34">
        <v>855</v>
      </c>
      <c r="S26" s="35">
        <v>172</v>
      </c>
      <c r="T26" s="35">
        <v>853</v>
      </c>
      <c r="U26" s="36">
        <v>861</v>
      </c>
      <c r="V26" s="326">
        <f>SUM(C26:U26)</f>
        <v>12003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731.26199999999994</v>
      </c>
      <c r="D27" s="300">
        <f t="shared" ref="D27:G27" si="2">(D26*D25/1000)*6</f>
        <v>705.18000000000006</v>
      </c>
      <c r="E27" s="300">
        <f t="shared" si="2"/>
        <v>142.96799999999999</v>
      </c>
      <c r="F27" s="300">
        <f t="shared" si="2"/>
        <v>705.18000000000006</v>
      </c>
      <c r="G27" s="300">
        <f t="shared" si="2"/>
        <v>818.202</v>
      </c>
      <c r="H27" s="328"/>
      <c r="I27" s="300">
        <f>(I26*I25/1000)*6</f>
        <v>684.89400000000001</v>
      </c>
      <c r="J27" s="300">
        <f>(J26*J25/1000)*6</f>
        <v>723.53399999999999</v>
      </c>
      <c r="K27" s="300">
        <f>(K26*K25/1000)*6</f>
        <v>156.49200000000002</v>
      </c>
      <c r="L27" s="300">
        <f>(L26*L25/1000)*6</f>
        <v>731.26199999999994</v>
      </c>
      <c r="M27" s="301">
        <f>(M26*M25/1000)*6</f>
        <v>826.89599999999996</v>
      </c>
      <c r="N27" s="302">
        <f>((N26*N25)*7/1000)/7</f>
        <v>142.64600000000002</v>
      </c>
      <c r="O27" s="204">
        <f t="shared" ref="O27:U27" si="3">((O26*O25)*7/1000)/7</f>
        <v>26.565000000000001</v>
      </c>
      <c r="P27" s="204">
        <f t="shared" si="3"/>
        <v>141.68</v>
      </c>
      <c r="Q27" s="205">
        <f t="shared" si="3"/>
        <v>142.64600000000002</v>
      </c>
      <c r="R27" s="203">
        <f t="shared" si="3"/>
        <v>137.655</v>
      </c>
      <c r="S27" s="204">
        <f t="shared" si="3"/>
        <v>27.692</v>
      </c>
      <c r="T27" s="204">
        <f t="shared" si="3"/>
        <v>137.333</v>
      </c>
      <c r="U27" s="205">
        <f t="shared" si="3"/>
        <v>138.62100000000001</v>
      </c>
      <c r="V27" s="88"/>
      <c r="W27" s="52">
        <f>((V24*1000)/V26)/7</f>
        <v>160.9334809154854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8.327</v>
      </c>
      <c r="D28" s="330">
        <f t="shared" ref="D28:G28" si="4">+(D25-$C$32)*D26/1000</f>
        <v>8.0299999999999994</v>
      </c>
      <c r="E28" s="330">
        <f t="shared" si="4"/>
        <v>1.6279999999999999</v>
      </c>
      <c r="F28" s="330">
        <f t="shared" si="4"/>
        <v>8.0299999999999994</v>
      </c>
      <c r="G28" s="330">
        <f t="shared" si="4"/>
        <v>9.3170000000000002</v>
      </c>
      <c r="H28" s="329"/>
      <c r="I28" s="330">
        <f>+(I25-$I$32)*I26/1000</f>
        <v>7.7990000000000004</v>
      </c>
      <c r="J28" s="330">
        <f t="shared" ref="J28:M28" si="5">+(J25-$I$32)*J26/1000</f>
        <v>8.2390000000000008</v>
      </c>
      <c r="K28" s="330">
        <f t="shared" si="5"/>
        <v>1.782</v>
      </c>
      <c r="L28" s="330">
        <f t="shared" si="5"/>
        <v>8.327</v>
      </c>
      <c r="M28" s="331">
        <f t="shared" si="5"/>
        <v>9.4160000000000004</v>
      </c>
      <c r="N28" s="259">
        <f t="shared" ref="N28:U28" si="6">((N26*N25)*7)/1000</f>
        <v>998.52200000000005</v>
      </c>
      <c r="O28" s="45">
        <f t="shared" si="6"/>
        <v>185.95500000000001</v>
      </c>
      <c r="P28" s="45">
        <f t="shared" si="6"/>
        <v>991.76</v>
      </c>
      <c r="Q28" s="46">
        <f t="shared" si="6"/>
        <v>998.52200000000005</v>
      </c>
      <c r="R28" s="44">
        <f t="shared" si="6"/>
        <v>963.58500000000004</v>
      </c>
      <c r="S28" s="45">
        <f t="shared" si="6"/>
        <v>193.84399999999999</v>
      </c>
      <c r="T28" s="45">
        <f t="shared" si="6"/>
        <v>961.33100000000002</v>
      </c>
      <c r="U28" s="46">
        <f t="shared" si="6"/>
        <v>970.34699999999998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883.16666666666924</v>
      </c>
      <c r="D29" s="333">
        <f t="shared" si="7"/>
        <v>851.66666666666913</v>
      </c>
      <c r="E29" s="333">
        <f t="shared" si="7"/>
        <v>172.66666666666717</v>
      </c>
      <c r="F29" s="333">
        <f t="shared" si="7"/>
        <v>851.66666666666913</v>
      </c>
      <c r="G29" s="333">
        <f t="shared" si="7"/>
        <v>988.16666666666958</v>
      </c>
      <c r="H29" s="332"/>
      <c r="I29" s="333">
        <f>+I26*(1.16666666666667)</f>
        <v>827.16666666666913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998.66666666666958</v>
      </c>
      <c r="N29" s="89">
        <f t="shared" ref="N29:U29" si="8">+(N24/N26)/7*1000</f>
        <v>161.07142857142858</v>
      </c>
      <c r="O29" s="49">
        <f t="shared" si="8"/>
        <v>161.07142857142853</v>
      </c>
      <c r="P29" s="49">
        <f t="shared" si="8"/>
        <v>161.12386363636364</v>
      </c>
      <c r="Q29" s="50">
        <f t="shared" si="8"/>
        <v>161.07142857142858</v>
      </c>
      <c r="R29" s="48">
        <f t="shared" si="8"/>
        <v>161.12539682539688</v>
      </c>
      <c r="S29" s="49">
        <f t="shared" si="8"/>
        <v>162.14451827242527</v>
      </c>
      <c r="T29" s="49">
        <f t="shared" si="8"/>
        <v>161.28780773739743</v>
      </c>
      <c r="U29" s="50">
        <f t="shared" si="8"/>
        <v>161.07142857142856</v>
      </c>
      <c r="V29" s="344"/>
    </row>
    <row r="30" spans="1:42" s="304" customFormat="1" ht="33.75" customHeight="1" x14ac:dyDescent="0.25">
      <c r="A30" s="52"/>
      <c r="B30" s="328"/>
      <c r="C30" s="335">
        <f>(C27/6)</f>
        <v>121.877</v>
      </c>
      <c r="D30" s="335">
        <f t="shared" ref="D30:G30" si="9">+(D27/6)</f>
        <v>117.53000000000002</v>
      </c>
      <c r="E30" s="335">
        <f t="shared" si="9"/>
        <v>23.827999999999999</v>
      </c>
      <c r="F30" s="335">
        <f t="shared" si="9"/>
        <v>117.53000000000002</v>
      </c>
      <c r="G30" s="335">
        <f t="shared" si="9"/>
        <v>136.36699999999999</v>
      </c>
      <c r="H30" s="328"/>
      <c r="I30" s="335">
        <f>+(I27/6)</f>
        <v>114.149</v>
      </c>
      <c r="J30" s="335">
        <f>+(J27/6)</f>
        <v>120.589</v>
      </c>
      <c r="K30" s="335">
        <f>+(K27/6)</f>
        <v>26.082000000000004</v>
      </c>
      <c r="L30" s="335">
        <f>+(L27/6)</f>
        <v>121.877</v>
      </c>
      <c r="M30" s="336">
        <f>+(M27/6)</f>
        <v>137.816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289.92525000000001</v>
      </c>
      <c r="D31" s="335">
        <f t="shared" ref="D31:G31" si="10">+((D27-D24)/4)+D30</f>
        <v>279.59000000000003</v>
      </c>
      <c r="E31" s="335">
        <f t="shared" si="10"/>
        <v>56.666749999999993</v>
      </c>
      <c r="F31" s="335">
        <f t="shared" si="10"/>
        <v>279.57850000000002</v>
      </c>
      <c r="G31" s="335">
        <f t="shared" si="10"/>
        <v>324.40099999999995</v>
      </c>
      <c r="H31" s="328"/>
      <c r="I31" s="335">
        <f>+((I27-I24)/4)+I30</f>
        <v>271.54124999999999</v>
      </c>
      <c r="J31" s="335">
        <f>+((J27-J24)/4)+J30</f>
        <v>286.86699999999996</v>
      </c>
      <c r="K31" s="335">
        <f>+((K27-K24)/4)+K30</f>
        <v>62.040250000000015</v>
      </c>
      <c r="L31" s="335">
        <f>+((L27-L24)/4)+L30</f>
        <v>289.93099999999998</v>
      </c>
      <c r="M31" s="336">
        <f>+((M27-M24)/4)+M30</f>
        <v>327.84225000000004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481.8</v>
      </c>
      <c r="E32" s="340">
        <f>+SUM(C26:G26)</f>
        <v>3212</v>
      </c>
      <c r="F32" s="341"/>
      <c r="G32" s="341"/>
      <c r="H32" s="337"/>
      <c r="I32" s="338">
        <v>150</v>
      </c>
      <c r="J32" s="339">
        <f>+I32*K32/1000</f>
        <v>484.95</v>
      </c>
      <c r="K32" s="340">
        <f>+SUM(I26:M26)</f>
        <v>3233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132</v>
      </c>
      <c r="C39" s="82">
        <v>133.80000000000001</v>
      </c>
      <c r="D39" s="82">
        <v>20</v>
      </c>
      <c r="E39" s="82">
        <v>129</v>
      </c>
      <c r="F39" s="82">
        <v>126.5</v>
      </c>
      <c r="G39" s="82"/>
      <c r="H39" s="82"/>
      <c r="I39" s="205">
        <f t="shared" ref="I39:I46" si="11">SUM(B39:H39)</f>
        <v>541.29999999999995</v>
      </c>
      <c r="J39" s="52"/>
      <c r="K39" s="404" t="s">
        <v>13</v>
      </c>
      <c r="L39" s="82">
        <v>10.3</v>
      </c>
      <c r="M39" s="82">
        <v>10.4</v>
      </c>
      <c r="N39" s="82">
        <v>1.8</v>
      </c>
      <c r="O39" s="82">
        <v>10.7</v>
      </c>
      <c r="P39" s="82">
        <v>10.3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132</v>
      </c>
      <c r="C40" s="82">
        <v>133.80000000000001</v>
      </c>
      <c r="D40" s="82">
        <v>20</v>
      </c>
      <c r="E40" s="82">
        <v>129</v>
      </c>
      <c r="F40" s="82">
        <v>126.5</v>
      </c>
      <c r="G40" s="82"/>
      <c r="H40" s="82"/>
      <c r="I40" s="205">
        <f t="shared" si="11"/>
        <v>541.29999999999995</v>
      </c>
      <c r="J40" s="52"/>
      <c r="K40" s="406" t="s">
        <v>14</v>
      </c>
      <c r="L40" s="82">
        <v>10.3</v>
      </c>
      <c r="M40" s="82">
        <v>10.4</v>
      </c>
      <c r="N40" s="82">
        <v>1.8</v>
      </c>
      <c r="O40" s="82">
        <v>10.7</v>
      </c>
      <c r="P40" s="82">
        <v>10.3</v>
      </c>
      <c r="Q40" s="82"/>
      <c r="R40" s="205">
        <f t="shared" si="12"/>
        <v>43.5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132.48650000000001</v>
      </c>
      <c r="C41" s="82">
        <v>133.31979999999999</v>
      </c>
      <c r="D41" s="82">
        <v>20.847000000000001</v>
      </c>
      <c r="E41" s="82">
        <v>133.02080000000001</v>
      </c>
      <c r="F41" s="82">
        <v>127.14190000000001</v>
      </c>
      <c r="G41" s="24"/>
      <c r="H41" s="24"/>
      <c r="I41" s="205">
        <f t="shared" si="11"/>
        <v>546.81599999999992</v>
      </c>
      <c r="J41" s="52"/>
      <c r="K41" s="404" t="s">
        <v>15</v>
      </c>
      <c r="L41" s="82">
        <v>10.199999999999999</v>
      </c>
      <c r="M41" s="82">
        <v>10.4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42.7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132.48650000000001</v>
      </c>
      <c r="C42" s="82">
        <v>133.31979999999999</v>
      </c>
      <c r="D42" s="82">
        <v>20.847000000000001</v>
      </c>
      <c r="E42" s="82">
        <v>133.02080000000001</v>
      </c>
      <c r="F42" s="82">
        <v>127.14190000000001</v>
      </c>
      <c r="G42" s="82"/>
      <c r="H42" s="82"/>
      <c r="I42" s="205">
        <f t="shared" si="11"/>
        <v>546.81599999999992</v>
      </c>
      <c r="J42" s="52"/>
      <c r="K42" s="406" t="s">
        <v>16</v>
      </c>
      <c r="L42" s="82">
        <v>10.199999999999999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132.48650000000001</v>
      </c>
      <c r="C43" s="82">
        <v>133.31979999999999</v>
      </c>
      <c r="D43" s="82">
        <v>20.847000000000001</v>
      </c>
      <c r="E43" s="82">
        <v>133.02080000000001</v>
      </c>
      <c r="F43" s="82">
        <v>127.14190000000001</v>
      </c>
      <c r="G43" s="82"/>
      <c r="H43" s="82"/>
      <c r="I43" s="205">
        <f t="shared" si="11"/>
        <v>546.81599999999992</v>
      </c>
      <c r="J43" s="52"/>
      <c r="K43" s="404" t="s">
        <v>17</v>
      </c>
      <c r="L43" s="82">
        <v>10.199999999999999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130.5</v>
      </c>
      <c r="C44" s="82">
        <v>132</v>
      </c>
      <c r="D44" s="82">
        <v>19.971</v>
      </c>
      <c r="E44" s="82">
        <v>131.71350000000001</v>
      </c>
      <c r="F44" s="82">
        <v>126.9585</v>
      </c>
      <c r="G44" s="82"/>
      <c r="H44" s="82"/>
      <c r="I44" s="205">
        <f t="shared" si="11"/>
        <v>541.14300000000003</v>
      </c>
      <c r="J44" s="52"/>
      <c r="K44" s="406" t="s">
        <v>18</v>
      </c>
      <c r="L44" s="82">
        <v>10.3</v>
      </c>
      <c r="M44" s="82">
        <v>10.5</v>
      </c>
      <c r="N44" s="82">
        <v>1.7</v>
      </c>
      <c r="O44" s="82">
        <v>10.5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130.5</v>
      </c>
      <c r="C45" s="82">
        <v>132</v>
      </c>
      <c r="D45" s="82">
        <v>19.971</v>
      </c>
      <c r="E45" s="82">
        <v>131.71350000000001</v>
      </c>
      <c r="F45" s="82">
        <v>126.9585</v>
      </c>
      <c r="G45" s="82"/>
      <c r="H45" s="82"/>
      <c r="I45" s="205">
        <f t="shared" si="11"/>
        <v>541.14300000000003</v>
      </c>
      <c r="J45" s="52"/>
      <c r="K45" s="404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922.45949999999993</v>
      </c>
      <c r="C46" s="309">
        <f t="shared" si="13"/>
        <v>931.55939999999998</v>
      </c>
      <c r="D46" s="309">
        <f t="shared" si="13"/>
        <v>142.483</v>
      </c>
      <c r="E46" s="309">
        <f t="shared" si="13"/>
        <v>920.48940000000016</v>
      </c>
      <c r="F46" s="309">
        <f t="shared" si="13"/>
        <v>888.34269999999992</v>
      </c>
      <c r="G46" s="309">
        <f t="shared" si="13"/>
        <v>0</v>
      </c>
      <c r="H46" s="309">
        <f t="shared" si="13"/>
        <v>0</v>
      </c>
      <c r="I46" s="205">
        <f t="shared" si="11"/>
        <v>3805.3339999999998</v>
      </c>
      <c r="K46" s="406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11.999999999999998</v>
      </c>
      <c r="O46" s="309">
        <f t="shared" si="14"/>
        <v>73.8</v>
      </c>
      <c r="P46" s="309">
        <f t="shared" si="14"/>
        <v>71.500000000000014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5">
        <f>+((I46/I48)/7)*1000</f>
        <v>158.72091762252347</v>
      </c>
      <c r="K47" s="407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5">
        <f>+((R46/R48)/7)*1000</f>
        <v>141.03641456582633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828</v>
      </c>
      <c r="C48" s="35">
        <v>839</v>
      </c>
      <c r="D48" s="35">
        <v>126</v>
      </c>
      <c r="E48" s="35">
        <v>831</v>
      </c>
      <c r="F48" s="35">
        <v>801</v>
      </c>
      <c r="G48" s="35"/>
      <c r="H48" s="35"/>
      <c r="I48" s="427">
        <f>SUM(B48:H48)</f>
        <v>3425</v>
      </c>
      <c r="J48" s="52"/>
      <c r="K48" s="409" t="s">
        <v>21</v>
      </c>
      <c r="L48" s="428">
        <v>72</v>
      </c>
      <c r="M48" s="411">
        <v>74</v>
      </c>
      <c r="N48" s="411">
        <v>12</v>
      </c>
      <c r="O48" s="411">
        <v>75</v>
      </c>
      <c r="P48" s="411">
        <v>73</v>
      </c>
      <c r="Q48" s="411"/>
      <c r="R48" s="429">
        <f>SUM(L48:Q48)</f>
        <v>306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131.238</v>
      </c>
      <c r="C49" s="204">
        <f t="shared" si="15"/>
        <v>132.98150000000001</v>
      </c>
      <c r="D49" s="204">
        <f t="shared" si="15"/>
        <v>19.971</v>
      </c>
      <c r="E49" s="204">
        <f t="shared" si="15"/>
        <v>131.71350000000001</v>
      </c>
      <c r="F49" s="204">
        <f t="shared" si="15"/>
        <v>126.9585</v>
      </c>
      <c r="G49" s="204">
        <f t="shared" si="15"/>
        <v>0</v>
      </c>
      <c r="H49" s="204">
        <f t="shared" si="15"/>
        <v>0</v>
      </c>
      <c r="I49" s="431">
        <f>((I46*1000)/I48)/7</f>
        <v>158.72091762252347</v>
      </c>
      <c r="K49" s="414" t="s">
        <v>22</v>
      </c>
      <c r="L49" s="302">
        <f t="shared" ref="L49" si="16">((L48*L47)*7/1000-L39-L40)/5</f>
        <v>10.244</v>
      </c>
      <c r="M49" s="302">
        <f t="shared" ref="M49" si="17">((M48*M47)*7/1000-M39-M40)/5</f>
        <v>10.4476</v>
      </c>
      <c r="N49" s="302">
        <f t="shared" ref="N49" si="18">((N48*N47)*7/1000-N39-N40)/5</f>
        <v>1.6739999999999999</v>
      </c>
      <c r="O49" s="302">
        <f t="shared" ref="O49" si="19">((O48*O47)*7/1000-O39-O40)/5</f>
        <v>10.4725</v>
      </c>
      <c r="P49" s="302">
        <f t="shared" ref="P49" si="20">((P48*P47)*7/1000-P39-P40)/5</f>
        <v>10.188000000000002</v>
      </c>
      <c r="Q49" s="204">
        <f t="shared" ref="Q49" si="21">((Q48*Q47)*7/1000-Q39-Q40)/5</f>
        <v>0</v>
      </c>
      <c r="R49" s="432">
        <f>((R46*1000)/R48)/7</f>
        <v>141.03641456582633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22">((B48*B47)*7)/1000</f>
        <v>918.66600000000005</v>
      </c>
      <c r="C50" s="43">
        <f t="shared" si="22"/>
        <v>930.87049999999999</v>
      </c>
      <c r="D50" s="43">
        <f t="shared" si="22"/>
        <v>139.797</v>
      </c>
      <c r="E50" s="43">
        <f t="shared" si="22"/>
        <v>921.99450000000002</v>
      </c>
      <c r="F50" s="43">
        <f t="shared" si="22"/>
        <v>888.70950000000005</v>
      </c>
      <c r="G50" s="43">
        <f t="shared" si="22"/>
        <v>0</v>
      </c>
      <c r="H50" s="43">
        <f t="shared" si="22"/>
        <v>0</v>
      </c>
      <c r="I50" s="90"/>
      <c r="K50" s="99" t="s">
        <v>23</v>
      </c>
      <c r="L50" s="88">
        <f t="shared" ref="L50:Q50" si="23">((L48*L47)*7)/1000</f>
        <v>71.819999999999993</v>
      </c>
      <c r="M50" s="43">
        <f t="shared" si="23"/>
        <v>73.037999999999997</v>
      </c>
      <c r="N50" s="43">
        <f t="shared" si="23"/>
        <v>11.97</v>
      </c>
      <c r="O50" s="43">
        <f t="shared" si="23"/>
        <v>73.762500000000003</v>
      </c>
      <c r="P50" s="43">
        <f t="shared" si="23"/>
        <v>71.540000000000006</v>
      </c>
      <c r="Q50" s="43">
        <f t="shared" si="23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4">+(B46/B48)/7*1000</f>
        <v>159.15450310559007</v>
      </c>
      <c r="C51" s="49">
        <f t="shared" si="24"/>
        <v>158.61729950621489</v>
      </c>
      <c r="D51" s="49">
        <f t="shared" si="24"/>
        <v>161.54535147392289</v>
      </c>
      <c r="E51" s="49">
        <f t="shared" si="24"/>
        <v>158.2412583806086</v>
      </c>
      <c r="F51" s="49">
        <f t="shared" si="24"/>
        <v>158.43458177278399</v>
      </c>
      <c r="G51" s="49" t="e">
        <f t="shared" si="24"/>
        <v>#DIV/0!</v>
      </c>
      <c r="H51" s="49" t="e">
        <f t="shared" si="24"/>
        <v>#DIV/0!</v>
      </c>
      <c r="I51" s="108"/>
      <c r="J51" s="52"/>
      <c r="K51" s="100" t="s">
        <v>24</v>
      </c>
      <c r="L51" s="89">
        <f t="shared" ref="L51:Q51" si="25">+(L46/L48)/7*1000</f>
        <v>142.46031746031744</v>
      </c>
      <c r="M51" s="49">
        <f t="shared" si="25"/>
        <v>140.92664092664091</v>
      </c>
      <c r="N51" s="49">
        <f t="shared" si="25"/>
        <v>142.85714285714286</v>
      </c>
      <c r="O51" s="49">
        <f t="shared" si="25"/>
        <v>140.57142857142856</v>
      </c>
      <c r="P51" s="49">
        <f t="shared" si="25"/>
        <v>139.92172211350297</v>
      </c>
      <c r="Q51" s="49" t="e">
        <f t="shared" si="25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6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6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6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6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6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6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6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7">SUM(B58:B64)</f>
        <v>158.00000000000003</v>
      </c>
      <c r="C65" s="28">
        <f t="shared" si="27"/>
        <v>279.2</v>
      </c>
      <c r="D65" s="28">
        <f t="shared" si="27"/>
        <v>277</v>
      </c>
      <c r="E65" s="28">
        <f t="shared" si="27"/>
        <v>395.9</v>
      </c>
      <c r="F65" s="28">
        <f t="shared" si="27"/>
        <v>0</v>
      </c>
      <c r="G65" s="28">
        <f t="shared" si="27"/>
        <v>0</v>
      </c>
      <c r="H65" s="104">
        <f t="shared" si="26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8">((B67*B66)*7/1000-B58-B59)/5</f>
        <v>22.8871</v>
      </c>
      <c r="C68" s="39">
        <f t="shared" si="28"/>
        <v>40.400400000000005</v>
      </c>
      <c r="D68" s="39">
        <f t="shared" si="28"/>
        <v>40.129200000000004</v>
      </c>
      <c r="E68" s="39">
        <f t="shared" si="28"/>
        <v>57.355999999999995</v>
      </c>
      <c r="F68" s="39">
        <f t="shared" si="28"/>
        <v>0</v>
      </c>
      <c r="G68" s="39">
        <f t="shared" si="28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9">((B67*B66)*7)/1000</f>
        <v>158.03550000000001</v>
      </c>
      <c r="C69" s="43">
        <f t="shared" si="29"/>
        <v>279.202</v>
      </c>
      <c r="D69" s="43">
        <f t="shared" si="29"/>
        <v>277.04599999999999</v>
      </c>
      <c r="E69" s="43">
        <f t="shared" si="29"/>
        <v>395.78</v>
      </c>
      <c r="F69" s="43">
        <f t="shared" si="29"/>
        <v>0</v>
      </c>
      <c r="G69" s="43">
        <f t="shared" si="29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30">+(B65/B67)/7*1000</f>
        <v>130.47068538398022</v>
      </c>
      <c r="C70" s="49">
        <f t="shared" si="30"/>
        <v>129.49907235621521</v>
      </c>
      <c r="D70" s="49">
        <f t="shared" si="30"/>
        <v>128.47866419294991</v>
      </c>
      <c r="E70" s="49">
        <f t="shared" si="30"/>
        <v>128.53896103896105</v>
      </c>
      <c r="F70" s="49" t="e">
        <f t="shared" si="30"/>
        <v>#DIV/0!</v>
      </c>
      <c r="G70" s="49" t="e">
        <f t="shared" si="30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53"/>
      <c r="D73" s="453"/>
      <c r="E73" s="453"/>
      <c r="F73" s="118"/>
      <c r="G73" s="198"/>
      <c r="H73" s="453"/>
      <c r="I73" s="453"/>
      <c r="J73" s="453"/>
      <c r="K73" s="118"/>
      <c r="L73" s="198"/>
      <c r="M73" s="453"/>
      <c r="N73" s="453"/>
      <c r="O73" s="118"/>
      <c r="P73" s="198"/>
      <c r="Q73" s="453"/>
      <c r="R73" s="45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9.6999999999999993</v>
      </c>
      <c r="C76" s="204">
        <v>9.1</v>
      </c>
      <c r="D76" s="204">
        <v>1.8</v>
      </c>
      <c r="E76" s="204">
        <v>9</v>
      </c>
      <c r="F76" s="205">
        <v>10.5</v>
      </c>
      <c r="G76" s="203">
        <v>9.1</v>
      </c>
      <c r="H76" s="204">
        <v>9.6</v>
      </c>
      <c r="I76" s="204">
        <v>2.2999999999999998</v>
      </c>
      <c r="J76" s="204">
        <v>9.5</v>
      </c>
      <c r="K76" s="205">
        <v>10.5</v>
      </c>
      <c r="L76" s="203">
        <v>11.3</v>
      </c>
      <c r="M76" s="204">
        <v>2.1</v>
      </c>
      <c r="N76" s="204">
        <v>11.1</v>
      </c>
      <c r="O76" s="205">
        <v>10.8</v>
      </c>
      <c r="P76" s="203">
        <v>11</v>
      </c>
      <c r="Q76" s="204">
        <v>1.9</v>
      </c>
      <c r="R76" s="204">
        <v>10.8</v>
      </c>
      <c r="S76" s="205">
        <v>10.8</v>
      </c>
      <c r="T76" s="405">
        <f t="shared" ref="T76:T83" si="31">SUM(B76:S76)</f>
        <v>150.9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9.6999999999999993</v>
      </c>
      <c r="C77" s="204">
        <v>9.1</v>
      </c>
      <c r="D77" s="204">
        <v>1.8</v>
      </c>
      <c r="E77" s="204">
        <v>9</v>
      </c>
      <c r="F77" s="205">
        <v>10.5</v>
      </c>
      <c r="G77" s="203">
        <v>9.1</v>
      </c>
      <c r="H77" s="204">
        <v>9.6</v>
      </c>
      <c r="I77" s="204">
        <v>2.2999999999999998</v>
      </c>
      <c r="J77" s="204">
        <v>9.5</v>
      </c>
      <c r="K77" s="205">
        <v>10.5</v>
      </c>
      <c r="L77" s="203">
        <v>11.3</v>
      </c>
      <c r="M77" s="204">
        <v>2.1</v>
      </c>
      <c r="N77" s="204">
        <v>11.1</v>
      </c>
      <c r="O77" s="205">
        <v>10.8</v>
      </c>
      <c r="P77" s="203">
        <v>11</v>
      </c>
      <c r="Q77" s="204">
        <v>1.9</v>
      </c>
      <c r="R77" s="204">
        <v>10.8</v>
      </c>
      <c r="S77" s="205">
        <v>10.8</v>
      </c>
      <c r="T77" s="405">
        <f t="shared" si="31"/>
        <v>150.9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9</v>
      </c>
      <c r="D78" s="204">
        <v>1.7</v>
      </c>
      <c r="E78" s="204">
        <v>9</v>
      </c>
      <c r="F78" s="205">
        <v>10.4</v>
      </c>
      <c r="G78" s="203">
        <v>9</v>
      </c>
      <c r="H78" s="204">
        <v>9.4</v>
      </c>
      <c r="I78" s="204">
        <v>2.1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10.7</v>
      </c>
      <c r="P78" s="203">
        <v>10.9</v>
      </c>
      <c r="Q78" s="204">
        <v>1.7</v>
      </c>
      <c r="R78" s="204">
        <v>10.7</v>
      </c>
      <c r="S78" s="205">
        <v>10.8</v>
      </c>
      <c r="T78" s="405">
        <f t="shared" si="31"/>
        <v>148.70000000000002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9.4</v>
      </c>
      <c r="C79" s="204">
        <v>9</v>
      </c>
      <c r="D79" s="204">
        <v>1.7</v>
      </c>
      <c r="E79" s="204">
        <v>9</v>
      </c>
      <c r="F79" s="205">
        <v>10.4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11.2</v>
      </c>
      <c r="M79" s="204">
        <v>2</v>
      </c>
      <c r="N79" s="204">
        <v>11</v>
      </c>
      <c r="O79" s="205">
        <v>10.7</v>
      </c>
      <c r="P79" s="203">
        <v>10.9</v>
      </c>
      <c r="Q79" s="204">
        <v>1.7</v>
      </c>
      <c r="R79" s="204">
        <v>10.7</v>
      </c>
      <c r="S79" s="205">
        <v>10.8</v>
      </c>
      <c r="T79" s="405">
        <f t="shared" si="31"/>
        <v>149.10000000000002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9.4</v>
      </c>
      <c r="C80" s="204">
        <v>9</v>
      </c>
      <c r="D80" s="204">
        <v>1.8</v>
      </c>
      <c r="E80" s="204">
        <v>9.1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10.5</v>
      </c>
      <c r="L80" s="203">
        <v>11.2</v>
      </c>
      <c r="M80" s="204">
        <v>2.1</v>
      </c>
      <c r="N80" s="204">
        <v>11</v>
      </c>
      <c r="O80" s="205">
        <v>10.8</v>
      </c>
      <c r="P80" s="203">
        <v>10.9</v>
      </c>
      <c r="Q80" s="204">
        <v>1.7</v>
      </c>
      <c r="R80" s="204">
        <v>10.8</v>
      </c>
      <c r="S80" s="205">
        <v>10.8</v>
      </c>
      <c r="T80" s="405">
        <f t="shared" si="31"/>
        <v>149.70000000000002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9.4</v>
      </c>
      <c r="C81" s="204">
        <v>9</v>
      </c>
      <c r="D81" s="204">
        <v>1.8</v>
      </c>
      <c r="E81" s="204">
        <v>9.1</v>
      </c>
      <c r="F81" s="205">
        <v>10.5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11.2</v>
      </c>
      <c r="M81" s="204">
        <v>2.1</v>
      </c>
      <c r="N81" s="204">
        <v>11</v>
      </c>
      <c r="O81" s="205">
        <v>10.8</v>
      </c>
      <c r="P81" s="203">
        <v>11</v>
      </c>
      <c r="Q81" s="204">
        <v>1.7</v>
      </c>
      <c r="R81" s="204">
        <v>10.8</v>
      </c>
      <c r="S81" s="205">
        <v>10.8</v>
      </c>
      <c r="T81" s="405">
        <f t="shared" si="31"/>
        <v>149.9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9.4</v>
      </c>
      <c r="C82" s="204">
        <v>9</v>
      </c>
      <c r="D82" s="204">
        <v>1.8</v>
      </c>
      <c r="E82" s="204">
        <v>9.1</v>
      </c>
      <c r="F82" s="205">
        <v>10.5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11.3</v>
      </c>
      <c r="M82" s="204">
        <v>2.1</v>
      </c>
      <c r="N82" s="204">
        <v>11</v>
      </c>
      <c r="O82" s="205">
        <v>10.8</v>
      </c>
      <c r="P82" s="203">
        <v>11</v>
      </c>
      <c r="Q82" s="204">
        <v>1.8</v>
      </c>
      <c r="R82" s="204">
        <v>10.8</v>
      </c>
      <c r="S82" s="205">
        <v>10.8</v>
      </c>
      <c r="T82" s="405">
        <f t="shared" si="31"/>
        <v>150.20000000000002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66.3</v>
      </c>
      <c r="C83" s="309">
        <f>SUM(C76:C82)</f>
        <v>63.2</v>
      </c>
      <c r="D83" s="309">
        <f>SUM(D76:D82)</f>
        <v>12.400000000000002</v>
      </c>
      <c r="E83" s="309">
        <f>SUM(E76:E82)</f>
        <v>63.300000000000004</v>
      </c>
      <c r="F83" s="310">
        <f>SUM(F76:F82)</f>
        <v>73.3</v>
      </c>
      <c r="G83" s="311">
        <f t="shared" ref="G83:S83" si="32">SUM(G76:G82)</f>
        <v>63.2</v>
      </c>
      <c r="H83" s="309">
        <f t="shared" si="32"/>
        <v>66.599999999999994</v>
      </c>
      <c r="I83" s="309">
        <f t="shared" si="32"/>
        <v>15.499999999999996</v>
      </c>
      <c r="J83" s="309">
        <f t="shared" si="32"/>
        <v>66.199999999999989</v>
      </c>
      <c r="K83" s="310">
        <f t="shared" si="32"/>
        <v>73.599999999999994</v>
      </c>
      <c r="L83" s="311">
        <f t="shared" si="32"/>
        <v>78.7</v>
      </c>
      <c r="M83" s="309">
        <f t="shared" si="32"/>
        <v>14.499999999999998</v>
      </c>
      <c r="N83" s="309">
        <f t="shared" si="32"/>
        <v>77.099999999999994</v>
      </c>
      <c r="O83" s="310">
        <f t="shared" si="32"/>
        <v>75.399999999999991</v>
      </c>
      <c r="P83" s="311">
        <f t="shared" si="32"/>
        <v>76.699999999999989</v>
      </c>
      <c r="Q83" s="309">
        <f t="shared" si="32"/>
        <v>12.4</v>
      </c>
      <c r="R83" s="309">
        <f t="shared" si="32"/>
        <v>75.399999999999991</v>
      </c>
      <c r="S83" s="310">
        <f t="shared" si="32"/>
        <v>75.599999999999994</v>
      </c>
      <c r="T83" s="405">
        <f t="shared" si="31"/>
        <v>1049.3999999999999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8">
        <f>+((T83/T85)/7)*1000</f>
        <v>146.5437788018433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64</v>
      </c>
      <c r="C85" s="411">
        <v>61</v>
      </c>
      <c r="D85" s="411">
        <v>12</v>
      </c>
      <c r="E85" s="411">
        <v>62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72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12</v>
      </c>
      <c r="R85" s="411">
        <v>74</v>
      </c>
      <c r="S85" s="412">
        <v>74</v>
      </c>
      <c r="T85" s="413">
        <f>SUM(B85:S85)</f>
        <v>1023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" si="33">((B85*B84)*7/1000-B76-B77)/5</f>
        <v>9.3807999999999989</v>
      </c>
      <c r="C86" s="204">
        <f t="shared" ref="C86" si="34">((C85*C84)*7/1000-C76-C77)/5</f>
        <v>8.9991999999999983</v>
      </c>
      <c r="D86" s="204">
        <f t="shared" ref="D86" si="35">((D85*D84)*7/1000-D76-D77)/5</f>
        <v>1.7663999999999997</v>
      </c>
      <c r="E86" s="204">
        <f t="shared" ref="E86" si="36">((E85*E84)*7/1000-E76-E77)/5</f>
        <v>9.0727999999999991</v>
      </c>
      <c r="F86" s="205">
        <f t="shared" ref="F86" si="37">((F85*F84)*7/1000-F76-F77)/5</f>
        <v>10.466399999999998</v>
      </c>
      <c r="G86" s="203">
        <f t="shared" ref="G86" si="38">((G85*G84)*7/1000-G76-G77)/5</f>
        <v>8.9991999999999983</v>
      </c>
      <c r="H86" s="204">
        <f t="shared" ref="H86" si="39">((H85*H84)*7/1000-H76-H77)/5</f>
        <v>9.4914999999999985</v>
      </c>
      <c r="I86" s="204">
        <f t="shared" ref="I86" si="40">((I85*I84)*7/1000-I76-I77)/5</f>
        <v>2.1879999999999997</v>
      </c>
      <c r="J86" s="204">
        <f t="shared" ref="J86" si="41">((J85*J84)*7/1000-J76-J77)/5</f>
        <v>9.4405000000000001</v>
      </c>
      <c r="K86" s="205">
        <f t="shared" ref="K86" si="42">((K85*K84)*7/1000-K76-K77)/5</f>
        <v>10.5168</v>
      </c>
      <c r="L86" s="203">
        <f t="shared" ref="L86" si="43">((L85*L84)*7/1000-L76-L77)/5</f>
        <v>11.227200000000002</v>
      </c>
      <c r="M86" s="204">
        <f t="shared" ref="M86" si="44">((M85*M84)*7/1000-M76-M77)/5</f>
        <v>2.0608</v>
      </c>
      <c r="N86" s="204">
        <f t="shared" ref="N86" si="45">((N85*N84)*7/1000-N76-N77)/5</f>
        <v>10.988000000000001</v>
      </c>
      <c r="O86" s="205">
        <f t="shared" ref="O86" si="46">((O85*O84)*7/1000-O76-O77)/5</f>
        <v>10.753800000000002</v>
      </c>
      <c r="P86" s="203">
        <f t="shared" ref="P86" si="47">((P85*P84)*7/1000-P76-P77)/5</f>
        <v>10.9328</v>
      </c>
      <c r="Q86" s="204">
        <f t="shared" ref="Q86" si="48">((Q85*Q84)*7/1000-Q76-Q77)/5</f>
        <v>1.718</v>
      </c>
      <c r="R86" s="204">
        <f t="shared" ref="R86" si="49">((R85*R84)*7/1000-R76-R77)/5</f>
        <v>10.753800000000002</v>
      </c>
      <c r="S86" s="205">
        <f t="shared" ref="S86" si="50">((S85*S84)*7/1000-S76-S77)/5</f>
        <v>10.805600000000002</v>
      </c>
      <c r="T86" s="413">
        <f>((T83*1000)/T85)/7</f>
        <v>146.54377880184327</v>
      </c>
      <c r="AD86" s="3"/>
    </row>
    <row r="87" spans="1:41" ht="33.75" customHeight="1" x14ac:dyDescent="0.25">
      <c r="A87" s="99" t="s">
        <v>23</v>
      </c>
      <c r="B87" s="42">
        <f>((B85*B84)*7)/1000</f>
        <v>66.304000000000002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51">((G85*G84)*7)/1000</f>
        <v>63.195999999999998</v>
      </c>
      <c r="H87" s="43">
        <f t="shared" si="51"/>
        <v>66.657499999999999</v>
      </c>
      <c r="I87" s="43">
        <f t="shared" si="51"/>
        <v>15.54</v>
      </c>
      <c r="J87" s="43">
        <f t="shared" si="51"/>
        <v>66.202500000000001</v>
      </c>
      <c r="K87" s="90">
        <f t="shared" si="51"/>
        <v>73.584000000000003</v>
      </c>
      <c r="L87" s="42">
        <f t="shared" si="51"/>
        <v>78.736000000000004</v>
      </c>
      <c r="M87" s="43">
        <f t="shared" si="51"/>
        <v>14.504</v>
      </c>
      <c r="N87" s="43">
        <f t="shared" si="51"/>
        <v>77.14</v>
      </c>
      <c r="O87" s="90">
        <f t="shared" si="51"/>
        <v>75.369</v>
      </c>
      <c r="P87" s="42">
        <f t="shared" si="51"/>
        <v>76.664000000000001</v>
      </c>
      <c r="Q87" s="43">
        <f t="shared" si="51"/>
        <v>12.39</v>
      </c>
      <c r="R87" s="43">
        <f t="shared" si="51"/>
        <v>75.369</v>
      </c>
      <c r="S87" s="90">
        <f t="shared" si="5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147.99107142857142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145.85253456221199</v>
      </c>
      <c r="F88" s="50">
        <f>+(F83/F85)/7*1000</f>
        <v>145.43650793650792</v>
      </c>
      <c r="G88" s="48">
        <f t="shared" ref="G88:S88" si="52">+(G83/G85)/7*1000</f>
        <v>148.00936768149884</v>
      </c>
      <c r="H88" s="49">
        <f t="shared" si="52"/>
        <v>146.37362637362637</v>
      </c>
      <c r="I88" s="49">
        <f t="shared" si="52"/>
        <v>147.61904761904756</v>
      </c>
      <c r="J88" s="49">
        <f t="shared" si="52"/>
        <v>145.49450549450546</v>
      </c>
      <c r="K88" s="50">
        <f t="shared" si="52"/>
        <v>146.03174603174602</v>
      </c>
      <c r="L88" s="48">
        <f t="shared" si="52"/>
        <v>147.93233082706766</v>
      </c>
      <c r="M88" s="49">
        <f t="shared" si="52"/>
        <v>147.95918367346937</v>
      </c>
      <c r="N88" s="49">
        <f t="shared" si="52"/>
        <v>144.92481203007517</v>
      </c>
      <c r="O88" s="50">
        <f t="shared" si="52"/>
        <v>145.55984555984551</v>
      </c>
      <c r="P88" s="48">
        <f t="shared" si="52"/>
        <v>148.06949806949805</v>
      </c>
      <c r="Q88" s="49">
        <f t="shared" si="52"/>
        <v>147.61904761904762</v>
      </c>
      <c r="R88" s="49">
        <f t="shared" si="52"/>
        <v>145.55984555984551</v>
      </c>
      <c r="S88" s="50">
        <f t="shared" si="52"/>
        <v>145.94594594594597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3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4"/>
      <c r="Y3" s="2"/>
      <c r="Z3" s="2"/>
      <c r="AA3" s="2"/>
      <c r="AB3" s="2"/>
      <c r="AC3" s="2"/>
      <c r="AD3" s="4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4" t="s">
        <v>1</v>
      </c>
      <c r="B9" s="454"/>
      <c r="C9" s="45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4"/>
      <c r="B10" s="454"/>
      <c r="C10" s="4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4" t="s">
        <v>4</v>
      </c>
      <c r="B11" s="454"/>
      <c r="C11" s="454"/>
      <c r="D11" s="1"/>
      <c r="E11" s="455">
        <v>1</v>
      </c>
      <c r="F11" s="1"/>
      <c r="G11" s="1"/>
      <c r="H11" s="1"/>
      <c r="I11" s="1"/>
      <c r="J11" s="1"/>
      <c r="K11" s="618" t="s">
        <v>120</v>
      </c>
      <c r="L11" s="618"/>
      <c r="M11" s="456"/>
      <c r="N11" s="4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4"/>
      <c r="B12" s="454"/>
      <c r="C12" s="454"/>
      <c r="D12" s="1"/>
      <c r="E12" s="5"/>
      <c r="F12" s="1"/>
      <c r="G12" s="1"/>
      <c r="H12" s="1"/>
      <c r="I12" s="1"/>
      <c r="J12" s="1"/>
      <c r="K12" s="456"/>
      <c r="L12" s="456"/>
      <c r="M12" s="456"/>
      <c r="N12" s="4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4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1"/>
      <c r="X13" s="1"/>
      <c r="Y13" s="1"/>
    </row>
    <row r="14" spans="1:30" s="3" customFormat="1" ht="27" thickBot="1" x14ac:dyDescent="0.3">
      <c r="A14" s="45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480</v>
      </c>
      <c r="C17" s="300">
        <v>8.327</v>
      </c>
      <c r="D17" s="300">
        <v>8.0299999999999994</v>
      </c>
      <c r="E17" s="300">
        <v>1.6279999999999999</v>
      </c>
      <c r="F17" s="300">
        <v>8.0299999999999994</v>
      </c>
      <c r="G17" s="300">
        <v>9.3170000000000002</v>
      </c>
      <c r="H17" s="299">
        <v>483</v>
      </c>
      <c r="I17" s="300">
        <v>7.7990000000000004</v>
      </c>
      <c r="J17" s="300">
        <v>8.2390000000000008</v>
      </c>
      <c r="K17" s="300">
        <v>1.782</v>
      </c>
      <c r="L17" s="300">
        <v>8.327</v>
      </c>
      <c r="M17" s="301">
        <v>9.4160000000000004</v>
      </c>
      <c r="N17" s="23">
        <v>142.5574</v>
      </c>
      <c r="O17" s="24">
        <v>26.548499999999997</v>
      </c>
      <c r="P17" s="24">
        <v>141.59200000000001</v>
      </c>
      <c r="Q17" s="25">
        <v>142.5574</v>
      </c>
      <c r="R17" s="23">
        <v>137.56950000000001</v>
      </c>
      <c r="S17" s="24">
        <v>27.674800000000001</v>
      </c>
      <c r="T17" s="24">
        <v>137.24770000000004</v>
      </c>
      <c r="U17" s="25">
        <v>138.53489999999999</v>
      </c>
      <c r="V17" s="302">
        <f>SUM(B17:U17)</f>
        <v>1928.1772000000001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479</v>
      </c>
      <c r="C18" s="300">
        <v>7.9379999999999997</v>
      </c>
      <c r="D18" s="300">
        <v>7.6440000000000001</v>
      </c>
      <c r="E18" s="300">
        <v>1.5329999999999999</v>
      </c>
      <c r="F18" s="300">
        <v>7.6544999999999996</v>
      </c>
      <c r="G18" s="300">
        <v>8.8829999999999991</v>
      </c>
      <c r="H18" s="299">
        <v>483</v>
      </c>
      <c r="I18" s="300">
        <v>7.4340000000000002</v>
      </c>
      <c r="J18" s="300">
        <v>7.8644999999999996</v>
      </c>
      <c r="K18" s="300">
        <v>1.68</v>
      </c>
      <c r="L18" s="300">
        <v>7.9485000000000001</v>
      </c>
      <c r="M18" s="301">
        <v>8.9879999999999995</v>
      </c>
      <c r="N18" s="23">
        <v>142.04249999999999</v>
      </c>
      <c r="O18" s="24">
        <v>26.1615</v>
      </c>
      <c r="P18" s="24">
        <v>141.0795</v>
      </c>
      <c r="Q18" s="25">
        <v>141.72150000000002</v>
      </c>
      <c r="R18" s="23">
        <v>137.06700000000001</v>
      </c>
      <c r="S18" s="24">
        <v>27.445500000000003</v>
      </c>
      <c r="T18" s="24">
        <v>136.90649999999999</v>
      </c>
      <c r="U18" s="25">
        <v>137.86949999999999</v>
      </c>
      <c r="V18" s="302">
        <f t="shared" ref="V18:V23" si="0">SUM(B18:U18)</f>
        <v>1919.8610000000001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479</v>
      </c>
      <c r="C19" s="300">
        <v>7.9379999999999997</v>
      </c>
      <c r="D19" s="300">
        <v>7.6440000000000001</v>
      </c>
      <c r="E19" s="300">
        <v>1.5329999999999999</v>
      </c>
      <c r="F19" s="300">
        <v>7.6544999999999996</v>
      </c>
      <c r="G19" s="300">
        <v>8.8829999999999991</v>
      </c>
      <c r="H19" s="299">
        <v>483</v>
      </c>
      <c r="I19" s="300">
        <v>7.4340000000000002</v>
      </c>
      <c r="J19" s="300">
        <v>7.8644999999999996</v>
      </c>
      <c r="K19" s="300">
        <v>1.68</v>
      </c>
      <c r="L19" s="300">
        <v>7.9485000000000001</v>
      </c>
      <c r="M19" s="301">
        <v>8.9879999999999995</v>
      </c>
      <c r="N19" s="23">
        <v>142.04249999999999</v>
      </c>
      <c r="O19" s="24">
        <v>26.1615</v>
      </c>
      <c r="P19" s="24">
        <v>141.0795</v>
      </c>
      <c r="Q19" s="25">
        <v>141.72150000000002</v>
      </c>
      <c r="R19" s="23">
        <v>137.06700000000001</v>
      </c>
      <c r="S19" s="24">
        <v>27.445500000000003</v>
      </c>
      <c r="T19" s="24">
        <v>136.90649999999999</v>
      </c>
      <c r="U19" s="25">
        <v>137.86949999999999</v>
      </c>
      <c r="V19" s="302">
        <f t="shared" si="0"/>
        <v>1919.8610000000001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479</v>
      </c>
      <c r="C20" s="300">
        <v>7.9379999999999997</v>
      </c>
      <c r="D20" s="300">
        <v>7.6440000000000001</v>
      </c>
      <c r="E20" s="300">
        <v>1.5329999999999999</v>
      </c>
      <c r="F20" s="300">
        <v>7.6544999999999996</v>
      </c>
      <c r="G20" s="300">
        <v>8.8829999999999991</v>
      </c>
      <c r="H20" s="299">
        <v>483</v>
      </c>
      <c r="I20" s="300">
        <v>7.4340000000000002</v>
      </c>
      <c r="J20" s="300">
        <v>7.8644999999999996</v>
      </c>
      <c r="K20" s="300">
        <v>1.68</v>
      </c>
      <c r="L20" s="300">
        <v>7.9485000000000001</v>
      </c>
      <c r="M20" s="301">
        <v>8.9879999999999995</v>
      </c>
      <c r="N20" s="23">
        <v>142.04249999999999</v>
      </c>
      <c r="O20" s="24">
        <v>26.1615</v>
      </c>
      <c r="P20" s="24">
        <v>141.0795</v>
      </c>
      <c r="Q20" s="25">
        <v>141.72150000000002</v>
      </c>
      <c r="R20" s="23">
        <v>137.06700000000001</v>
      </c>
      <c r="S20" s="24">
        <v>27.445500000000003</v>
      </c>
      <c r="T20" s="24">
        <v>136.90649999999999</v>
      </c>
      <c r="U20" s="25">
        <v>137.86949999999999</v>
      </c>
      <c r="V20" s="302">
        <f t="shared" si="0"/>
        <v>1919.8610000000001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479</v>
      </c>
      <c r="C21" s="300">
        <v>7.9379999999999997</v>
      </c>
      <c r="D21" s="300">
        <v>7.6440000000000001</v>
      </c>
      <c r="E21" s="300">
        <v>1.5329999999999999</v>
      </c>
      <c r="F21" s="300">
        <v>7.6544999999999996</v>
      </c>
      <c r="G21" s="300">
        <v>8.8829999999999991</v>
      </c>
      <c r="H21" s="299">
        <v>483</v>
      </c>
      <c r="I21" s="300">
        <v>7.4340000000000002</v>
      </c>
      <c r="J21" s="300">
        <v>7.8644999999999996</v>
      </c>
      <c r="K21" s="300">
        <v>1.68</v>
      </c>
      <c r="L21" s="300">
        <v>7.9485000000000001</v>
      </c>
      <c r="M21" s="301">
        <v>8.9879999999999995</v>
      </c>
      <c r="N21" s="23">
        <v>142.04249999999999</v>
      </c>
      <c r="O21" s="24">
        <v>26.1615</v>
      </c>
      <c r="P21" s="24">
        <v>141.0795</v>
      </c>
      <c r="Q21" s="25">
        <v>141.72150000000002</v>
      </c>
      <c r="R21" s="23">
        <v>137.06700000000001</v>
      </c>
      <c r="S21" s="24">
        <v>27.445500000000003</v>
      </c>
      <c r="T21" s="24">
        <v>136.90649999999999</v>
      </c>
      <c r="U21" s="25">
        <v>137.86949999999999</v>
      </c>
      <c r="V21" s="302">
        <f t="shared" si="0"/>
        <v>1919.8610000000001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479</v>
      </c>
      <c r="C22" s="300">
        <v>7.9379999999999997</v>
      </c>
      <c r="D22" s="300">
        <v>7.6440000000000001</v>
      </c>
      <c r="E22" s="300">
        <v>1.5329999999999999</v>
      </c>
      <c r="F22" s="300">
        <v>7.6544999999999996</v>
      </c>
      <c r="G22" s="300">
        <v>8.8829999999999991</v>
      </c>
      <c r="H22" s="299">
        <v>483</v>
      </c>
      <c r="I22" s="300">
        <v>7.4340000000000002</v>
      </c>
      <c r="J22" s="300">
        <v>7.8644999999999996</v>
      </c>
      <c r="K22" s="300">
        <v>1.68</v>
      </c>
      <c r="L22" s="300">
        <v>7.9485000000000001</v>
      </c>
      <c r="M22" s="301">
        <v>8.9879999999999995</v>
      </c>
      <c r="N22" s="23">
        <v>142.04249999999999</v>
      </c>
      <c r="O22" s="24">
        <v>26.1615</v>
      </c>
      <c r="P22" s="24">
        <v>141.0795</v>
      </c>
      <c r="Q22" s="25">
        <v>141.72150000000002</v>
      </c>
      <c r="R22" s="23">
        <v>137.06700000000001</v>
      </c>
      <c r="S22" s="24">
        <v>27.445500000000003</v>
      </c>
      <c r="T22" s="24">
        <v>136.90649999999999</v>
      </c>
      <c r="U22" s="25">
        <v>137.86949999999999</v>
      </c>
      <c r="V22" s="302">
        <f t="shared" si="0"/>
        <v>1919.8610000000001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479</v>
      </c>
      <c r="C23" s="300">
        <v>7.9379999999999997</v>
      </c>
      <c r="D23" s="300">
        <v>7.6440000000000001</v>
      </c>
      <c r="E23" s="300">
        <v>1.5329999999999999</v>
      </c>
      <c r="F23" s="300">
        <v>7.6544999999999996</v>
      </c>
      <c r="G23" s="300">
        <v>8.8829999999999991</v>
      </c>
      <c r="H23" s="299">
        <v>483</v>
      </c>
      <c r="I23" s="300">
        <v>7.4340000000000002</v>
      </c>
      <c r="J23" s="300">
        <v>7.8644999999999996</v>
      </c>
      <c r="K23" s="300">
        <v>1.68</v>
      </c>
      <c r="L23" s="300">
        <v>7.9485000000000001</v>
      </c>
      <c r="M23" s="301">
        <v>8.9879999999999995</v>
      </c>
      <c r="N23" s="23">
        <v>142.04249999999999</v>
      </c>
      <c r="O23" s="24">
        <v>26.1615</v>
      </c>
      <c r="P23" s="24">
        <v>141.0795</v>
      </c>
      <c r="Q23" s="25">
        <v>141.72150000000002</v>
      </c>
      <c r="R23" s="23">
        <v>137.06700000000001</v>
      </c>
      <c r="S23" s="24">
        <v>27.445500000000003</v>
      </c>
      <c r="T23" s="24">
        <v>136.90649999999999</v>
      </c>
      <c r="U23" s="25">
        <v>137.86949999999999</v>
      </c>
      <c r="V23" s="302">
        <f t="shared" si="0"/>
        <v>1919.8610000000001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3354</v>
      </c>
      <c r="C24" s="306">
        <f t="shared" ref="C24:U24" si="1">SUM(C17:C23)</f>
        <v>55.955000000000005</v>
      </c>
      <c r="D24" s="306">
        <f t="shared" si="1"/>
        <v>53.893999999999991</v>
      </c>
      <c r="E24" s="306">
        <f t="shared" si="1"/>
        <v>10.825999999999997</v>
      </c>
      <c r="F24" s="306">
        <f t="shared" si="1"/>
        <v>53.956999999999994</v>
      </c>
      <c r="G24" s="306">
        <f t="shared" si="1"/>
        <v>62.614999999999981</v>
      </c>
      <c r="H24" s="305">
        <f t="shared" si="1"/>
        <v>3381</v>
      </c>
      <c r="I24" s="306">
        <f t="shared" si="1"/>
        <v>52.402999999999999</v>
      </c>
      <c r="J24" s="306">
        <f t="shared" si="1"/>
        <v>55.426000000000002</v>
      </c>
      <c r="K24" s="306">
        <f t="shared" si="1"/>
        <v>11.861999999999998</v>
      </c>
      <c r="L24" s="306">
        <f t="shared" si="1"/>
        <v>56.018000000000008</v>
      </c>
      <c r="M24" s="307">
        <f t="shared" si="1"/>
        <v>63.343999999999994</v>
      </c>
      <c r="N24" s="391">
        <f t="shared" si="1"/>
        <v>994.81240000000003</v>
      </c>
      <c r="O24" s="392">
        <f t="shared" si="1"/>
        <v>183.51749999999998</v>
      </c>
      <c r="P24" s="392">
        <f t="shared" si="1"/>
        <v>988.06900000000019</v>
      </c>
      <c r="Q24" s="393">
        <f t="shared" si="1"/>
        <v>992.88639999999998</v>
      </c>
      <c r="R24" s="391">
        <f t="shared" si="1"/>
        <v>959.97150000000011</v>
      </c>
      <c r="S24" s="392">
        <f t="shared" si="1"/>
        <v>192.34780000000003</v>
      </c>
      <c r="T24" s="392">
        <f t="shared" si="1"/>
        <v>958.6867000000002</v>
      </c>
      <c r="U24" s="393">
        <f t="shared" si="1"/>
        <v>965.75190000000009</v>
      </c>
      <c r="V24" s="302">
        <f>SUM(B24:U24)</f>
        <v>13447.343199999998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160.5</v>
      </c>
      <c r="D25" s="314">
        <v>160.5</v>
      </c>
      <c r="E25" s="314">
        <v>160.5</v>
      </c>
      <c r="F25" s="314">
        <v>160.5</v>
      </c>
      <c r="G25" s="314">
        <v>160.5</v>
      </c>
      <c r="H25" s="313"/>
      <c r="I25" s="314">
        <v>160.5</v>
      </c>
      <c r="J25" s="314">
        <v>160.5</v>
      </c>
      <c r="K25" s="314">
        <v>160.5</v>
      </c>
      <c r="L25" s="314">
        <v>160.5</v>
      </c>
      <c r="M25" s="315">
        <v>160.5</v>
      </c>
      <c r="N25" s="387">
        <v>160.5</v>
      </c>
      <c r="O25" s="388">
        <v>160.5</v>
      </c>
      <c r="P25" s="388">
        <v>160.5</v>
      </c>
      <c r="Q25" s="389">
        <v>160.5</v>
      </c>
      <c r="R25" s="390">
        <v>160.5</v>
      </c>
      <c r="S25" s="388">
        <v>160.5</v>
      </c>
      <c r="T25" s="388">
        <v>160.5</v>
      </c>
      <c r="U25" s="389">
        <v>160.5</v>
      </c>
      <c r="V25" s="320">
        <f>+((V24/V26)/7)*1000</f>
        <v>160.32791091399</v>
      </c>
    </row>
    <row r="26" spans="1:42" s="52" customFormat="1" ht="36.75" customHeight="1" x14ac:dyDescent="0.25">
      <c r="A26" s="321" t="s">
        <v>21</v>
      </c>
      <c r="B26" s="322"/>
      <c r="C26" s="323">
        <v>756</v>
      </c>
      <c r="D26" s="323">
        <v>728</v>
      </c>
      <c r="E26" s="323">
        <v>146</v>
      </c>
      <c r="F26" s="323">
        <v>729</v>
      </c>
      <c r="G26" s="323">
        <v>846</v>
      </c>
      <c r="H26" s="324"/>
      <c r="I26" s="323">
        <v>708</v>
      </c>
      <c r="J26" s="323">
        <v>749</v>
      </c>
      <c r="K26" s="323">
        <v>160</v>
      </c>
      <c r="L26" s="323">
        <v>757</v>
      </c>
      <c r="M26" s="325">
        <v>856</v>
      </c>
      <c r="N26" s="86">
        <v>885</v>
      </c>
      <c r="O26" s="35">
        <v>163</v>
      </c>
      <c r="P26" s="35">
        <v>879</v>
      </c>
      <c r="Q26" s="36">
        <v>883</v>
      </c>
      <c r="R26" s="34">
        <v>854</v>
      </c>
      <c r="S26" s="35">
        <v>171</v>
      </c>
      <c r="T26" s="35">
        <v>853</v>
      </c>
      <c r="U26" s="36">
        <v>859</v>
      </c>
      <c r="V26" s="326">
        <f>SUM(C26:U26)</f>
        <v>11982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728.02800000000002</v>
      </c>
      <c r="D27" s="300">
        <f t="shared" ref="D27:G27" si="2">(D26*D25/1000)*6</f>
        <v>701.06399999999996</v>
      </c>
      <c r="E27" s="300">
        <f t="shared" si="2"/>
        <v>140.59800000000001</v>
      </c>
      <c r="F27" s="300">
        <f t="shared" si="2"/>
        <v>702.02699999999993</v>
      </c>
      <c r="G27" s="300">
        <f t="shared" si="2"/>
        <v>814.69799999999987</v>
      </c>
      <c r="H27" s="328"/>
      <c r="I27" s="300">
        <f>(I26*I25/1000)*6</f>
        <v>681.80399999999997</v>
      </c>
      <c r="J27" s="300">
        <f>(J26*J25/1000)*6</f>
        <v>721.28700000000003</v>
      </c>
      <c r="K27" s="300">
        <f>(K26*K25/1000)*6</f>
        <v>154.07999999999998</v>
      </c>
      <c r="L27" s="300">
        <f>(L26*L25/1000)*6</f>
        <v>728.99099999999999</v>
      </c>
      <c r="M27" s="301">
        <f>(M26*M25/1000)*6</f>
        <v>824.32799999999997</v>
      </c>
      <c r="N27" s="302">
        <f>((N26*N25)*7/1000)/7</f>
        <v>142.04249999999999</v>
      </c>
      <c r="O27" s="204">
        <f t="shared" ref="O27:U27" si="3">((O26*O25)*7/1000)/7</f>
        <v>26.1615</v>
      </c>
      <c r="P27" s="204">
        <f t="shared" si="3"/>
        <v>141.0795</v>
      </c>
      <c r="Q27" s="205">
        <f t="shared" si="3"/>
        <v>141.72150000000002</v>
      </c>
      <c r="R27" s="203">
        <f t="shared" si="3"/>
        <v>137.06700000000001</v>
      </c>
      <c r="S27" s="204">
        <f t="shared" si="3"/>
        <v>27.445500000000003</v>
      </c>
      <c r="T27" s="204">
        <f t="shared" si="3"/>
        <v>136.90649999999999</v>
      </c>
      <c r="U27" s="205">
        <f t="shared" si="3"/>
        <v>137.86949999999999</v>
      </c>
      <c r="V27" s="88"/>
      <c r="W27" s="52">
        <f>((V24*1000)/V26)/7</f>
        <v>160.32791091399002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7.9379999999999997</v>
      </c>
      <c r="D28" s="330">
        <f t="shared" ref="D28:G28" si="4">+(D25-$C$32)*D26/1000</f>
        <v>7.6440000000000001</v>
      </c>
      <c r="E28" s="330">
        <f t="shared" si="4"/>
        <v>1.5329999999999999</v>
      </c>
      <c r="F28" s="330">
        <f t="shared" si="4"/>
        <v>7.6544999999999996</v>
      </c>
      <c r="G28" s="330">
        <f t="shared" si="4"/>
        <v>8.8829999999999991</v>
      </c>
      <c r="H28" s="329"/>
      <c r="I28" s="330">
        <f>+(I25-$I$32)*I26/1000</f>
        <v>7.4340000000000002</v>
      </c>
      <c r="J28" s="330">
        <f t="shared" ref="J28:M28" si="5">+(J25-$I$32)*J26/1000</f>
        <v>7.8644999999999996</v>
      </c>
      <c r="K28" s="330">
        <f t="shared" si="5"/>
        <v>1.68</v>
      </c>
      <c r="L28" s="330">
        <f t="shared" si="5"/>
        <v>7.9485000000000001</v>
      </c>
      <c r="M28" s="331">
        <f t="shared" si="5"/>
        <v>8.9879999999999995</v>
      </c>
      <c r="N28" s="259">
        <f t="shared" ref="N28:U28" si="6">((N26*N25)*7)/1000</f>
        <v>994.29750000000001</v>
      </c>
      <c r="O28" s="45">
        <f t="shared" si="6"/>
        <v>183.13050000000001</v>
      </c>
      <c r="P28" s="45">
        <f t="shared" si="6"/>
        <v>987.55650000000003</v>
      </c>
      <c r="Q28" s="46">
        <f t="shared" si="6"/>
        <v>992.05050000000006</v>
      </c>
      <c r="R28" s="44">
        <f t="shared" si="6"/>
        <v>959.46900000000005</v>
      </c>
      <c r="S28" s="45">
        <f t="shared" si="6"/>
        <v>192.11850000000001</v>
      </c>
      <c r="T28" s="45">
        <f t="shared" si="6"/>
        <v>958.34550000000002</v>
      </c>
      <c r="U28" s="46">
        <f t="shared" si="6"/>
        <v>965.0865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882.00000000000261</v>
      </c>
      <c r="D29" s="333">
        <f t="shared" si="7"/>
        <v>849.33333333333576</v>
      </c>
      <c r="E29" s="333">
        <f t="shared" si="7"/>
        <v>170.33333333333383</v>
      </c>
      <c r="F29" s="333">
        <f t="shared" si="7"/>
        <v>850.5000000000025</v>
      </c>
      <c r="G29" s="333">
        <f t="shared" si="7"/>
        <v>987.00000000000284</v>
      </c>
      <c r="H29" s="332"/>
      <c r="I29" s="333">
        <f>+I26*(1.16666666666667)</f>
        <v>826.00000000000239</v>
      </c>
      <c r="J29" s="333">
        <f>+J26*(1.16666666666667)</f>
        <v>873.83333333333587</v>
      </c>
      <c r="K29" s="333">
        <f>+K26*(1.16666666666667)</f>
        <v>186.6666666666672</v>
      </c>
      <c r="L29" s="333">
        <f>+L26*(1.16666666666667)</f>
        <v>883.16666666666924</v>
      </c>
      <c r="M29" s="334">
        <f>+M26*(1.16666666666667)</f>
        <v>998.66666666666958</v>
      </c>
      <c r="N29" s="89">
        <f t="shared" ref="N29:U29" si="8">+(N24/N26)/7*1000</f>
        <v>160.5831154156578</v>
      </c>
      <c r="O29" s="49">
        <f t="shared" si="8"/>
        <v>160.83917616126203</v>
      </c>
      <c r="P29" s="49">
        <f t="shared" si="8"/>
        <v>160.58329270274666</v>
      </c>
      <c r="Q29" s="50">
        <f t="shared" si="8"/>
        <v>160.63523701666395</v>
      </c>
      <c r="R29" s="48">
        <f t="shared" si="8"/>
        <v>160.58405821344931</v>
      </c>
      <c r="S29" s="49">
        <f t="shared" si="8"/>
        <v>160.69156223893069</v>
      </c>
      <c r="T29" s="49">
        <f t="shared" si="8"/>
        <v>160.55714285714291</v>
      </c>
      <c r="U29" s="50">
        <f t="shared" si="8"/>
        <v>160.61066023615501</v>
      </c>
      <c r="V29" s="344"/>
    </row>
    <row r="30" spans="1:42" s="304" customFormat="1" ht="33.75" customHeight="1" x14ac:dyDescent="0.25">
      <c r="A30" s="52"/>
      <c r="B30" s="328"/>
      <c r="C30" s="335">
        <f>(C27/6)</f>
        <v>121.33800000000001</v>
      </c>
      <c r="D30" s="335">
        <f t="shared" ref="D30:G30" si="9">+(D27/6)</f>
        <v>116.84399999999999</v>
      </c>
      <c r="E30" s="335">
        <f t="shared" si="9"/>
        <v>23.433000000000003</v>
      </c>
      <c r="F30" s="335">
        <f t="shared" si="9"/>
        <v>117.00449999999999</v>
      </c>
      <c r="G30" s="335">
        <f t="shared" si="9"/>
        <v>135.78299999999999</v>
      </c>
      <c r="H30" s="328"/>
      <c r="I30" s="335">
        <f>+(I27/6)</f>
        <v>113.634</v>
      </c>
      <c r="J30" s="335">
        <f>+(J27/6)</f>
        <v>120.2145</v>
      </c>
      <c r="K30" s="335">
        <f>+(K27/6)</f>
        <v>25.679999999999996</v>
      </c>
      <c r="L30" s="335">
        <f>+(L27/6)</f>
        <v>121.49849999999999</v>
      </c>
      <c r="M30" s="336">
        <f>+(M27/6)</f>
        <v>137.38800000000001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289.35624999999999</v>
      </c>
      <c r="D31" s="335">
        <f t="shared" ref="D31:G31" si="10">+((D27-D24)/4)+D30</f>
        <v>278.63649999999996</v>
      </c>
      <c r="E31" s="335">
        <f t="shared" si="10"/>
        <v>55.876000000000005</v>
      </c>
      <c r="F31" s="335">
        <f t="shared" si="10"/>
        <v>279.02199999999999</v>
      </c>
      <c r="G31" s="335">
        <f t="shared" si="10"/>
        <v>323.80374999999992</v>
      </c>
      <c r="H31" s="328"/>
      <c r="I31" s="335">
        <f>+((I27-I24)/4)+I30</f>
        <v>270.98424999999997</v>
      </c>
      <c r="J31" s="335">
        <f>+((J27-J24)/4)+J30</f>
        <v>286.67975000000001</v>
      </c>
      <c r="K31" s="335">
        <f>+((K27-K24)/4)+K30</f>
        <v>61.234499999999997</v>
      </c>
      <c r="L31" s="335">
        <f>+((L27-L24)/4)+L30</f>
        <v>289.74174999999997</v>
      </c>
      <c r="M31" s="336">
        <f>+((M27-M24)/4)+M30</f>
        <v>327.63400000000001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480.75</v>
      </c>
      <c r="E32" s="340">
        <f>+SUM(C26:G26)</f>
        <v>3205</v>
      </c>
      <c r="F32" s="341"/>
      <c r="G32" s="341"/>
      <c r="H32" s="337"/>
      <c r="I32" s="338">
        <v>150</v>
      </c>
      <c r="J32" s="339">
        <f>+I32*K32/1000</f>
        <v>484.5</v>
      </c>
      <c r="K32" s="340">
        <f>+SUM(I26:M26)</f>
        <v>3230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130.5</v>
      </c>
      <c r="C39" s="82">
        <v>132</v>
      </c>
      <c r="D39" s="82">
        <v>19.971</v>
      </c>
      <c r="E39" s="82">
        <v>131.71350000000001</v>
      </c>
      <c r="F39" s="82">
        <v>126.9585</v>
      </c>
      <c r="G39" s="82"/>
      <c r="H39" s="82"/>
      <c r="I39" s="205">
        <f t="shared" ref="I39:I46" si="11">SUM(B39:H39)</f>
        <v>541.14300000000003</v>
      </c>
      <c r="J39" s="52"/>
      <c r="K39" s="404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130.5</v>
      </c>
      <c r="C40" s="82">
        <v>132</v>
      </c>
      <c r="D40" s="82">
        <v>19.971</v>
      </c>
      <c r="E40" s="82">
        <v>131.71350000000001</v>
      </c>
      <c r="F40" s="82">
        <v>126.9585</v>
      </c>
      <c r="G40" s="82"/>
      <c r="H40" s="82"/>
      <c r="I40" s="205">
        <f t="shared" si="11"/>
        <v>541.14300000000003</v>
      </c>
      <c r="J40" s="52"/>
      <c r="K40" s="406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130.5112</v>
      </c>
      <c r="C41" s="82">
        <v>132.56559999999999</v>
      </c>
      <c r="D41" s="82">
        <v>19.4404</v>
      </c>
      <c r="E41" s="82">
        <v>130.68939999999998</v>
      </c>
      <c r="F41" s="82">
        <v>126.17660000000001</v>
      </c>
      <c r="G41" s="24"/>
      <c r="H41" s="24"/>
      <c r="I41" s="205">
        <f t="shared" si="11"/>
        <v>539.38319999999999</v>
      </c>
      <c r="J41" s="52"/>
      <c r="K41" s="404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130.5112</v>
      </c>
      <c r="C42" s="82">
        <v>132.56559999999999</v>
      </c>
      <c r="D42" s="82">
        <v>19.4404</v>
      </c>
      <c r="E42" s="82">
        <v>130.68939999999998</v>
      </c>
      <c r="F42" s="82">
        <v>126.17660000000001</v>
      </c>
      <c r="G42" s="82"/>
      <c r="H42" s="82"/>
      <c r="I42" s="205">
        <f t="shared" si="11"/>
        <v>539.38319999999999</v>
      </c>
      <c r="J42" s="52"/>
      <c r="K42" s="406" t="s">
        <v>16</v>
      </c>
      <c r="L42" s="82">
        <v>10.199999999999999</v>
      </c>
      <c r="M42" s="82">
        <v>10.4</v>
      </c>
      <c r="N42" s="82">
        <v>1.7</v>
      </c>
      <c r="O42" s="82">
        <v>10.4</v>
      </c>
      <c r="P42" s="82">
        <v>10.199999999999999</v>
      </c>
      <c r="Q42" s="82"/>
      <c r="R42" s="205">
        <f t="shared" si="12"/>
        <v>42.900000000000006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130.5112</v>
      </c>
      <c r="C43" s="82">
        <v>132.56559999999999</v>
      </c>
      <c r="D43" s="82">
        <v>19.4404</v>
      </c>
      <c r="E43" s="82">
        <v>130.68939999999998</v>
      </c>
      <c r="F43" s="82">
        <v>126.17660000000001</v>
      </c>
      <c r="G43" s="82"/>
      <c r="H43" s="82"/>
      <c r="I43" s="205">
        <f t="shared" si="11"/>
        <v>539.38319999999999</v>
      </c>
      <c r="J43" s="52"/>
      <c r="K43" s="404" t="s">
        <v>17</v>
      </c>
      <c r="L43" s="82">
        <v>10.199999999999999</v>
      </c>
      <c r="M43" s="82">
        <v>10.4</v>
      </c>
      <c r="N43" s="82">
        <v>1.7</v>
      </c>
      <c r="O43" s="82">
        <v>10.6</v>
      </c>
      <c r="P43" s="82">
        <v>10.199999999999999</v>
      </c>
      <c r="Q43" s="82"/>
      <c r="R43" s="205">
        <f t="shared" si="12"/>
        <v>43.099999999999994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130.5112</v>
      </c>
      <c r="C44" s="82">
        <v>132.56559999999999</v>
      </c>
      <c r="D44" s="82">
        <v>19.4404</v>
      </c>
      <c r="E44" s="82">
        <v>130.68939999999998</v>
      </c>
      <c r="F44" s="82">
        <v>126.17660000000001</v>
      </c>
      <c r="G44" s="82"/>
      <c r="H44" s="82"/>
      <c r="I44" s="205">
        <f t="shared" si="11"/>
        <v>539.38319999999999</v>
      </c>
      <c r="J44" s="52"/>
      <c r="K44" s="406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10.3</v>
      </c>
      <c r="Q44" s="82"/>
      <c r="R44" s="205">
        <f t="shared" si="12"/>
        <v>43.3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129.62639999999999</v>
      </c>
      <c r="C45" s="82">
        <v>132.1232</v>
      </c>
      <c r="D45" s="82">
        <v>17.891999999999996</v>
      </c>
      <c r="E45" s="82">
        <v>130.24699999999999</v>
      </c>
      <c r="F45" s="82">
        <v>126.17660000000001</v>
      </c>
      <c r="G45" s="82"/>
      <c r="H45" s="82"/>
      <c r="I45" s="205">
        <f t="shared" si="11"/>
        <v>536.0652</v>
      </c>
      <c r="J45" s="52"/>
      <c r="K45" s="404" t="s">
        <v>19</v>
      </c>
      <c r="L45" s="82">
        <v>10.3</v>
      </c>
      <c r="M45" s="82">
        <v>10.5</v>
      </c>
      <c r="N45" s="82">
        <v>1.7</v>
      </c>
      <c r="O45" s="82">
        <v>10.6</v>
      </c>
      <c r="P45" s="82">
        <v>10.3</v>
      </c>
      <c r="Q45" s="82"/>
      <c r="R45" s="205">
        <f t="shared" si="12"/>
        <v>43.400000000000006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912.67120000000011</v>
      </c>
      <c r="C46" s="309">
        <f t="shared" si="13"/>
        <v>926.38560000000007</v>
      </c>
      <c r="D46" s="309">
        <f t="shared" si="13"/>
        <v>135.59559999999999</v>
      </c>
      <c r="E46" s="309">
        <f t="shared" si="13"/>
        <v>916.43159999999989</v>
      </c>
      <c r="F46" s="309">
        <f t="shared" si="13"/>
        <v>884.80000000000007</v>
      </c>
      <c r="G46" s="309">
        <f t="shared" si="13"/>
        <v>0</v>
      </c>
      <c r="H46" s="309">
        <f t="shared" si="13"/>
        <v>0</v>
      </c>
      <c r="I46" s="205">
        <f t="shared" si="11"/>
        <v>3775.8840000000005</v>
      </c>
      <c r="K46" s="406" t="s">
        <v>11</v>
      </c>
      <c r="L46" s="308">
        <f t="shared" ref="L46:Q46" si="14">SUM(L39:L45)</f>
        <v>71.8</v>
      </c>
      <c r="M46" s="309">
        <f t="shared" si="14"/>
        <v>73.099999999999994</v>
      </c>
      <c r="N46" s="309">
        <f t="shared" si="14"/>
        <v>11.899999999999999</v>
      </c>
      <c r="O46" s="309">
        <f t="shared" si="14"/>
        <v>73.7</v>
      </c>
      <c r="P46" s="309">
        <f t="shared" si="14"/>
        <v>71.599999999999994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</v>
      </c>
      <c r="C47" s="317">
        <v>158</v>
      </c>
      <c r="D47" s="317">
        <v>158</v>
      </c>
      <c r="E47" s="317">
        <v>158</v>
      </c>
      <c r="F47" s="317">
        <v>158</v>
      </c>
      <c r="G47" s="317"/>
      <c r="H47" s="317"/>
      <c r="I47" s="425">
        <f>+((I46/I48)/7)*1000</f>
        <v>158.55731922398593</v>
      </c>
      <c r="K47" s="407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5">
        <f>+((R46/R48)/7)*1000</f>
        <v>141.03641456582633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822</v>
      </c>
      <c r="C48" s="35">
        <v>836</v>
      </c>
      <c r="D48" s="35">
        <v>117</v>
      </c>
      <c r="E48" s="35">
        <v>827</v>
      </c>
      <c r="F48" s="35">
        <v>800</v>
      </c>
      <c r="G48" s="35"/>
      <c r="H48" s="35"/>
      <c r="I48" s="427">
        <f>SUM(B48:H48)</f>
        <v>3402</v>
      </c>
      <c r="J48" s="52"/>
      <c r="K48" s="409" t="s">
        <v>21</v>
      </c>
      <c r="L48" s="428">
        <v>72</v>
      </c>
      <c r="M48" s="411">
        <v>74</v>
      </c>
      <c r="N48" s="411">
        <v>12</v>
      </c>
      <c r="O48" s="411">
        <v>75</v>
      </c>
      <c r="P48" s="411">
        <v>73</v>
      </c>
      <c r="Q48" s="411"/>
      <c r="R48" s="429">
        <f>SUM(L48:Q48)</f>
        <v>306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((B48*B47)*7/1000-B39-B40)/5</f>
        <v>129.62639999999999</v>
      </c>
      <c r="C49" s="204">
        <f t="shared" si="15"/>
        <v>132.1232</v>
      </c>
      <c r="D49" s="204">
        <f t="shared" si="15"/>
        <v>17.891999999999996</v>
      </c>
      <c r="E49" s="204">
        <f t="shared" si="15"/>
        <v>130.24699999999999</v>
      </c>
      <c r="F49" s="204">
        <f t="shared" si="15"/>
        <v>126.17660000000001</v>
      </c>
      <c r="G49" s="204">
        <f t="shared" si="15"/>
        <v>0</v>
      </c>
      <c r="H49" s="204">
        <f t="shared" si="15"/>
        <v>0</v>
      </c>
      <c r="I49" s="431">
        <f>((I46*1000)/I48)/7</f>
        <v>158.5573192239859</v>
      </c>
      <c r="K49" s="414" t="s">
        <v>22</v>
      </c>
      <c r="L49" s="302">
        <f t="shared" ref="L49:Q49" si="16">((L48*L47)*7/1000-L39-L40)/5</f>
        <v>10.244</v>
      </c>
      <c r="M49" s="302">
        <f t="shared" si="16"/>
        <v>10.407599999999999</v>
      </c>
      <c r="N49" s="302">
        <f t="shared" si="16"/>
        <v>1.7140000000000004</v>
      </c>
      <c r="O49" s="302">
        <f t="shared" si="16"/>
        <v>10.5525</v>
      </c>
      <c r="P49" s="302">
        <f t="shared" si="16"/>
        <v>10.228</v>
      </c>
      <c r="Q49" s="204">
        <f t="shared" si="16"/>
        <v>0</v>
      </c>
      <c r="R49" s="432">
        <f>((R46*1000)/R48)/7</f>
        <v>141.03641456582633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909.13199999999995</v>
      </c>
      <c r="C50" s="43">
        <f t="shared" si="17"/>
        <v>924.61599999999999</v>
      </c>
      <c r="D50" s="43">
        <f t="shared" si="17"/>
        <v>129.40199999999999</v>
      </c>
      <c r="E50" s="43">
        <f t="shared" si="17"/>
        <v>914.66200000000003</v>
      </c>
      <c r="F50" s="43">
        <f t="shared" si="17"/>
        <v>884.8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71.819999999999993</v>
      </c>
      <c r="M50" s="43">
        <f t="shared" si="18"/>
        <v>73.037999999999997</v>
      </c>
      <c r="N50" s="43">
        <f t="shared" si="18"/>
        <v>11.97</v>
      </c>
      <c r="O50" s="43">
        <f t="shared" si="18"/>
        <v>73.762500000000003</v>
      </c>
      <c r="P50" s="43">
        <f t="shared" si="18"/>
        <v>71.540000000000006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158.61508515815086</v>
      </c>
      <c r="C51" s="49">
        <f t="shared" si="19"/>
        <v>158.30239234449763</v>
      </c>
      <c r="D51" s="49">
        <f t="shared" si="19"/>
        <v>165.56239316239314</v>
      </c>
      <c r="E51" s="49">
        <f t="shared" si="19"/>
        <v>158.30568319226114</v>
      </c>
      <c r="F51" s="49">
        <f t="shared" si="19"/>
        <v>158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142.46031746031744</v>
      </c>
      <c r="M51" s="49">
        <f t="shared" si="20"/>
        <v>141.11969111969111</v>
      </c>
      <c r="N51" s="49">
        <f t="shared" si="20"/>
        <v>141.66666666666666</v>
      </c>
      <c r="O51" s="49">
        <f t="shared" si="20"/>
        <v>140.38095238095238</v>
      </c>
      <c r="P51" s="49">
        <f t="shared" si="20"/>
        <v>140.11741682974559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57"/>
      <c r="D73" s="457"/>
      <c r="E73" s="457"/>
      <c r="F73" s="118"/>
      <c r="G73" s="198"/>
      <c r="H73" s="457"/>
      <c r="I73" s="457"/>
      <c r="J73" s="457"/>
      <c r="K73" s="118"/>
      <c r="L73" s="198"/>
      <c r="M73" s="457"/>
      <c r="N73" s="457"/>
      <c r="O73" s="118"/>
      <c r="P73" s="198"/>
      <c r="Q73" s="457"/>
      <c r="R73" s="45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9.4</v>
      </c>
      <c r="C76" s="204">
        <v>9</v>
      </c>
      <c r="D76" s="204">
        <v>1.8</v>
      </c>
      <c r="E76" s="204">
        <v>9.1</v>
      </c>
      <c r="F76" s="205">
        <v>10.5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11.3</v>
      </c>
      <c r="M76" s="204">
        <v>2.1</v>
      </c>
      <c r="N76" s="204">
        <v>11</v>
      </c>
      <c r="O76" s="205">
        <v>10.8</v>
      </c>
      <c r="P76" s="203">
        <v>11</v>
      </c>
      <c r="Q76" s="204">
        <v>1.8</v>
      </c>
      <c r="R76" s="204">
        <v>10.8</v>
      </c>
      <c r="S76" s="205">
        <v>10.8</v>
      </c>
      <c r="T76" s="405">
        <f t="shared" ref="T76:T83" si="26">SUM(B76:S76)</f>
        <v>150.20000000000002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9.4</v>
      </c>
      <c r="C77" s="204">
        <v>9</v>
      </c>
      <c r="D77" s="204">
        <v>1.8</v>
      </c>
      <c r="E77" s="204">
        <v>9.1</v>
      </c>
      <c r="F77" s="205">
        <v>10.5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11.3</v>
      </c>
      <c r="M77" s="204">
        <v>2.1</v>
      </c>
      <c r="N77" s="204">
        <v>11</v>
      </c>
      <c r="O77" s="205">
        <v>10.8</v>
      </c>
      <c r="P77" s="203">
        <v>11</v>
      </c>
      <c r="Q77" s="204">
        <v>1.8</v>
      </c>
      <c r="R77" s="204">
        <v>10.8</v>
      </c>
      <c r="S77" s="205">
        <v>10.8</v>
      </c>
      <c r="T77" s="405">
        <f t="shared" si="26"/>
        <v>150.20000000000002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9</v>
      </c>
      <c r="D78" s="204">
        <v>1.7</v>
      </c>
      <c r="E78" s="204">
        <v>9</v>
      </c>
      <c r="F78" s="205">
        <v>10.4</v>
      </c>
      <c r="G78" s="203">
        <v>9</v>
      </c>
      <c r="H78" s="204">
        <v>9.5</v>
      </c>
      <c r="I78" s="204">
        <v>2.2000000000000002</v>
      </c>
      <c r="J78" s="204">
        <v>9.1999999999999993</v>
      </c>
      <c r="K78" s="205">
        <v>10.4</v>
      </c>
      <c r="L78" s="203">
        <v>11.2</v>
      </c>
      <c r="M78" s="204">
        <v>2</v>
      </c>
      <c r="N78" s="204">
        <v>11</v>
      </c>
      <c r="O78" s="205">
        <v>10.7</v>
      </c>
      <c r="P78" s="203">
        <v>10.9</v>
      </c>
      <c r="Q78" s="204">
        <v>1.7</v>
      </c>
      <c r="R78" s="204">
        <v>10.7</v>
      </c>
      <c r="S78" s="205">
        <v>10.8</v>
      </c>
      <c r="T78" s="405">
        <f t="shared" si="26"/>
        <v>148.90000000000003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9</v>
      </c>
      <c r="D79" s="204">
        <v>1.7</v>
      </c>
      <c r="E79" s="204">
        <v>9</v>
      </c>
      <c r="F79" s="205">
        <v>10.4</v>
      </c>
      <c r="G79" s="203">
        <v>9</v>
      </c>
      <c r="H79" s="204">
        <v>9.5</v>
      </c>
      <c r="I79" s="204">
        <v>2.2000000000000002</v>
      </c>
      <c r="J79" s="204">
        <v>9.1999999999999993</v>
      </c>
      <c r="K79" s="205">
        <v>10.5</v>
      </c>
      <c r="L79" s="203">
        <v>11.2</v>
      </c>
      <c r="M79" s="204">
        <v>2</v>
      </c>
      <c r="N79" s="204">
        <v>11</v>
      </c>
      <c r="O79" s="205">
        <v>10.7</v>
      </c>
      <c r="P79" s="203">
        <v>10.9</v>
      </c>
      <c r="Q79" s="204">
        <v>1.7</v>
      </c>
      <c r="R79" s="204">
        <v>10.7</v>
      </c>
      <c r="S79" s="205">
        <v>10.8</v>
      </c>
      <c r="T79" s="405">
        <f t="shared" si="26"/>
        <v>149.00000000000003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9.1999999999999993</v>
      </c>
      <c r="K80" s="205">
        <v>10.5</v>
      </c>
      <c r="L80" s="203">
        <v>11.2</v>
      </c>
      <c r="M80" s="204">
        <v>2.1</v>
      </c>
      <c r="N80" s="204">
        <v>11</v>
      </c>
      <c r="O80" s="205">
        <v>10.8</v>
      </c>
      <c r="P80" s="203">
        <v>10.9</v>
      </c>
      <c r="Q80" s="204">
        <v>1.8</v>
      </c>
      <c r="R80" s="204">
        <v>10.8</v>
      </c>
      <c r="S80" s="205">
        <v>10.8</v>
      </c>
      <c r="T80" s="405">
        <f t="shared" si="26"/>
        <v>149.60000000000002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9.5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9.3000000000000007</v>
      </c>
      <c r="K81" s="205">
        <v>10.5</v>
      </c>
      <c r="L81" s="203">
        <v>11.2</v>
      </c>
      <c r="M81" s="204">
        <v>2.1</v>
      </c>
      <c r="N81" s="204">
        <v>11</v>
      </c>
      <c r="O81" s="205">
        <v>10.8</v>
      </c>
      <c r="P81" s="203">
        <v>10.9</v>
      </c>
      <c r="Q81" s="204">
        <v>1.8</v>
      </c>
      <c r="R81" s="204">
        <v>10.8</v>
      </c>
      <c r="S81" s="205">
        <v>10.8</v>
      </c>
      <c r="T81" s="405">
        <f t="shared" si="26"/>
        <v>149.90000000000003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9.5</v>
      </c>
      <c r="C82" s="204">
        <v>9.1</v>
      </c>
      <c r="D82" s="204">
        <v>1.8</v>
      </c>
      <c r="E82" s="204">
        <v>9.1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9.3000000000000007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1.8</v>
      </c>
      <c r="R82" s="204">
        <v>10.8</v>
      </c>
      <c r="S82" s="205">
        <v>10.8</v>
      </c>
      <c r="T82" s="405">
        <f t="shared" si="26"/>
        <v>150.5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66.3</v>
      </c>
      <c r="C83" s="309">
        <f>SUM(C76:C82)</f>
        <v>63.2</v>
      </c>
      <c r="D83" s="309">
        <f>SUM(D76:D82)</f>
        <v>12.400000000000002</v>
      </c>
      <c r="E83" s="309">
        <f>SUM(E76:E82)</f>
        <v>63.300000000000004</v>
      </c>
      <c r="F83" s="310">
        <f>SUM(F76:F82)</f>
        <v>73.3</v>
      </c>
      <c r="G83" s="311">
        <f t="shared" ref="G83:S83" si="27">SUM(G76:G82)</f>
        <v>63.2</v>
      </c>
      <c r="H83" s="309">
        <f t="shared" si="27"/>
        <v>66.599999999999994</v>
      </c>
      <c r="I83" s="309">
        <f t="shared" si="27"/>
        <v>15.5</v>
      </c>
      <c r="J83" s="309">
        <f t="shared" si="27"/>
        <v>65.199999999999989</v>
      </c>
      <c r="K83" s="310">
        <f t="shared" si="27"/>
        <v>73.599999999999994</v>
      </c>
      <c r="L83" s="311">
        <f t="shared" si="27"/>
        <v>78.7</v>
      </c>
      <c r="M83" s="309">
        <f t="shared" si="27"/>
        <v>14.499999999999998</v>
      </c>
      <c r="N83" s="309">
        <f t="shared" si="27"/>
        <v>77.099999999999994</v>
      </c>
      <c r="O83" s="310">
        <f t="shared" si="27"/>
        <v>75.399999999999991</v>
      </c>
      <c r="P83" s="311">
        <f t="shared" si="27"/>
        <v>76.599999999999994</v>
      </c>
      <c r="Q83" s="309">
        <f t="shared" si="27"/>
        <v>12.400000000000002</v>
      </c>
      <c r="R83" s="309">
        <f t="shared" si="27"/>
        <v>75.399999999999991</v>
      </c>
      <c r="S83" s="310">
        <f t="shared" si="27"/>
        <v>75.599999999999994</v>
      </c>
      <c r="T83" s="405">
        <f t="shared" si="26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8">
        <f>+((T83/T85)/7)*1000</f>
        <v>146.53340788370141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64</v>
      </c>
      <c r="C85" s="411">
        <v>61</v>
      </c>
      <c r="D85" s="411">
        <v>12</v>
      </c>
      <c r="E85" s="411">
        <v>62</v>
      </c>
      <c r="F85" s="412">
        <v>72</v>
      </c>
      <c r="G85" s="410">
        <v>61</v>
      </c>
      <c r="H85" s="411">
        <v>65</v>
      </c>
      <c r="I85" s="411">
        <v>15</v>
      </c>
      <c r="J85" s="411">
        <v>64</v>
      </c>
      <c r="K85" s="412">
        <v>72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12</v>
      </c>
      <c r="R85" s="411">
        <v>74</v>
      </c>
      <c r="S85" s="412">
        <v>74</v>
      </c>
      <c r="T85" s="413">
        <f>SUM(B85:S85)</f>
        <v>1022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9.5008000000000017</v>
      </c>
      <c r="C86" s="204">
        <f t="shared" si="28"/>
        <v>9.0391999999999992</v>
      </c>
      <c r="D86" s="204">
        <f t="shared" si="28"/>
        <v>1.7663999999999997</v>
      </c>
      <c r="E86" s="204">
        <f t="shared" si="28"/>
        <v>9.0327999999999982</v>
      </c>
      <c r="F86" s="205">
        <f t="shared" si="28"/>
        <v>10.466399999999998</v>
      </c>
      <c r="G86" s="203">
        <f t="shared" si="28"/>
        <v>9.0391999999999992</v>
      </c>
      <c r="H86" s="204">
        <f t="shared" si="28"/>
        <v>9.5314999999999994</v>
      </c>
      <c r="I86" s="204">
        <f t="shared" si="28"/>
        <v>2.2280000000000002</v>
      </c>
      <c r="J86" s="204">
        <f t="shared" si="28"/>
        <v>9.2367999999999988</v>
      </c>
      <c r="K86" s="205">
        <f t="shared" si="28"/>
        <v>10.476800000000001</v>
      </c>
      <c r="L86" s="203">
        <f t="shared" si="28"/>
        <v>11.227200000000002</v>
      </c>
      <c r="M86" s="204">
        <f t="shared" si="28"/>
        <v>2.0608</v>
      </c>
      <c r="N86" s="204">
        <f t="shared" si="28"/>
        <v>11.028</v>
      </c>
      <c r="O86" s="205">
        <f t="shared" si="28"/>
        <v>10.753800000000002</v>
      </c>
      <c r="P86" s="203">
        <f t="shared" si="28"/>
        <v>10.9328</v>
      </c>
      <c r="Q86" s="204">
        <f t="shared" si="28"/>
        <v>1.7579999999999998</v>
      </c>
      <c r="R86" s="204">
        <f t="shared" si="28"/>
        <v>10.753800000000002</v>
      </c>
      <c r="S86" s="205">
        <f t="shared" si="28"/>
        <v>10.805600000000002</v>
      </c>
      <c r="T86" s="413">
        <f>((T83*1000)/T85)/7</f>
        <v>146.53340788370141</v>
      </c>
      <c r="AD86" s="3"/>
    </row>
    <row r="87" spans="1:41" ht="33.75" customHeight="1" x14ac:dyDescent="0.25">
      <c r="A87" s="99" t="s">
        <v>23</v>
      </c>
      <c r="B87" s="42">
        <f>((B85*B84)*7)/1000</f>
        <v>66.304000000000002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29">((G85*G84)*7)/1000</f>
        <v>63.195999999999998</v>
      </c>
      <c r="H87" s="43">
        <f t="shared" si="29"/>
        <v>66.657499999999999</v>
      </c>
      <c r="I87" s="43">
        <f t="shared" si="29"/>
        <v>15.54</v>
      </c>
      <c r="J87" s="43">
        <f t="shared" si="29"/>
        <v>65.183999999999997</v>
      </c>
      <c r="K87" s="90">
        <f t="shared" si="29"/>
        <v>73.584000000000003</v>
      </c>
      <c r="L87" s="42">
        <f t="shared" si="29"/>
        <v>78.736000000000004</v>
      </c>
      <c r="M87" s="43">
        <f t="shared" si="29"/>
        <v>14.504</v>
      </c>
      <c r="N87" s="43">
        <f t="shared" si="29"/>
        <v>77.14</v>
      </c>
      <c r="O87" s="90">
        <f t="shared" si="29"/>
        <v>75.369</v>
      </c>
      <c r="P87" s="42">
        <f t="shared" si="29"/>
        <v>76.664000000000001</v>
      </c>
      <c r="Q87" s="43">
        <f t="shared" si="29"/>
        <v>12.39</v>
      </c>
      <c r="R87" s="43">
        <f t="shared" si="29"/>
        <v>75.369</v>
      </c>
      <c r="S87" s="90">
        <f t="shared" si="29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147.99107142857142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145.85253456221199</v>
      </c>
      <c r="F88" s="50">
        <f>+(F83/F85)/7*1000</f>
        <v>145.43650793650792</v>
      </c>
      <c r="G88" s="48">
        <f t="shared" ref="G88:S88" si="30">+(G83/G85)/7*1000</f>
        <v>148.00936768149884</v>
      </c>
      <c r="H88" s="49">
        <f t="shared" si="30"/>
        <v>146.37362637362637</v>
      </c>
      <c r="I88" s="49">
        <f t="shared" si="30"/>
        <v>147.61904761904762</v>
      </c>
      <c r="J88" s="49">
        <f t="shared" si="30"/>
        <v>145.53571428571428</v>
      </c>
      <c r="K88" s="50">
        <f t="shared" si="30"/>
        <v>146.03174603174602</v>
      </c>
      <c r="L88" s="48">
        <f t="shared" si="30"/>
        <v>147.93233082706766</v>
      </c>
      <c r="M88" s="49">
        <f t="shared" si="30"/>
        <v>147.95918367346937</v>
      </c>
      <c r="N88" s="49">
        <f t="shared" si="30"/>
        <v>144.92481203007517</v>
      </c>
      <c r="O88" s="50">
        <f t="shared" si="30"/>
        <v>145.55984555984551</v>
      </c>
      <c r="P88" s="48">
        <f t="shared" si="30"/>
        <v>147.87644787644786</v>
      </c>
      <c r="Q88" s="49">
        <f t="shared" si="30"/>
        <v>147.61904761904762</v>
      </c>
      <c r="R88" s="49">
        <f t="shared" si="30"/>
        <v>145.55984555984551</v>
      </c>
      <c r="S88" s="50">
        <f t="shared" si="30"/>
        <v>145.94594594594597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" zoomScale="29" zoomScaleNormal="30" workbookViewId="0">
      <selection activeCell="L90" sqref="L90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2"/>
      <c r="Z3" s="2"/>
      <c r="AA3" s="2"/>
      <c r="AB3" s="2"/>
      <c r="AC3" s="2"/>
      <c r="AD3" s="4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8" t="s">
        <v>1</v>
      </c>
      <c r="B9" s="458"/>
      <c r="C9" s="458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8"/>
      <c r="B10" s="458"/>
      <c r="C10" s="4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8" t="s">
        <v>4</v>
      </c>
      <c r="B11" s="458"/>
      <c r="C11" s="458"/>
      <c r="D11" s="1"/>
      <c r="E11" s="459">
        <v>1</v>
      </c>
      <c r="F11" s="1"/>
      <c r="G11" s="1"/>
      <c r="H11" s="1"/>
      <c r="I11" s="1"/>
      <c r="J11" s="1"/>
      <c r="K11" s="618" t="s">
        <v>121</v>
      </c>
      <c r="L11" s="618"/>
      <c r="M11" s="460"/>
      <c r="N11" s="4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8"/>
      <c r="B12" s="458"/>
      <c r="C12" s="458"/>
      <c r="D12" s="1"/>
      <c r="E12" s="5"/>
      <c r="F12" s="1"/>
      <c r="G12" s="1"/>
      <c r="H12" s="1"/>
      <c r="I12" s="1"/>
      <c r="J12" s="1"/>
      <c r="K12" s="460"/>
      <c r="L12" s="460"/>
      <c r="M12" s="460"/>
      <c r="N12" s="4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8"/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0"/>
      <c r="W13" s="1"/>
      <c r="X13" s="1"/>
      <c r="Y13" s="1"/>
    </row>
    <row r="14" spans="1:30" s="3" customFormat="1" ht="27" thickBot="1" x14ac:dyDescent="0.3">
      <c r="A14" s="45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479</v>
      </c>
      <c r="C17" s="300">
        <v>7.9379999999999997</v>
      </c>
      <c r="D17" s="300">
        <v>7.6440000000000001</v>
      </c>
      <c r="E17" s="300">
        <v>1.5329999999999999</v>
      </c>
      <c r="F17" s="300">
        <v>7.6544999999999996</v>
      </c>
      <c r="G17" s="300">
        <v>8.8829999999999991</v>
      </c>
      <c r="H17" s="299">
        <v>483</v>
      </c>
      <c r="I17" s="300">
        <v>7.4340000000000002</v>
      </c>
      <c r="J17" s="300">
        <v>7.8644999999999996</v>
      </c>
      <c r="K17" s="300">
        <v>1.68</v>
      </c>
      <c r="L17" s="300">
        <v>7.9485000000000001</v>
      </c>
      <c r="M17" s="301">
        <v>8.9879999999999995</v>
      </c>
      <c r="N17" s="23">
        <v>142.04249999999999</v>
      </c>
      <c r="O17" s="24">
        <v>26.1615</v>
      </c>
      <c r="P17" s="24">
        <v>141.0795</v>
      </c>
      <c r="Q17" s="25">
        <v>141.72150000000002</v>
      </c>
      <c r="R17" s="23">
        <v>137.06700000000001</v>
      </c>
      <c r="S17" s="24">
        <v>27.445500000000003</v>
      </c>
      <c r="T17" s="24">
        <v>136.90649999999999</v>
      </c>
      <c r="U17" s="25">
        <v>137.86949999999999</v>
      </c>
      <c r="V17" s="302">
        <f>SUM(B17:U17)</f>
        <v>1919.8610000000001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479</v>
      </c>
      <c r="C18" s="300">
        <v>7.9379999999999997</v>
      </c>
      <c r="D18" s="300">
        <v>7.6440000000000001</v>
      </c>
      <c r="E18" s="300">
        <v>1.5329999999999999</v>
      </c>
      <c r="F18" s="300">
        <v>7.6544999999999996</v>
      </c>
      <c r="G18" s="300">
        <v>8.8829999999999991</v>
      </c>
      <c r="H18" s="299">
        <v>483</v>
      </c>
      <c r="I18" s="300">
        <v>7.4340000000000002</v>
      </c>
      <c r="J18" s="300">
        <v>7.8644999999999996</v>
      </c>
      <c r="K18" s="300">
        <v>1.68</v>
      </c>
      <c r="L18" s="300">
        <v>7.9485000000000001</v>
      </c>
      <c r="M18" s="301">
        <v>8.9879999999999995</v>
      </c>
      <c r="N18" s="23">
        <v>142.04249999999999</v>
      </c>
      <c r="O18" s="24">
        <v>26.1615</v>
      </c>
      <c r="P18" s="24">
        <v>141.0795</v>
      </c>
      <c r="Q18" s="25">
        <v>141.72150000000002</v>
      </c>
      <c r="R18" s="23">
        <v>137.06700000000001</v>
      </c>
      <c r="S18" s="24">
        <v>27.445500000000003</v>
      </c>
      <c r="T18" s="24">
        <v>136.90649999999999</v>
      </c>
      <c r="U18" s="25">
        <v>137.86949999999999</v>
      </c>
      <c r="V18" s="302">
        <f t="shared" ref="V18:V23" si="0">SUM(B18:U18)</f>
        <v>1919.8610000000001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473</v>
      </c>
      <c r="C19" s="300">
        <v>8.9964000000000048</v>
      </c>
      <c r="D19" s="300">
        <v>8.6394000000000037</v>
      </c>
      <c r="E19" s="300">
        <v>1.7136000000000009</v>
      </c>
      <c r="F19" s="300">
        <v>8.6632000000000051</v>
      </c>
      <c r="G19" s="300">
        <v>10.031700000000004</v>
      </c>
      <c r="H19" s="299">
        <v>477</v>
      </c>
      <c r="I19" s="300">
        <v>8.4252000000000038</v>
      </c>
      <c r="J19" s="300">
        <v>8.9131000000000036</v>
      </c>
      <c r="K19" s="300">
        <v>1.9040000000000008</v>
      </c>
      <c r="L19" s="300">
        <v>9.0083000000000055</v>
      </c>
      <c r="M19" s="301">
        <v>10.162600000000005</v>
      </c>
      <c r="N19" s="23">
        <v>140.85138000000001</v>
      </c>
      <c r="O19" s="24">
        <v>25.800720000000005</v>
      </c>
      <c r="P19" s="24">
        <v>140.34114</v>
      </c>
      <c r="Q19" s="25">
        <v>140.75592</v>
      </c>
      <c r="R19" s="23">
        <v>136.34964000000002</v>
      </c>
      <c r="S19" s="24">
        <v>26.854140000000001</v>
      </c>
      <c r="T19" s="24">
        <v>136.18998000000002</v>
      </c>
      <c r="U19" s="25">
        <v>137.14794000000001</v>
      </c>
      <c r="V19" s="302">
        <f t="shared" si="0"/>
        <v>1910.7483600000003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473</v>
      </c>
      <c r="C20" s="300">
        <v>8.9964000000000048</v>
      </c>
      <c r="D20" s="300">
        <v>8.6394000000000037</v>
      </c>
      <c r="E20" s="300">
        <v>1.7136000000000009</v>
      </c>
      <c r="F20" s="300">
        <v>8.6632000000000051</v>
      </c>
      <c r="G20" s="300">
        <v>10.031700000000004</v>
      </c>
      <c r="H20" s="299">
        <v>477</v>
      </c>
      <c r="I20" s="300">
        <v>8.4252000000000038</v>
      </c>
      <c r="J20" s="300">
        <v>8.9131000000000036</v>
      </c>
      <c r="K20" s="300">
        <v>1.9040000000000008</v>
      </c>
      <c r="L20" s="300">
        <v>9.0083000000000055</v>
      </c>
      <c r="M20" s="301">
        <v>10.162600000000005</v>
      </c>
      <c r="N20" s="23">
        <v>140.85138000000001</v>
      </c>
      <c r="O20" s="24">
        <v>25.800720000000005</v>
      </c>
      <c r="P20" s="24">
        <v>140.34114</v>
      </c>
      <c r="Q20" s="25">
        <v>140.75592</v>
      </c>
      <c r="R20" s="23">
        <v>136.34964000000002</v>
      </c>
      <c r="S20" s="24">
        <v>26.854140000000001</v>
      </c>
      <c r="T20" s="24">
        <v>136.18998000000002</v>
      </c>
      <c r="U20" s="25">
        <v>137.14794000000001</v>
      </c>
      <c r="V20" s="302">
        <f t="shared" si="0"/>
        <v>1910.7483600000003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473</v>
      </c>
      <c r="C21" s="300">
        <v>8.9964000000000048</v>
      </c>
      <c r="D21" s="300">
        <v>8.6394000000000037</v>
      </c>
      <c r="E21" s="300">
        <v>1.7136000000000009</v>
      </c>
      <c r="F21" s="300">
        <v>8.6632000000000051</v>
      </c>
      <c r="G21" s="300">
        <v>10.031700000000004</v>
      </c>
      <c r="H21" s="299">
        <v>477</v>
      </c>
      <c r="I21" s="300">
        <v>8.4252000000000038</v>
      </c>
      <c r="J21" s="300">
        <v>8.9131000000000036</v>
      </c>
      <c r="K21" s="300">
        <v>1.9040000000000008</v>
      </c>
      <c r="L21" s="300">
        <v>9.0083000000000055</v>
      </c>
      <c r="M21" s="301">
        <v>10.162600000000005</v>
      </c>
      <c r="N21" s="23">
        <v>140.85138000000001</v>
      </c>
      <c r="O21" s="24">
        <v>25.800720000000005</v>
      </c>
      <c r="P21" s="24">
        <v>140.34114</v>
      </c>
      <c r="Q21" s="25">
        <v>140.75592</v>
      </c>
      <c r="R21" s="23">
        <v>136.34964000000002</v>
      </c>
      <c r="S21" s="24">
        <v>26.854140000000001</v>
      </c>
      <c r="T21" s="24">
        <v>136.18998000000002</v>
      </c>
      <c r="U21" s="25">
        <v>137.14794000000001</v>
      </c>
      <c r="V21" s="302">
        <f t="shared" si="0"/>
        <v>1910.7483600000003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473</v>
      </c>
      <c r="C22" s="300">
        <v>8.9964000000000048</v>
      </c>
      <c r="D22" s="300">
        <v>8.6394000000000037</v>
      </c>
      <c r="E22" s="300">
        <v>1.7136000000000009</v>
      </c>
      <c r="F22" s="300">
        <v>8.6632000000000051</v>
      </c>
      <c r="G22" s="300">
        <v>10.031700000000004</v>
      </c>
      <c r="H22" s="299">
        <v>477</v>
      </c>
      <c r="I22" s="300">
        <v>8.4252000000000038</v>
      </c>
      <c r="J22" s="300">
        <v>8.9131000000000036</v>
      </c>
      <c r="K22" s="300">
        <v>1.9040000000000008</v>
      </c>
      <c r="L22" s="300">
        <v>9.0083000000000055</v>
      </c>
      <c r="M22" s="301">
        <v>10.162600000000005</v>
      </c>
      <c r="N22" s="23">
        <v>140.85138000000001</v>
      </c>
      <c r="O22" s="24">
        <v>25.800720000000005</v>
      </c>
      <c r="P22" s="24">
        <v>140.34114</v>
      </c>
      <c r="Q22" s="25">
        <v>140.75592</v>
      </c>
      <c r="R22" s="23">
        <v>136.34964000000002</v>
      </c>
      <c r="S22" s="24">
        <v>26.854140000000001</v>
      </c>
      <c r="T22" s="24">
        <v>136.18998000000002</v>
      </c>
      <c r="U22" s="25">
        <v>137.14794000000001</v>
      </c>
      <c r="V22" s="302">
        <f t="shared" si="0"/>
        <v>1910.7483600000003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473</v>
      </c>
      <c r="C23" s="300">
        <v>8.9964000000000048</v>
      </c>
      <c r="D23" s="300">
        <v>8.6394000000000037</v>
      </c>
      <c r="E23" s="300">
        <v>1.7136000000000009</v>
      </c>
      <c r="F23" s="300">
        <v>8.6632000000000051</v>
      </c>
      <c r="G23" s="300">
        <v>10.031700000000004</v>
      </c>
      <c r="H23" s="299">
        <v>477</v>
      </c>
      <c r="I23" s="300">
        <v>8.4252000000000038</v>
      </c>
      <c r="J23" s="300">
        <v>8.9131000000000036</v>
      </c>
      <c r="K23" s="300">
        <v>1.9040000000000008</v>
      </c>
      <c r="L23" s="300">
        <v>9.0083000000000055</v>
      </c>
      <c r="M23" s="301">
        <v>10.162600000000005</v>
      </c>
      <c r="N23" s="23">
        <v>140.85138000000001</v>
      </c>
      <c r="O23" s="24">
        <v>25.800720000000005</v>
      </c>
      <c r="P23" s="24">
        <v>140.34114</v>
      </c>
      <c r="Q23" s="25">
        <v>140.75592</v>
      </c>
      <c r="R23" s="23">
        <v>136.34964000000002</v>
      </c>
      <c r="S23" s="24">
        <v>26.854140000000001</v>
      </c>
      <c r="T23" s="24">
        <v>136.18998000000002</v>
      </c>
      <c r="U23" s="25">
        <v>137.14794000000001</v>
      </c>
      <c r="V23" s="302">
        <f t="shared" si="0"/>
        <v>1910.7483600000003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3323</v>
      </c>
      <c r="C24" s="306">
        <f t="shared" ref="C24:U24" si="1">SUM(C17:C23)</f>
        <v>60.858000000000033</v>
      </c>
      <c r="D24" s="306">
        <f t="shared" si="1"/>
        <v>58.485000000000014</v>
      </c>
      <c r="E24" s="306">
        <f t="shared" si="1"/>
        <v>11.634000000000006</v>
      </c>
      <c r="F24" s="306">
        <f t="shared" si="1"/>
        <v>58.625000000000021</v>
      </c>
      <c r="G24" s="306">
        <f t="shared" si="1"/>
        <v>67.924500000000009</v>
      </c>
      <c r="H24" s="305">
        <f t="shared" si="1"/>
        <v>3351</v>
      </c>
      <c r="I24" s="306">
        <f t="shared" si="1"/>
        <v>56.994000000000021</v>
      </c>
      <c r="J24" s="306">
        <f t="shared" si="1"/>
        <v>60.294500000000014</v>
      </c>
      <c r="K24" s="306">
        <f t="shared" si="1"/>
        <v>12.880000000000003</v>
      </c>
      <c r="L24" s="306">
        <f t="shared" si="1"/>
        <v>60.938500000000026</v>
      </c>
      <c r="M24" s="307">
        <f t="shared" si="1"/>
        <v>68.789000000000016</v>
      </c>
      <c r="N24" s="391">
        <f t="shared" si="1"/>
        <v>988.34190000000012</v>
      </c>
      <c r="O24" s="392">
        <f t="shared" si="1"/>
        <v>181.32660000000004</v>
      </c>
      <c r="P24" s="392">
        <f t="shared" si="1"/>
        <v>983.86469999999997</v>
      </c>
      <c r="Q24" s="393">
        <f t="shared" si="1"/>
        <v>987.22260000000028</v>
      </c>
      <c r="R24" s="391">
        <f t="shared" si="1"/>
        <v>955.88220000000013</v>
      </c>
      <c r="S24" s="392">
        <f t="shared" si="1"/>
        <v>189.1617</v>
      </c>
      <c r="T24" s="392">
        <f t="shared" si="1"/>
        <v>954.76289999999995</v>
      </c>
      <c r="U24" s="393">
        <f t="shared" si="1"/>
        <v>961.47870000000012</v>
      </c>
      <c r="V24" s="302">
        <f>SUM(B24:U24)</f>
        <v>13393.463800000001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159.9</v>
      </c>
      <c r="D25" s="314">
        <v>159.9</v>
      </c>
      <c r="E25" s="314">
        <v>159.9</v>
      </c>
      <c r="F25" s="314">
        <v>159.9</v>
      </c>
      <c r="G25" s="314">
        <v>159.9</v>
      </c>
      <c r="H25" s="313"/>
      <c r="I25" s="314">
        <v>159.9</v>
      </c>
      <c r="J25" s="314">
        <v>159.9</v>
      </c>
      <c r="K25" s="314">
        <v>159.9</v>
      </c>
      <c r="L25" s="314">
        <v>159.9</v>
      </c>
      <c r="M25" s="315">
        <v>159.9</v>
      </c>
      <c r="N25" s="387">
        <v>159.9</v>
      </c>
      <c r="O25" s="388">
        <v>159.9</v>
      </c>
      <c r="P25" s="388">
        <v>159.9</v>
      </c>
      <c r="Q25" s="389">
        <v>159.9</v>
      </c>
      <c r="R25" s="390">
        <v>159.9</v>
      </c>
      <c r="S25" s="388">
        <v>159.9</v>
      </c>
      <c r="T25" s="388">
        <v>159.9</v>
      </c>
      <c r="U25" s="389">
        <v>159.9</v>
      </c>
      <c r="V25" s="320">
        <f>+((V24/V26)/7)*1000</f>
        <v>159.89904491296772</v>
      </c>
    </row>
    <row r="26" spans="1:42" s="52" customFormat="1" ht="36.75" customHeight="1" x14ac:dyDescent="0.25">
      <c r="A26" s="321" t="s">
        <v>21</v>
      </c>
      <c r="B26" s="322"/>
      <c r="C26" s="323">
        <v>756</v>
      </c>
      <c r="D26" s="323">
        <v>726</v>
      </c>
      <c r="E26" s="323">
        <v>144</v>
      </c>
      <c r="F26" s="323">
        <v>728</v>
      </c>
      <c r="G26" s="323">
        <v>843</v>
      </c>
      <c r="H26" s="324"/>
      <c r="I26" s="323">
        <v>708</v>
      </c>
      <c r="J26" s="323">
        <v>749</v>
      </c>
      <c r="K26" s="323">
        <v>160</v>
      </c>
      <c r="L26" s="323">
        <v>757</v>
      </c>
      <c r="M26" s="325">
        <v>854</v>
      </c>
      <c r="N26" s="86">
        <v>883</v>
      </c>
      <c r="O26" s="35">
        <v>162</v>
      </c>
      <c r="P26" s="35">
        <v>879</v>
      </c>
      <c r="Q26" s="36">
        <v>882</v>
      </c>
      <c r="R26" s="34">
        <v>854</v>
      </c>
      <c r="S26" s="35">
        <v>169</v>
      </c>
      <c r="T26" s="35">
        <v>853</v>
      </c>
      <c r="U26" s="36">
        <v>859</v>
      </c>
      <c r="V26" s="326">
        <f>SUM(C26:U26)</f>
        <v>11966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725.30640000000005</v>
      </c>
      <c r="D27" s="300">
        <f t="shared" ref="D27:G27" si="2">(D26*D25/1000)*6</f>
        <v>696.52440000000001</v>
      </c>
      <c r="E27" s="300">
        <f t="shared" si="2"/>
        <v>138.15360000000001</v>
      </c>
      <c r="F27" s="300">
        <f t="shared" si="2"/>
        <v>698.44320000000005</v>
      </c>
      <c r="G27" s="300">
        <f t="shared" si="2"/>
        <v>808.77420000000006</v>
      </c>
      <c r="H27" s="328"/>
      <c r="I27" s="300">
        <f>(I26*I25/1000)*6</f>
        <v>679.25519999999995</v>
      </c>
      <c r="J27" s="300">
        <f>(J26*J25/1000)*6</f>
        <v>718.59059999999999</v>
      </c>
      <c r="K27" s="300">
        <f>(K26*K25/1000)*6</f>
        <v>153.50399999999999</v>
      </c>
      <c r="L27" s="300">
        <f>(L26*L25/1000)*6</f>
        <v>726.26580000000001</v>
      </c>
      <c r="M27" s="301">
        <f>(M26*M25/1000)*6</f>
        <v>819.32759999999996</v>
      </c>
      <c r="N27" s="302">
        <f t="shared" ref="N27:U27" si="3">((N26*N25)*7/1000-N17-N18)/5</f>
        <v>140.85138000000001</v>
      </c>
      <c r="O27" s="204">
        <f t="shared" si="3"/>
        <v>25.800720000000005</v>
      </c>
      <c r="P27" s="204">
        <f t="shared" si="3"/>
        <v>140.34114</v>
      </c>
      <c r="Q27" s="205">
        <f t="shared" si="3"/>
        <v>140.75592</v>
      </c>
      <c r="R27" s="203">
        <f t="shared" si="3"/>
        <v>136.34964000000002</v>
      </c>
      <c r="S27" s="204">
        <f t="shared" si="3"/>
        <v>26.854140000000001</v>
      </c>
      <c r="T27" s="204">
        <f t="shared" si="3"/>
        <v>136.18998000000002</v>
      </c>
      <c r="U27" s="205">
        <f t="shared" si="3"/>
        <v>137.14794000000001</v>
      </c>
      <c r="V27" s="88"/>
      <c r="W27" s="52">
        <f>((V24*1000)/V26)/7</f>
        <v>159.8990449129677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8.9964000000000048</v>
      </c>
      <c r="D28" s="330">
        <f t="shared" ref="D28:G28" si="4">+(D25-$C$32)*D26/1000</f>
        <v>8.6394000000000037</v>
      </c>
      <c r="E28" s="330">
        <f t="shared" si="4"/>
        <v>1.7136000000000009</v>
      </c>
      <c r="F28" s="330">
        <f t="shared" si="4"/>
        <v>8.6632000000000051</v>
      </c>
      <c r="G28" s="330">
        <f t="shared" si="4"/>
        <v>10.031700000000004</v>
      </c>
      <c r="H28" s="329"/>
      <c r="I28" s="330">
        <f>+(I25-$I$32)*I26/1000</f>
        <v>8.4252000000000038</v>
      </c>
      <c r="J28" s="330">
        <f t="shared" ref="J28:M28" si="5">+(J25-$I$32)*J26/1000</f>
        <v>8.9131000000000036</v>
      </c>
      <c r="K28" s="330">
        <f t="shared" si="5"/>
        <v>1.9040000000000008</v>
      </c>
      <c r="L28" s="330">
        <f t="shared" si="5"/>
        <v>9.0083000000000055</v>
      </c>
      <c r="M28" s="331">
        <f t="shared" si="5"/>
        <v>10.162600000000005</v>
      </c>
      <c r="N28" s="259">
        <f t="shared" ref="N28:U28" si="6">((N26*N25)*7)/1000</f>
        <v>988.34190000000012</v>
      </c>
      <c r="O28" s="45">
        <f t="shared" si="6"/>
        <v>181.32660000000001</v>
      </c>
      <c r="P28" s="45">
        <f t="shared" si="6"/>
        <v>983.86470000000008</v>
      </c>
      <c r="Q28" s="46">
        <f t="shared" si="6"/>
        <v>987.22260000000006</v>
      </c>
      <c r="R28" s="44">
        <f t="shared" si="6"/>
        <v>955.88220000000013</v>
      </c>
      <c r="S28" s="45">
        <f t="shared" si="6"/>
        <v>189.16170000000002</v>
      </c>
      <c r="T28" s="45">
        <f t="shared" si="6"/>
        <v>954.76290000000017</v>
      </c>
      <c r="U28" s="46">
        <f t="shared" si="6"/>
        <v>961.47870000000012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882.00000000000261</v>
      </c>
      <c r="D29" s="333">
        <f t="shared" si="7"/>
        <v>847.0000000000025</v>
      </c>
      <c r="E29" s="333">
        <f t="shared" si="7"/>
        <v>168.00000000000048</v>
      </c>
      <c r="F29" s="333">
        <f t="shared" si="7"/>
        <v>849.33333333333576</v>
      </c>
      <c r="G29" s="333">
        <f t="shared" si="7"/>
        <v>983.50000000000284</v>
      </c>
      <c r="H29" s="332"/>
      <c r="I29" s="333">
        <f>+I26*(1.16666666666667)</f>
        <v>826.00000000000239</v>
      </c>
      <c r="J29" s="333">
        <f>+J26*(1.16666666666667)</f>
        <v>873.83333333333587</v>
      </c>
      <c r="K29" s="333">
        <f>+K26*(1.16666666666667)</f>
        <v>186.6666666666672</v>
      </c>
      <c r="L29" s="333">
        <f>+L26*(1.16666666666667)</f>
        <v>883.16666666666924</v>
      </c>
      <c r="M29" s="334">
        <f>+M26*(1.16666666666667)</f>
        <v>996.33333333333621</v>
      </c>
      <c r="N29" s="89">
        <f t="shared" ref="N29:U29" si="8">+(N24/N26)/7*1000</f>
        <v>159.9</v>
      </c>
      <c r="O29" s="49">
        <f t="shared" si="8"/>
        <v>159.9</v>
      </c>
      <c r="P29" s="49">
        <f t="shared" si="8"/>
        <v>159.89999999999998</v>
      </c>
      <c r="Q29" s="50">
        <f t="shared" si="8"/>
        <v>159.90000000000006</v>
      </c>
      <c r="R29" s="48">
        <f t="shared" si="8"/>
        <v>159.9</v>
      </c>
      <c r="S29" s="49">
        <f t="shared" si="8"/>
        <v>159.89999999999998</v>
      </c>
      <c r="T29" s="49">
        <f t="shared" si="8"/>
        <v>159.89999999999998</v>
      </c>
      <c r="U29" s="50">
        <f t="shared" si="8"/>
        <v>159.9</v>
      </c>
      <c r="V29" s="344"/>
    </row>
    <row r="30" spans="1:42" s="304" customFormat="1" ht="33.75" customHeight="1" x14ac:dyDescent="0.25">
      <c r="A30" s="52"/>
      <c r="B30" s="328"/>
      <c r="C30" s="335">
        <f>(C27/6)</f>
        <v>120.88440000000001</v>
      </c>
      <c r="D30" s="335">
        <f t="shared" ref="D30:G30" si="9">+(D27/6)</f>
        <v>116.0874</v>
      </c>
      <c r="E30" s="335">
        <f t="shared" si="9"/>
        <v>23.025600000000001</v>
      </c>
      <c r="F30" s="335">
        <f t="shared" si="9"/>
        <v>116.4072</v>
      </c>
      <c r="G30" s="335">
        <f t="shared" si="9"/>
        <v>134.79570000000001</v>
      </c>
      <c r="H30" s="328"/>
      <c r="I30" s="335">
        <f>+(I27/6)</f>
        <v>113.2092</v>
      </c>
      <c r="J30" s="335">
        <f>+(J27/6)</f>
        <v>119.7651</v>
      </c>
      <c r="K30" s="335">
        <f>+(K27/6)</f>
        <v>25.584</v>
      </c>
      <c r="L30" s="335">
        <f>+(L27/6)</f>
        <v>121.04430000000001</v>
      </c>
      <c r="M30" s="336">
        <f>+(M27/6)</f>
        <v>136.55459999999999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286.99650000000003</v>
      </c>
      <c r="D31" s="335">
        <f t="shared" ref="D31:G31" si="10">+((D27-D24)/4)+D30</f>
        <v>275.59725000000003</v>
      </c>
      <c r="E31" s="335">
        <f t="shared" si="10"/>
        <v>54.655500000000004</v>
      </c>
      <c r="F31" s="335">
        <f t="shared" si="10"/>
        <v>276.36175000000003</v>
      </c>
      <c r="G31" s="335">
        <f t="shared" si="10"/>
        <v>320.00812500000006</v>
      </c>
      <c r="H31" s="328"/>
      <c r="I31" s="335">
        <f>+((I27-I24)/4)+I30</f>
        <v>268.77449999999999</v>
      </c>
      <c r="J31" s="335">
        <f>+((J27-J24)/4)+J30</f>
        <v>284.33912500000002</v>
      </c>
      <c r="K31" s="335">
        <f>+((K27-K24)/4)+K30</f>
        <v>60.739999999999995</v>
      </c>
      <c r="L31" s="335">
        <f>+((L27-L24)/4)+L30</f>
        <v>287.376125</v>
      </c>
      <c r="M31" s="336">
        <f>+((M27-M24)/4)+M30</f>
        <v>324.18925000000002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148</v>
      </c>
      <c r="D32" s="339">
        <f>+C32*E32/1000</f>
        <v>473.15600000000001</v>
      </c>
      <c r="E32" s="340">
        <f>+SUM(C26:G26)</f>
        <v>3197</v>
      </c>
      <c r="F32" s="341"/>
      <c r="G32" s="341"/>
      <c r="H32" s="337"/>
      <c r="I32" s="338">
        <v>148</v>
      </c>
      <c r="J32" s="339">
        <f>+I32*K32/1000</f>
        <v>477.74400000000003</v>
      </c>
      <c r="K32" s="340">
        <f>+SUM(I26:M26)</f>
        <v>3228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129.62639999999999</v>
      </c>
      <c r="C39" s="82">
        <v>132.1232</v>
      </c>
      <c r="D39" s="82">
        <v>17.891999999999996</v>
      </c>
      <c r="E39" s="82">
        <v>130.24699999999999</v>
      </c>
      <c r="F39" s="82">
        <v>126.17660000000001</v>
      </c>
      <c r="G39" s="82"/>
      <c r="H39" s="82"/>
      <c r="I39" s="205">
        <f t="shared" ref="I39:I46" si="11">SUM(B39:H39)</f>
        <v>536.0652</v>
      </c>
      <c r="J39" s="52"/>
      <c r="K39" s="404" t="s">
        <v>13</v>
      </c>
      <c r="L39" s="82">
        <v>10.3</v>
      </c>
      <c r="M39" s="82">
        <v>10.5</v>
      </c>
      <c r="N39" s="82">
        <v>1.7</v>
      </c>
      <c r="O39" s="82">
        <v>10.6</v>
      </c>
      <c r="P39" s="82">
        <v>10.3</v>
      </c>
      <c r="Q39" s="82"/>
      <c r="R39" s="205">
        <f t="shared" ref="R39:R46" si="12">SUM(L39:Q39)</f>
        <v>43.400000000000006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129.62639999999999</v>
      </c>
      <c r="C40" s="82">
        <v>132.1232</v>
      </c>
      <c r="D40" s="82">
        <v>17.891999999999996</v>
      </c>
      <c r="E40" s="82">
        <v>130.24699999999999</v>
      </c>
      <c r="F40" s="82">
        <v>126.17660000000001</v>
      </c>
      <c r="G40" s="82"/>
      <c r="H40" s="82"/>
      <c r="I40" s="205">
        <f t="shared" si="11"/>
        <v>536.0652</v>
      </c>
      <c r="J40" s="52"/>
      <c r="K40" s="406" t="s">
        <v>14</v>
      </c>
      <c r="L40" s="82">
        <v>10.3</v>
      </c>
      <c r="M40" s="82">
        <v>10.5</v>
      </c>
      <c r="N40" s="82">
        <v>1.7</v>
      </c>
      <c r="O40" s="82">
        <v>10.6</v>
      </c>
      <c r="P40" s="82">
        <v>10.3</v>
      </c>
      <c r="Q40" s="82"/>
      <c r="R40" s="205">
        <f t="shared" si="12"/>
        <v>43.400000000000006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129.62639999999999</v>
      </c>
      <c r="C41" s="82">
        <v>132.1232</v>
      </c>
      <c r="D41" s="82">
        <v>17.648959999999999</v>
      </c>
      <c r="E41" s="82">
        <v>130.24699999999999</v>
      </c>
      <c r="F41" s="82">
        <v>126.17660000000001</v>
      </c>
      <c r="G41" s="24"/>
      <c r="H41" s="24"/>
      <c r="I41" s="205">
        <f t="shared" si="11"/>
        <v>535.82215999999994</v>
      </c>
      <c r="J41" s="52"/>
      <c r="K41" s="404" t="s">
        <v>15</v>
      </c>
      <c r="L41" s="82">
        <v>10.1</v>
      </c>
      <c r="M41" s="82">
        <v>10.5</v>
      </c>
      <c r="N41" s="82">
        <v>1.5</v>
      </c>
      <c r="O41" s="82">
        <v>10.6</v>
      </c>
      <c r="P41" s="82">
        <v>10.3</v>
      </c>
      <c r="Q41" s="24"/>
      <c r="R41" s="205">
        <f t="shared" si="12"/>
        <v>43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129.62639999999999</v>
      </c>
      <c r="C42" s="82">
        <v>132.1232</v>
      </c>
      <c r="D42" s="82">
        <v>17.648959999999999</v>
      </c>
      <c r="E42" s="82">
        <v>130.24699999999999</v>
      </c>
      <c r="F42" s="82">
        <v>126.17660000000001</v>
      </c>
      <c r="G42" s="82"/>
      <c r="H42" s="82"/>
      <c r="I42" s="205">
        <f t="shared" si="11"/>
        <v>535.82215999999994</v>
      </c>
      <c r="J42" s="52"/>
      <c r="K42" s="406" t="s">
        <v>16</v>
      </c>
      <c r="L42" s="82">
        <v>10.3</v>
      </c>
      <c r="M42" s="82">
        <v>10.5</v>
      </c>
      <c r="N42" s="82">
        <v>1.4</v>
      </c>
      <c r="O42" s="82">
        <v>10.4</v>
      </c>
      <c r="P42" s="82">
        <v>10.1</v>
      </c>
      <c r="Q42" s="82"/>
      <c r="R42" s="205">
        <f t="shared" si="12"/>
        <v>42.7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129.62639999999999</v>
      </c>
      <c r="C43" s="82">
        <v>132.1232</v>
      </c>
      <c r="D43" s="82">
        <v>17.648959999999999</v>
      </c>
      <c r="E43" s="82">
        <v>130.24699999999999</v>
      </c>
      <c r="F43" s="82">
        <v>126.17660000000001</v>
      </c>
      <c r="G43" s="82"/>
      <c r="H43" s="82"/>
      <c r="I43" s="205">
        <f t="shared" si="11"/>
        <v>535.82215999999994</v>
      </c>
      <c r="J43" s="52"/>
      <c r="K43" s="404" t="s">
        <v>17</v>
      </c>
      <c r="L43" s="82">
        <v>10.3</v>
      </c>
      <c r="M43" s="82">
        <v>10.5</v>
      </c>
      <c r="N43" s="82">
        <v>1.4</v>
      </c>
      <c r="O43" s="82">
        <v>10.4</v>
      </c>
      <c r="P43" s="82">
        <v>10.1</v>
      </c>
      <c r="Q43" s="82"/>
      <c r="R43" s="205">
        <f t="shared" si="12"/>
        <v>42.7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129.62639999999999</v>
      </c>
      <c r="C44" s="82">
        <v>132.1232</v>
      </c>
      <c r="D44" s="82">
        <v>17.648959999999999</v>
      </c>
      <c r="E44" s="82">
        <v>130.24699999999999</v>
      </c>
      <c r="F44" s="82">
        <v>126.17660000000001</v>
      </c>
      <c r="G44" s="82"/>
      <c r="H44" s="82"/>
      <c r="I44" s="205">
        <f t="shared" si="11"/>
        <v>535.82215999999994</v>
      </c>
      <c r="J44" s="52"/>
      <c r="K44" s="406" t="s">
        <v>18</v>
      </c>
      <c r="L44" s="82">
        <v>10.4</v>
      </c>
      <c r="M44" s="82">
        <v>10.5</v>
      </c>
      <c r="N44" s="82">
        <v>1.5</v>
      </c>
      <c r="O44" s="82">
        <v>10.4</v>
      </c>
      <c r="P44" s="82">
        <v>10.1</v>
      </c>
      <c r="Q44" s="82"/>
      <c r="R44" s="205">
        <f t="shared" si="12"/>
        <v>42.9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129.62639999999999</v>
      </c>
      <c r="C45" s="82">
        <v>132.1232</v>
      </c>
      <c r="D45" s="82">
        <v>17.648959999999999</v>
      </c>
      <c r="E45" s="82">
        <v>130.24699999999999</v>
      </c>
      <c r="F45" s="82">
        <v>126.17660000000001</v>
      </c>
      <c r="G45" s="82"/>
      <c r="H45" s="82"/>
      <c r="I45" s="205">
        <f t="shared" si="11"/>
        <v>535.82215999999994</v>
      </c>
      <c r="J45" s="52"/>
      <c r="K45" s="404" t="s">
        <v>19</v>
      </c>
      <c r="L45" s="82">
        <v>10.5</v>
      </c>
      <c r="M45" s="82">
        <v>10.6</v>
      </c>
      <c r="N45" s="82">
        <v>1.5</v>
      </c>
      <c r="O45" s="82">
        <v>10.5</v>
      </c>
      <c r="P45" s="82">
        <v>10.199999999999999</v>
      </c>
      <c r="Q45" s="82"/>
      <c r="R45" s="205">
        <f t="shared" si="12"/>
        <v>43.3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907.38479999999993</v>
      </c>
      <c r="C46" s="309">
        <f t="shared" si="13"/>
        <v>924.86239999999998</v>
      </c>
      <c r="D46" s="309">
        <f t="shared" si="13"/>
        <v>124.0288</v>
      </c>
      <c r="E46" s="309">
        <f t="shared" si="13"/>
        <v>911.72899999999981</v>
      </c>
      <c r="F46" s="309">
        <f t="shared" si="13"/>
        <v>883.23620000000005</v>
      </c>
      <c r="G46" s="309">
        <f t="shared" si="13"/>
        <v>0</v>
      </c>
      <c r="H46" s="309">
        <f t="shared" si="13"/>
        <v>0</v>
      </c>
      <c r="I46" s="205">
        <f t="shared" si="11"/>
        <v>3751.2411999999995</v>
      </c>
      <c r="K46" s="406" t="s">
        <v>11</v>
      </c>
      <c r="L46" s="308">
        <f t="shared" ref="L46:Q46" si="14">SUM(L39:L45)</f>
        <v>72.199999999999989</v>
      </c>
      <c r="M46" s="309">
        <f t="shared" si="14"/>
        <v>73.599999999999994</v>
      </c>
      <c r="N46" s="309">
        <f t="shared" si="14"/>
        <v>10.700000000000001</v>
      </c>
      <c r="O46" s="309">
        <f t="shared" si="14"/>
        <v>73.5</v>
      </c>
      <c r="P46" s="309">
        <f t="shared" si="14"/>
        <v>71.400000000000006</v>
      </c>
      <c r="Q46" s="309">
        <f t="shared" si="14"/>
        <v>0</v>
      </c>
      <c r="R46" s="205">
        <f t="shared" si="12"/>
        <v>301.39999999999998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158.19999999999999</v>
      </c>
      <c r="C47" s="317">
        <v>158.19999999999999</v>
      </c>
      <c r="D47" s="317">
        <v>158.19999999999999</v>
      </c>
      <c r="E47" s="317">
        <v>158.19999999999999</v>
      </c>
      <c r="F47" s="317">
        <v>158.19999999999999</v>
      </c>
      <c r="G47" s="317"/>
      <c r="H47" s="317"/>
      <c r="I47" s="425">
        <f>+((I46/I48)/7)*1000</f>
        <v>157.89381261048911</v>
      </c>
      <c r="K47" s="407" t="s">
        <v>20</v>
      </c>
      <c r="L47" s="316">
        <v>143.5</v>
      </c>
      <c r="M47" s="317">
        <v>141.5</v>
      </c>
      <c r="N47" s="317">
        <v>143.5</v>
      </c>
      <c r="O47" s="317">
        <v>141</v>
      </c>
      <c r="P47" s="317">
        <v>140.5</v>
      </c>
      <c r="Q47" s="317"/>
      <c r="R47" s="425">
        <f>+((R46/R48)/7)*1000</f>
        <v>141.63533834586465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820</v>
      </c>
      <c r="C48" s="35">
        <v>835</v>
      </c>
      <c r="D48" s="35">
        <v>112</v>
      </c>
      <c r="E48" s="35">
        <v>827</v>
      </c>
      <c r="F48" s="35">
        <v>800</v>
      </c>
      <c r="G48" s="35"/>
      <c r="H48" s="35"/>
      <c r="I48" s="427">
        <f>SUM(B48:H48)</f>
        <v>3394</v>
      </c>
      <c r="J48" s="52"/>
      <c r="K48" s="409" t="s">
        <v>21</v>
      </c>
      <c r="L48" s="428">
        <v>73</v>
      </c>
      <c r="M48" s="411">
        <v>75</v>
      </c>
      <c r="N48" s="411">
        <v>10</v>
      </c>
      <c r="O48" s="411">
        <v>74</v>
      </c>
      <c r="P48" s="411">
        <v>72</v>
      </c>
      <c r="Q48" s="411"/>
      <c r="R48" s="429">
        <f>SUM(L48:Q48)</f>
        <v>304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((B48*B47)*7/1000-B39-B40)/5</f>
        <v>129.76303999999999</v>
      </c>
      <c r="C49" s="204">
        <f t="shared" si="15"/>
        <v>132.08652000000001</v>
      </c>
      <c r="D49" s="204">
        <f t="shared" si="15"/>
        <v>17.648959999999999</v>
      </c>
      <c r="E49" s="204">
        <f t="shared" si="15"/>
        <v>131.06516000000002</v>
      </c>
      <c r="F49" s="204">
        <f t="shared" si="15"/>
        <v>126.71335999999997</v>
      </c>
      <c r="G49" s="204">
        <f t="shared" si="15"/>
        <v>0</v>
      </c>
      <c r="H49" s="204">
        <f t="shared" si="15"/>
        <v>0</v>
      </c>
      <c r="I49" s="431">
        <f>((I46*1000)/I48)/7</f>
        <v>157.89381261048905</v>
      </c>
      <c r="K49" s="414" t="s">
        <v>22</v>
      </c>
      <c r="L49" s="302">
        <f>((L48*L47)*7/1000-L39-L40-L41)/4</f>
        <v>10.657125000000002</v>
      </c>
      <c r="M49" s="302">
        <f t="shared" ref="M49:Q49" si="16">((M48*M47)*7/1000-M39-M40-M41)/4</f>
        <v>10.696874999999999</v>
      </c>
      <c r="N49" s="302">
        <f t="shared" si="16"/>
        <v>1.2862500000000001</v>
      </c>
      <c r="O49" s="302">
        <f t="shared" si="16"/>
        <v>10.309499999999998</v>
      </c>
      <c r="P49" s="302">
        <f t="shared" si="16"/>
        <v>9.9780000000000015</v>
      </c>
      <c r="Q49" s="204">
        <f t="shared" si="16"/>
        <v>0</v>
      </c>
      <c r="R49" s="432">
        <f>((R46*1000)/R48)/7</f>
        <v>141.63533834586465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908.06799999999987</v>
      </c>
      <c r="C50" s="43">
        <f t="shared" si="17"/>
        <v>924.67899999999997</v>
      </c>
      <c r="D50" s="43">
        <f t="shared" si="17"/>
        <v>124.02879999999999</v>
      </c>
      <c r="E50" s="43">
        <f t="shared" si="17"/>
        <v>915.81979999999999</v>
      </c>
      <c r="F50" s="43">
        <f t="shared" si="17"/>
        <v>885.91999999999985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73.328500000000005</v>
      </c>
      <c r="M50" s="43">
        <f t="shared" si="18"/>
        <v>74.287499999999994</v>
      </c>
      <c r="N50" s="43">
        <f t="shared" si="18"/>
        <v>10.045</v>
      </c>
      <c r="O50" s="43">
        <f t="shared" si="18"/>
        <v>73.037999999999997</v>
      </c>
      <c r="P50" s="43">
        <f t="shared" si="18"/>
        <v>70.811999999999998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158.08097560975608</v>
      </c>
      <c r="C51" s="49">
        <f t="shared" si="19"/>
        <v>158.23137724550898</v>
      </c>
      <c r="D51" s="49">
        <f t="shared" si="19"/>
        <v>158.19999999999999</v>
      </c>
      <c r="E51" s="49">
        <f t="shared" si="19"/>
        <v>157.49334945586455</v>
      </c>
      <c r="F51" s="49">
        <f t="shared" si="19"/>
        <v>157.72074999999998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141.29158512720156</v>
      </c>
      <c r="M51" s="49">
        <f t="shared" si="20"/>
        <v>140.19047619047618</v>
      </c>
      <c r="N51" s="49">
        <f t="shared" si="20"/>
        <v>152.85714285714286</v>
      </c>
      <c r="O51" s="49">
        <f t="shared" si="20"/>
        <v>141.89189189189187</v>
      </c>
      <c r="P51" s="49">
        <f t="shared" si="20"/>
        <v>141.66666666666666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61"/>
      <c r="D73" s="461"/>
      <c r="E73" s="461"/>
      <c r="F73" s="118"/>
      <c r="G73" s="198"/>
      <c r="H73" s="461"/>
      <c r="I73" s="461"/>
      <c r="J73" s="461"/>
      <c r="K73" s="118"/>
      <c r="L73" s="198"/>
      <c r="M73" s="461"/>
      <c r="N73" s="461"/>
      <c r="O73" s="118"/>
      <c r="P73" s="198"/>
      <c r="Q73" s="461"/>
      <c r="R73" s="46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9.5</v>
      </c>
      <c r="C76" s="204">
        <v>9.1</v>
      </c>
      <c r="D76" s="204">
        <v>1.8</v>
      </c>
      <c r="E76" s="204">
        <v>9.1</v>
      </c>
      <c r="F76" s="205">
        <v>10.5</v>
      </c>
      <c r="G76" s="203">
        <v>9.1</v>
      </c>
      <c r="H76" s="204">
        <v>9.6</v>
      </c>
      <c r="I76" s="204">
        <v>2.2999999999999998</v>
      </c>
      <c r="J76" s="204">
        <v>9.3000000000000007</v>
      </c>
      <c r="K76" s="205">
        <v>10.5</v>
      </c>
      <c r="L76" s="203">
        <v>11.3</v>
      </c>
      <c r="M76" s="204">
        <v>2.1</v>
      </c>
      <c r="N76" s="204">
        <v>11.1</v>
      </c>
      <c r="O76" s="205">
        <v>10.8</v>
      </c>
      <c r="P76" s="203">
        <v>11</v>
      </c>
      <c r="Q76" s="204">
        <v>1.8</v>
      </c>
      <c r="R76" s="204">
        <v>10.8</v>
      </c>
      <c r="S76" s="205">
        <v>10.8</v>
      </c>
      <c r="T76" s="405">
        <f t="shared" ref="T76:T83" si="26">SUM(B76:S76)</f>
        <v>150.5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9.5</v>
      </c>
      <c r="C77" s="204">
        <v>9.1</v>
      </c>
      <c r="D77" s="204">
        <v>1.8</v>
      </c>
      <c r="E77" s="204">
        <v>9.1</v>
      </c>
      <c r="F77" s="205">
        <v>10.5</v>
      </c>
      <c r="G77" s="203">
        <v>9.1</v>
      </c>
      <c r="H77" s="204">
        <v>9.6</v>
      </c>
      <c r="I77" s="204">
        <v>2.2999999999999998</v>
      </c>
      <c r="J77" s="204">
        <v>9.3000000000000007</v>
      </c>
      <c r="K77" s="205">
        <v>10.5</v>
      </c>
      <c r="L77" s="203">
        <v>11.3</v>
      </c>
      <c r="M77" s="204">
        <v>2.1</v>
      </c>
      <c r="N77" s="204">
        <v>11.1</v>
      </c>
      <c r="O77" s="205">
        <v>10.8</v>
      </c>
      <c r="P77" s="203">
        <v>11</v>
      </c>
      <c r="Q77" s="204">
        <v>1.8</v>
      </c>
      <c r="R77" s="204">
        <v>10.8</v>
      </c>
      <c r="S77" s="205">
        <v>10.8</v>
      </c>
      <c r="T77" s="405">
        <f t="shared" si="26"/>
        <v>150.5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9</v>
      </c>
      <c r="D78" s="204">
        <v>1.7</v>
      </c>
      <c r="E78" s="204">
        <v>9.1</v>
      </c>
      <c r="F78" s="205">
        <v>10.6</v>
      </c>
      <c r="G78" s="203">
        <v>9</v>
      </c>
      <c r="H78" s="204">
        <v>9.5</v>
      </c>
      <c r="I78" s="204">
        <v>2.2000000000000002</v>
      </c>
      <c r="J78" s="204">
        <v>9.4</v>
      </c>
      <c r="K78" s="205">
        <v>10.6</v>
      </c>
      <c r="L78" s="203">
        <v>11.3</v>
      </c>
      <c r="M78" s="204">
        <v>2</v>
      </c>
      <c r="N78" s="204">
        <v>10.7</v>
      </c>
      <c r="O78" s="205">
        <v>10.8</v>
      </c>
      <c r="P78" s="203">
        <v>11</v>
      </c>
      <c r="Q78" s="204">
        <v>1.7</v>
      </c>
      <c r="R78" s="204">
        <v>10.8</v>
      </c>
      <c r="S78" s="205">
        <v>10.9</v>
      </c>
      <c r="T78" s="405">
        <f t="shared" si="26"/>
        <v>149.80000000000001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9.9</v>
      </c>
      <c r="C79" s="204">
        <v>9.5</v>
      </c>
      <c r="D79" s="204">
        <v>1.6</v>
      </c>
      <c r="E79" s="204">
        <v>8.9</v>
      </c>
      <c r="F79" s="205">
        <v>10.199999999999999</v>
      </c>
      <c r="G79" s="203">
        <v>9.1</v>
      </c>
      <c r="H79" s="204">
        <v>9.6</v>
      </c>
      <c r="I79" s="204">
        <v>2.2000000000000002</v>
      </c>
      <c r="J79" s="204">
        <v>9.4</v>
      </c>
      <c r="K79" s="205">
        <v>10.6</v>
      </c>
      <c r="L79" s="203">
        <v>11.3</v>
      </c>
      <c r="M79" s="204">
        <v>2.1</v>
      </c>
      <c r="N79" s="204">
        <v>10.7</v>
      </c>
      <c r="O79" s="205">
        <v>10.8</v>
      </c>
      <c r="P79" s="203">
        <v>11</v>
      </c>
      <c r="Q79" s="204">
        <v>1.8</v>
      </c>
      <c r="R79" s="204">
        <v>10.8</v>
      </c>
      <c r="S79" s="205">
        <v>10.9</v>
      </c>
      <c r="T79" s="405">
        <f t="shared" si="26"/>
        <v>150.4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9.9</v>
      </c>
      <c r="C80" s="204">
        <v>9.5</v>
      </c>
      <c r="D80" s="204">
        <v>1.6</v>
      </c>
      <c r="E80" s="204">
        <v>8.9</v>
      </c>
      <c r="F80" s="205">
        <v>10.199999999999999</v>
      </c>
      <c r="G80" s="203">
        <v>9.1</v>
      </c>
      <c r="H80" s="204">
        <v>9.6</v>
      </c>
      <c r="I80" s="204">
        <v>2.2000000000000002</v>
      </c>
      <c r="J80" s="204">
        <v>9.4</v>
      </c>
      <c r="K80" s="205">
        <v>10.6</v>
      </c>
      <c r="L80" s="203">
        <v>11.3</v>
      </c>
      <c r="M80" s="204">
        <v>1.9</v>
      </c>
      <c r="N80" s="204">
        <v>11.3</v>
      </c>
      <c r="O80" s="205">
        <v>10.7</v>
      </c>
      <c r="P80" s="203">
        <v>10.4</v>
      </c>
      <c r="Q80" s="204">
        <v>2</v>
      </c>
      <c r="R80" s="204">
        <v>11.1</v>
      </c>
      <c r="S80" s="205">
        <v>10.9</v>
      </c>
      <c r="T80" s="405">
        <f t="shared" si="26"/>
        <v>150.60000000000002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9.9</v>
      </c>
      <c r="C81" s="204">
        <v>9.5</v>
      </c>
      <c r="D81" s="204">
        <v>1.6</v>
      </c>
      <c r="E81" s="204">
        <v>8.9</v>
      </c>
      <c r="F81" s="205">
        <v>10.199999999999999</v>
      </c>
      <c r="G81" s="203">
        <v>9.1</v>
      </c>
      <c r="H81" s="204">
        <v>9.6</v>
      </c>
      <c r="I81" s="204">
        <v>2.2000000000000002</v>
      </c>
      <c r="J81" s="204">
        <v>9.4</v>
      </c>
      <c r="K81" s="205">
        <v>10.6</v>
      </c>
      <c r="L81" s="203">
        <v>11.3</v>
      </c>
      <c r="M81" s="204">
        <v>1.9</v>
      </c>
      <c r="N81" s="204">
        <v>11.3</v>
      </c>
      <c r="O81" s="205">
        <v>10.7</v>
      </c>
      <c r="P81" s="203">
        <v>10.4</v>
      </c>
      <c r="Q81" s="204">
        <v>2</v>
      </c>
      <c r="R81" s="204">
        <v>11.1</v>
      </c>
      <c r="S81" s="205">
        <v>10.9</v>
      </c>
      <c r="T81" s="405">
        <f t="shared" si="26"/>
        <v>150.60000000000002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10</v>
      </c>
      <c r="C82" s="204">
        <v>9.6</v>
      </c>
      <c r="D82" s="204">
        <v>1.6</v>
      </c>
      <c r="E82" s="204">
        <v>8.9</v>
      </c>
      <c r="F82" s="205">
        <v>10.199999999999999</v>
      </c>
      <c r="G82" s="203">
        <v>9.1</v>
      </c>
      <c r="H82" s="204">
        <v>9.6</v>
      </c>
      <c r="I82" s="204">
        <v>2.2000000000000002</v>
      </c>
      <c r="J82" s="204">
        <v>9.4</v>
      </c>
      <c r="K82" s="205">
        <v>10.7</v>
      </c>
      <c r="L82" s="203">
        <v>11.3</v>
      </c>
      <c r="M82" s="204">
        <v>1.9</v>
      </c>
      <c r="N82" s="204">
        <v>11.3</v>
      </c>
      <c r="O82" s="205">
        <v>10.7</v>
      </c>
      <c r="P82" s="203">
        <v>10.4</v>
      </c>
      <c r="Q82" s="204">
        <v>2</v>
      </c>
      <c r="R82" s="204">
        <v>11.1</v>
      </c>
      <c r="S82" s="205">
        <v>10.9</v>
      </c>
      <c r="T82" s="405">
        <f t="shared" si="26"/>
        <v>150.90000000000003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68.199999999999989</v>
      </c>
      <c r="C83" s="309">
        <f>SUM(C76:C82)</f>
        <v>65.3</v>
      </c>
      <c r="D83" s="309">
        <f>SUM(D76:D82)</f>
        <v>11.7</v>
      </c>
      <c r="E83" s="309">
        <f>SUM(E76:E82)</f>
        <v>62.899999999999991</v>
      </c>
      <c r="F83" s="310">
        <f>SUM(F76:F82)</f>
        <v>72.400000000000006</v>
      </c>
      <c r="G83" s="311">
        <f t="shared" ref="G83:S83" si="27">SUM(G76:G82)</f>
        <v>63.6</v>
      </c>
      <c r="H83" s="309">
        <f t="shared" si="27"/>
        <v>67.099999999999994</v>
      </c>
      <c r="I83" s="309">
        <f t="shared" si="27"/>
        <v>15.599999999999998</v>
      </c>
      <c r="J83" s="309">
        <f t="shared" si="27"/>
        <v>65.599999999999994</v>
      </c>
      <c r="K83" s="310">
        <f t="shared" si="27"/>
        <v>74.100000000000009</v>
      </c>
      <c r="L83" s="311">
        <f t="shared" si="27"/>
        <v>79.099999999999994</v>
      </c>
      <c r="M83" s="309">
        <f t="shared" si="27"/>
        <v>14.000000000000002</v>
      </c>
      <c r="N83" s="309">
        <f t="shared" si="27"/>
        <v>77.499999999999986</v>
      </c>
      <c r="O83" s="310">
        <f t="shared" si="27"/>
        <v>75.300000000000011</v>
      </c>
      <c r="P83" s="311">
        <f t="shared" si="27"/>
        <v>75.2</v>
      </c>
      <c r="Q83" s="309">
        <f t="shared" si="27"/>
        <v>13.1</v>
      </c>
      <c r="R83" s="309">
        <f t="shared" si="27"/>
        <v>76.5</v>
      </c>
      <c r="S83" s="310">
        <f t="shared" si="27"/>
        <v>76.100000000000009</v>
      </c>
      <c r="T83" s="405">
        <f t="shared" si="26"/>
        <v>1053.3000000000002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149</v>
      </c>
      <c r="C84" s="317">
        <v>149</v>
      </c>
      <c r="D84" s="317">
        <v>149</v>
      </c>
      <c r="E84" s="317">
        <v>147</v>
      </c>
      <c r="F84" s="318">
        <v>146.5</v>
      </c>
      <c r="G84" s="319">
        <v>149</v>
      </c>
      <c r="H84" s="317">
        <v>147.5</v>
      </c>
      <c r="I84" s="317">
        <v>149</v>
      </c>
      <c r="J84" s="317">
        <v>146.5</v>
      </c>
      <c r="K84" s="318">
        <v>147</v>
      </c>
      <c r="L84" s="319">
        <v>149</v>
      </c>
      <c r="M84" s="317">
        <v>149</v>
      </c>
      <c r="N84" s="317">
        <v>146</v>
      </c>
      <c r="O84" s="318">
        <v>146</v>
      </c>
      <c r="P84" s="319">
        <v>148.5</v>
      </c>
      <c r="Q84" s="317">
        <v>148.5</v>
      </c>
      <c r="R84" s="317">
        <v>146.5</v>
      </c>
      <c r="S84" s="318">
        <v>147</v>
      </c>
      <c r="T84" s="408">
        <f>+((T83/T85)/7)*1000</f>
        <v>147.81083356721865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67</v>
      </c>
      <c r="C85" s="411">
        <v>64</v>
      </c>
      <c r="D85" s="411">
        <v>11</v>
      </c>
      <c r="E85" s="411">
        <v>60</v>
      </c>
      <c r="F85" s="412">
        <v>69</v>
      </c>
      <c r="G85" s="410">
        <v>61</v>
      </c>
      <c r="H85" s="411">
        <v>65</v>
      </c>
      <c r="I85" s="411">
        <v>15</v>
      </c>
      <c r="J85" s="411">
        <v>64</v>
      </c>
      <c r="K85" s="412">
        <v>72</v>
      </c>
      <c r="L85" s="410">
        <v>76</v>
      </c>
      <c r="M85" s="411">
        <v>13</v>
      </c>
      <c r="N85" s="411">
        <v>76</v>
      </c>
      <c r="O85" s="412">
        <v>72</v>
      </c>
      <c r="P85" s="410">
        <v>70</v>
      </c>
      <c r="Q85" s="411">
        <v>14</v>
      </c>
      <c r="R85" s="411">
        <v>75</v>
      </c>
      <c r="S85" s="412">
        <v>74</v>
      </c>
      <c r="T85" s="413">
        <f>SUM(B85:S85)</f>
        <v>1018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((B85*B84)*7/1000-B76-B77-B78)/4</f>
        <v>10.34525</v>
      </c>
      <c r="C86" s="204">
        <f t="shared" si="28"/>
        <v>9.8879999999999981</v>
      </c>
      <c r="D86" s="204">
        <f t="shared" si="28"/>
        <v>1.54325</v>
      </c>
      <c r="E86" s="204">
        <f t="shared" si="28"/>
        <v>8.61</v>
      </c>
      <c r="F86" s="205">
        <f t="shared" si="28"/>
        <v>9.7898750000000003</v>
      </c>
      <c r="G86" s="203">
        <f t="shared" si="28"/>
        <v>9.1057499999999987</v>
      </c>
      <c r="H86" s="204">
        <f t="shared" si="28"/>
        <v>9.6031249999999986</v>
      </c>
      <c r="I86" s="204">
        <f t="shared" si="28"/>
        <v>2.2112499999999997</v>
      </c>
      <c r="J86" s="204">
        <f t="shared" si="28"/>
        <v>9.408000000000003</v>
      </c>
      <c r="K86" s="205">
        <f t="shared" si="28"/>
        <v>10.621999999999998</v>
      </c>
      <c r="L86" s="203">
        <f t="shared" si="28"/>
        <v>11.342000000000002</v>
      </c>
      <c r="M86" s="204">
        <f t="shared" si="28"/>
        <v>1.83975</v>
      </c>
      <c r="N86" s="204">
        <f t="shared" si="28"/>
        <v>11.193000000000001</v>
      </c>
      <c r="O86" s="205">
        <f t="shared" si="28"/>
        <v>10.296000000000003</v>
      </c>
      <c r="P86" s="203">
        <f t="shared" si="28"/>
        <v>9.9412500000000001</v>
      </c>
      <c r="Q86" s="204">
        <f t="shared" si="28"/>
        <v>2.31325</v>
      </c>
      <c r="R86" s="204">
        <f t="shared" si="28"/>
        <v>11.128125000000001</v>
      </c>
      <c r="S86" s="205">
        <f t="shared" si="28"/>
        <v>10.911500000000002</v>
      </c>
      <c r="T86" s="413">
        <f>((T83*1000)/T85)/7</f>
        <v>147.81083356721868</v>
      </c>
      <c r="AD86" s="3"/>
    </row>
    <row r="87" spans="1:41" ht="33.75" customHeight="1" x14ac:dyDescent="0.25">
      <c r="A87" s="99" t="s">
        <v>23</v>
      </c>
      <c r="B87" s="42">
        <f>((B85*B84)*7)/1000</f>
        <v>69.881</v>
      </c>
      <c r="C87" s="43">
        <f>((C85*C84)*7)/1000</f>
        <v>66.751999999999995</v>
      </c>
      <c r="D87" s="43">
        <f>((D85*D84)*7)/1000</f>
        <v>11.473000000000001</v>
      </c>
      <c r="E87" s="43">
        <f>((E85*E84)*7)/1000</f>
        <v>61.74</v>
      </c>
      <c r="F87" s="90">
        <f>((F85*F84)*7)/1000</f>
        <v>70.759500000000003</v>
      </c>
      <c r="G87" s="42">
        <f t="shared" ref="G87:S87" si="29">((G85*G84)*7)/1000</f>
        <v>63.622999999999998</v>
      </c>
      <c r="H87" s="43">
        <f t="shared" si="29"/>
        <v>67.112499999999997</v>
      </c>
      <c r="I87" s="43">
        <f t="shared" si="29"/>
        <v>15.645</v>
      </c>
      <c r="J87" s="43">
        <f t="shared" si="29"/>
        <v>65.632000000000005</v>
      </c>
      <c r="K87" s="90">
        <f t="shared" si="29"/>
        <v>74.087999999999994</v>
      </c>
      <c r="L87" s="42">
        <f t="shared" si="29"/>
        <v>79.268000000000001</v>
      </c>
      <c r="M87" s="43">
        <f t="shared" si="29"/>
        <v>13.558999999999999</v>
      </c>
      <c r="N87" s="43">
        <f t="shared" si="29"/>
        <v>77.671999999999997</v>
      </c>
      <c r="O87" s="90">
        <f t="shared" si="29"/>
        <v>73.584000000000003</v>
      </c>
      <c r="P87" s="42">
        <f t="shared" si="29"/>
        <v>72.765000000000001</v>
      </c>
      <c r="Q87" s="43">
        <f t="shared" si="29"/>
        <v>14.553000000000001</v>
      </c>
      <c r="R87" s="43">
        <f t="shared" si="29"/>
        <v>76.912499999999994</v>
      </c>
      <c r="S87" s="90">
        <f t="shared" si="29"/>
        <v>76.146000000000001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145.41577825159911</v>
      </c>
      <c r="C88" s="49">
        <f>+(C83/C85)/7*1000</f>
        <v>145.75892857142856</v>
      </c>
      <c r="D88" s="49">
        <f>+(D83/D85)/7*1000</f>
        <v>151.94805194805193</v>
      </c>
      <c r="E88" s="49">
        <f>+(E83/E85)/7*1000</f>
        <v>149.76190476190473</v>
      </c>
      <c r="F88" s="50">
        <f>+(F83/F85)/7*1000</f>
        <v>149.89648033126295</v>
      </c>
      <c r="G88" s="48">
        <f t="shared" ref="G88:S88" si="30">+(G83/G85)/7*1000</f>
        <v>148.94613583138172</v>
      </c>
      <c r="H88" s="49">
        <f t="shared" si="30"/>
        <v>147.47252747252745</v>
      </c>
      <c r="I88" s="49">
        <f t="shared" si="30"/>
        <v>148.57142857142856</v>
      </c>
      <c r="J88" s="49">
        <f t="shared" si="30"/>
        <v>146.42857142857142</v>
      </c>
      <c r="K88" s="50">
        <f t="shared" si="30"/>
        <v>147.02380952380952</v>
      </c>
      <c r="L88" s="48">
        <f t="shared" si="30"/>
        <v>148.68421052631578</v>
      </c>
      <c r="M88" s="49">
        <f t="shared" si="30"/>
        <v>153.8461538461539</v>
      </c>
      <c r="N88" s="49">
        <f t="shared" si="30"/>
        <v>145.6766917293233</v>
      </c>
      <c r="O88" s="50">
        <f t="shared" si="30"/>
        <v>149.4047619047619</v>
      </c>
      <c r="P88" s="48">
        <f t="shared" si="30"/>
        <v>153.46938775510205</v>
      </c>
      <c r="Q88" s="49">
        <f t="shared" si="30"/>
        <v>133.67346938775509</v>
      </c>
      <c r="R88" s="49">
        <f t="shared" si="30"/>
        <v>145.71428571428572</v>
      </c>
      <c r="S88" s="50">
        <f t="shared" si="30"/>
        <v>146.91119691119692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0" zoomScale="29" zoomScaleNormal="30" workbookViewId="0">
      <selection activeCell="L48" sqref="L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0"/>
      <c r="Y3" s="2"/>
      <c r="Z3" s="2"/>
      <c r="AA3" s="2"/>
      <c r="AB3" s="2"/>
      <c r="AC3" s="2"/>
      <c r="AD3" s="5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50" t="s">
        <v>1</v>
      </c>
      <c r="B9" s="550"/>
      <c r="C9" s="550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50"/>
      <c r="B10" s="550"/>
      <c r="C10" s="5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50" t="s">
        <v>4</v>
      </c>
      <c r="B11" s="550"/>
      <c r="C11" s="550"/>
      <c r="D11" s="1"/>
      <c r="E11" s="551">
        <v>1</v>
      </c>
      <c r="F11" s="1"/>
      <c r="G11" s="1"/>
      <c r="H11" s="1"/>
      <c r="I11" s="1"/>
      <c r="J11" s="1"/>
      <c r="K11" s="618" t="s">
        <v>122</v>
      </c>
      <c r="L11" s="618"/>
      <c r="M11" s="552"/>
      <c r="N11" s="5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50"/>
      <c r="B12" s="550"/>
      <c r="C12" s="550"/>
      <c r="D12" s="1"/>
      <c r="E12" s="5"/>
      <c r="F12" s="1"/>
      <c r="G12" s="1"/>
      <c r="H12" s="1"/>
      <c r="I12" s="1"/>
      <c r="J12" s="1"/>
      <c r="K12" s="552"/>
      <c r="L12" s="552"/>
      <c r="M12" s="552"/>
      <c r="N12" s="5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50"/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2"/>
      <c r="M13" s="552"/>
      <c r="N13" s="552"/>
      <c r="O13" s="552"/>
      <c r="P13" s="552"/>
      <c r="Q13" s="552"/>
      <c r="R13" s="552"/>
      <c r="S13" s="552"/>
      <c r="T13" s="552"/>
      <c r="U13" s="552"/>
      <c r="V13" s="552"/>
      <c r="W13" s="1"/>
      <c r="X13" s="1"/>
      <c r="Y13" s="1"/>
    </row>
    <row r="14" spans="1:30" s="3" customFormat="1" ht="27" thickBot="1" x14ac:dyDescent="0.3">
      <c r="A14" s="55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473</v>
      </c>
      <c r="C17" s="300">
        <v>8.9964000000000048</v>
      </c>
      <c r="D17" s="300">
        <v>8.6394000000000037</v>
      </c>
      <c r="E17" s="300">
        <v>1.7136000000000009</v>
      </c>
      <c r="F17" s="300">
        <v>8.6632000000000051</v>
      </c>
      <c r="G17" s="300">
        <v>10.031700000000004</v>
      </c>
      <c r="H17" s="299">
        <v>477</v>
      </c>
      <c r="I17" s="300">
        <v>8.4252000000000038</v>
      </c>
      <c r="J17" s="300">
        <v>8.9131000000000036</v>
      </c>
      <c r="K17" s="300">
        <v>1.9040000000000008</v>
      </c>
      <c r="L17" s="300">
        <v>9.0083000000000055</v>
      </c>
      <c r="M17" s="301">
        <v>10.162600000000005</v>
      </c>
      <c r="N17" s="23">
        <v>140.85138000000001</v>
      </c>
      <c r="O17" s="24">
        <v>25.800720000000005</v>
      </c>
      <c r="P17" s="24">
        <v>140.34114</v>
      </c>
      <c r="Q17" s="25">
        <v>140.75592</v>
      </c>
      <c r="R17" s="23">
        <v>136.34964000000002</v>
      </c>
      <c r="S17" s="24">
        <v>26.854140000000001</v>
      </c>
      <c r="T17" s="24">
        <v>136.18998000000002</v>
      </c>
      <c r="U17" s="25">
        <v>137.14794000000001</v>
      </c>
      <c r="V17" s="302">
        <f>SUM(B17:U17)</f>
        <v>1910.7483600000003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473</v>
      </c>
      <c r="C18" s="300">
        <v>8.9964000000000048</v>
      </c>
      <c r="D18" s="300">
        <v>8.6394000000000037</v>
      </c>
      <c r="E18" s="300">
        <v>1.7136000000000009</v>
      </c>
      <c r="F18" s="300">
        <v>8.6632000000000051</v>
      </c>
      <c r="G18" s="300">
        <v>10.031700000000004</v>
      </c>
      <c r="H18" s="299">
        <v>477</v>
      </c>
      <c r="I18" s="300">
        <v>8.4252000000000038</v>
      </c>
      <c r="J18" s="300">
        <v>8.9131000000000036</v>
      </c>
      <c r="K18" s="300">
        <v>1.9040000000000008</v>
      </c>
      <c r="L18" s="300">
        <v>9.0083000000000055</v>
      </c>
      <c r="M18" s="301">
        <v>10.162600000000005</v>
      </c>
      <c r="N18" s="23">
        <v>140.85138000000001</v>
      </c>
      <c r="O18" s="24">
        <v>25.800720000000005</v>
      </c>
      <c r="P18" s="24">
        <v>140.34114</v>
      </c>
      <c r="Q18" s="25">
        <v>140.75592</v>
      </c>
      <c r="R18" s="23">
        <v>136.34964000000002</v>
      </c>
      <c r="S18" s="24">
        <v>26.854140000000001</v>
      </c>
      <c r="T18" s="24">
        <v>136.18998000000002</v>
      </c>
      <c r="U18" s="25">
        <v>137.14794000000001</v>
      </c>
      <c r="V18" s="302">
        <f t="shared" ref="V18:V23" si="0">SUM(B18:U18)</f>
        <v>1910.7483600000003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470</v>
      </c>
      <c r="C19" s="300">
        <v>8.5315000000000083</v>
      </c>
      <c r="D19" s="300">
        <v>8.1699000000000073</v>
      </c>
      <c r="E19" s="300">
        <v>1.5933000000000015</v>
      </c>
      <c r="F19" s="300">
        <v>8.1925000000000097</v>
      </c>
      <c r="G19" s="300">
        <v>9.5146000000000086</v>
      </c>
      <c r="H19" s="299">
        <v>475</v>
      </c>
      <c r="I19" s="300">
        <v>7.9778000000000082</v>
      </c>
      <c r="J19" s="300">
        <v>8.4637000000000082</v>
      </c>
      <c r="K19" s="300">
        <v>1.7628000000000017</v>
      </c>
      <c r="L19" s="300">
        <v>8.5428000000000086</v>
      </c>
      <c r="M19" s="301">
        <v>9.6389000000000102</v>
      </c>
      <c r="N19" s="23">
        <v>140.58610800000002</v>
      </c>
      <c r="O19" s="24">
        <v>25.808951999999998</v>
      </c>
      <c r="P19" s="24">
        <v>139.22906400000002</v>
      </c>
      <c r="Q19" s="25">
        <v>139.95523199999997</v>
      </c>
      <c r="R19" s="23">
        <v>135.91922400000001</v>
      </c>
      <c r="S19" s="24">
        <v>26.725704</v>
      </c>
      <c r="T19" s="24">
        <v>135.53704800000003</v>
      </c>
      <c r="U19" s="25">
        <v>136.26896400000001</v>
      </c>
      <c r="V19" s="302">
        <f t="shared" si="0"/>
        <v>1897.4180960000006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470</v>
      </c>
      <c r="C20" s="300">
        <v>8.5315000000000083</v>
      </c>
      <c r="D20" s="300">
        <v>8.1699000000000073</v>
      </c>
      <c r="E20" s="300">
        <v>1.5933000000000015</v>
      </c>
      <c r="F20" s="300">
        <v>8.1925000000000097</v>
      </c>
      <c r="G20" s="300">
        <v>9.5146000000000086</v>
      </c>
      <c r="H20" s="299">
        <v>475</v>
      </c>
      <c r="I20" s="300">
        <v>7.9778000000000082</v>
      </c>
      <c r="J20" s="300">
        <v>8.4637000000000082</v>
      </c>
      <c r="K20" s="300">
        <v>1.7628000000000017</v>
      </c>
      <c r="L20" s="300">
        <v>8.5428000000000086</v>
      </c>
      <c r="M20" s="301">
        <v>9.6389000000000102</v>
      </c>
      <c r="N20" s="23">
        <v>140.58610800000002</v>
      </c>
      <c r="O20" s="24">
        <v>25.808951999999998</v>
      </c>
      <c r="P20" s="24">
        <v>139.22906400000002</v>
      </c>
      <c r="Q20" s="25">
        <v>139.95523199999997</v>
      </c>
      <c r="R20" s="23">
        <v>135.91922400000001</v>
      </c>
      <c r="S20" s="24">
        <v>26.725704</v>
      </c>
      <c r="T20" s="24">
        <v>135.53704800000003</v>
      </c>
      <c r="U20" s="25">
        <v>136.26896400000001</v>
      </c>
      <c r="V20" s="302">
        <f t="shared" si="0"/>
        <v>1897.4180960000006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470</v>
      </c>
      <c r="C21" s="300">
        <v>8.5315000000000083</v>
      </c>
      <c r="D21" s="300">
        <v>8.1699000000000073</v>
      </c>
      <c r="E21" s="300">
        <v>1.5933000000000015</v>
      </c>
      <c r="F21" s="300">
        <v>8.1925000000000097</v>
      </c>
      <c r="G21" s="300">
        <v>9.5146000000000086</v>
      </c>
      <c r="H21" s="299">
        <v>475</v>
      </c>
      <c r="I21" s="300">
        <v>7.9778000000000082</v>
      </c>
      <c r="J21" s="300">
        <v>8.4637000000000082</v>
      </c>
      <c r="K21" s="300">
        <v>1.7628000000000017</v>
      </c>
      <c r="L21" s="300">
        <v>8.5428000000000086</v>
      </c>
      <c r="M21" s="301">
        <v>9.6389000000000102</v>
      </c>
      <c r="N21" s="23">
        <v>140.58610800000002</v>
      </c>
      <c r="O21" s="24">
        <v>25.808951999999998</v>
      </c>
      <c r="P21" s="24">
        <v>139.22906400000002</v>
      </c>
      <c r="Q21" s="25">
        <v>139.95523199999997</v>
      </c>
      <c r="R21" s="23">
        <v>135.91922400000001</v>
      </c>
      <c r="S21" s="24">
        <v>26.725704</v>
      </c>
      <c r="T21" s="24">
        <v>135.53704800000003</v>
      </c>
      <c r="U21" s="25">
        <v>136.26896400000001</v>
      </c>
      <c r="V21" s="302">
        <f t="shared" si="0"/>
        <v>1897.4180960000006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470</v>
      </c>
      <c r="C22" s="300">
        <v>8.5315000000000083</v>
      </c>
      <c r="D22" s="300">
        <v>8.1699000000000073</v>
      </c>
      <c r="E22" s="300">
        <v>1.5933000000000015</v>
      </c>
      <c r="F22" s="300">
        <v>8.1925000000000097</v>
      </c>
      <c r="G22" s="300">
        <v>9.5146000000000086</v>
      </c>
      <c r="H22" s="299">
        <v>475</v>
      </c>
      <c r="I22" s="300">
        <v>7.9778000000000082</v>
      </c>
      <c r="J22" s="300">
        <v>8.4637000000000082</v>
      </c>
      <c r="K22" s="300">
        <v>1.7628000000000017</v>
      </c>
      <c r="L22" s="300">
        <v>8.5428000000000086</v>
      </c>
      <c r="M22" s="301">
        <v>9.6389000000000102</v>
      </c>
      <c r="N22" s="23">
        <v>140.58610800000002</v>
      </c>
      <c r="O22" s="24">
        <v>25.808951999999998</v>
      </c>
      <c r="P22" s="24">
        <v>139.22906400000002</v>
      </c>
      <c r="Q22" s="25">
        <v>139.95523199999997</v>
      </c>
      <c r="R22" s="23">
        <v>135.91922400000001</v>
      </c>
      <c r="S22" s="24">
        <v>26.725704</v>
      </c>
      <c r="T22" s="24">
        <v>135.53704800000003</v>
      </c>
      <c r="U22" s="25">
        <v>136.26896400000001</v>
      </c>
      <c r="V22" s="302">
        <f t="shared" si="0"/>
        <v>1897.4180960000006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470</v>
      </c>
      <c r="C23" s="300">
        <v>8.5315000000000083</v>
      </c>
      <c r="D23" s="300">
        <v>8.1699000000000073</v>
      </c>
      <c r="E23" s="300">
        <v>1.5933000000000015</v>
      </c>
      <c r="F23" s="300">
        <v>8.1925000000000097</v>
      </c>
      <c r="G23" s="300">
        <v>9.5146000000000086</v>
      </c>
      <c r="H23" s="299">
        <v>475</v>
      </c>
      <c r="I23" s="300">
        <v>7.9778000000000082</v>
      </c>
      <c r="J23" s="300">
        <v>8.4637000000000082</v>
      </c>
      <c r="K23" s="300">
        <v>1.7628000000000017</v>
      </c>
      <c r="L23" s="300">
        <v>8.5428000000000086</v>
      </c>
      <c r="M23" s="301">
        <v>9.6389000000000102</v>
      </c>
      <c r="N23" s="23">
        <v>140.58610800000002</v>
      </c>
      <c r="O23" s="24">
        <v>25.808951999999998</v>
      </c>
      <c r="P23" s="24">
        <v>139.22906400000002</v>
      </c>
      <c r="Q23" s="25">
        <v>139.95523199999997</v>
      </c>
      <c r="R23" s="23">
        <v>135.91922400000001</v>
      </c>
      <c r="S23" s="24">
        <v>26.725704</v>
      </c>
      <c r="T23" s="24">
        <v>135.53704800000003</v>
      </c>
      <c r="U23" s="25">
        <v>136.26896400000001</v>
      </c>
      <c r="V23" s="302">
        <f t="shared" si="0"/>
        <v>1897.4180960000006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3296</v>
      </c>
      <c r="C24" s="306">
        <f t="shared" ref="C24:U24" si="1">SUM(C17:C23)</f>
        <v>60.650300000000051</v>
      </c>
      <c r="D24" s="306">
        <f t="shared" si="1"/>
        <v>58.128300000000038</v>
      </c>
      <c r="E24" s="306">
        <f t="shared" si="1"/>
        <v>11.393700000000008</v>
      </c>
      <c r="F24" s="306">
        <f t="shared" si="1"/>
        <v>58.288900000000055</v>
      </c>
      <c r="G24" s="306">
        <f t="shared" si="1"/>
        <v>67.636400000000052</v>
      </c>
      <c r="H24" s="305">
        <f t="shared" si="1"/>
        <v>3329</v>
      </c>
      <c r="I24" s="306">
        <f t="shared" si="1"/>
        <v>56.739400000000053</v>
      </c>
      <c r="J24" s="306">
        <f t="shared" si="1"/>
        <v>60.144700000000057</v>
      </c>
      <c r="K24" s="306">
        <f t="shared" si="1"/>
        <v>12.622000000000012</v>
      </c>
      <c r="L24" s="306">
        <f t="shared" si="1"/>
        <v>60.730600000000045</v>
      </c>
      <c r="M24" s="307">
        <f t="shared" si="1"/>
        <v>68.519700000000057</v>
      </c>
      <c r="N24" s="391">
        <f t="shared" si="1"/>
        <v>984.63329999999996</v>
      </c>
      <c r="O24" s="392">
        <f t="shared" si="1"/>
        <v>180.64620000000002</v>
      </c>
      <c r="P24" s="392">
        <f t="shared" si="1"/>
        <v>976.82759999999996</v>
      </c>
      <c r="Q24" s="393">
        <f t="shared" si="1"/>
        <v>981.28800000000001</v>
      </c>
      <c r="R24" s="391">
        <f t="shared" si="1"/>
        <v>952.29539999999997</v>
      </c>
      <c r="S24" s="392">
        <f t="shared" si="1"/>
        <v>187.33680000000004</v>
      </c>
      <c r="T24" s="392">
        <f t="shared" si="1"/>
        <v>950.06520000000012</v>
      </c>
      <c r="U24" s="393">
        <f t="shared" si="1"/>
        <v>955.64069999999992</v>
      </c>
      <c r="V24" s="302">
        <f>SUM(B24:U24)</f>
        <v>13308.587200000002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159.30000000000001</v>
      </c>
      <c r="D25" s="314">
        <v>159.30000000000001</v>
      </c>
      <c r="E25" s="314">
        <v>159.30000000000001</v>
      </c>
      <c r="F25" s="314">
        <v>159.30000000000001</v>
      </c>
      <c r="G25" s="314">
        <v>159.30000000000001</v>
      </c>
      <c r="H25" s="313"/>
      <c r="I25" s="314">
        <v>159.30000000000001</v>
      </c>
      <c r="J25" s="314">
        <v>159.30000000000001</v>
      </c>
      <c r="K25" s="314">
        <v>159.30000000000001</v>
      </c>
      <c r="L25" s="314">
        <v>159.30000000000001</v>
      </c>
      <c r="M25" s="315">
        <v>159.30000000000001</v>
      </c>
      <c r="N25" s="387">
        <v>159.30000000000001</v>
      </c>
      <c r="O25" s="388">
        <v>159.30000000000001</v>
      </c>
      <c r="P25" s="388">
        <v>159.30000000000001</v>
      </c>
      <c r="Q25" s="389">
        <v>159.30000000000001</v>
      </c>
      <c r="R25" s="390">
        <v>159.30000000000001</v>
      </c>
      <c r="S25" s="388">
        <v>159.30000000000001</v>
      </c>
      <c r="T25" s="388">
        <v>159.30000000000001</v>
      </c>
      <c r="U25" s="389">
        <v>159.30000000000001</v>
      </c>
      <c r="V25" s="320">
        <f>+((V24/V26)/7)*1000</f>
        <v>159.25839695569971</v>
      </c>
    </row>
    <row r="26" spans="1:42" s="52" customFormat="1" ht="36.75" customHeight="1" x14ac:dyDescent="0.25">
      <c r="A26" s="321" t="s">
        <v>21</v>
      </c>
      <c r="B26" s="322"/>
      <c r="C26" s="323">
        <v>755</v>
      </c>
      <c r="D26" s="323">
        <v>723</v>
      </c>
      <c r="E26" s="323">
        <v>141</v>
      </c>
      <c r="F26" s="323">
        <v>725</v>
      </c>
      <c r="G26" s="323">
        <v>842</v>
      </c>
      <c r="H26" s="324"/>
      <c r="I26" s="323">
        <v>706</v>
      </c>
      <c r="J26" s="323">
        <v>749</v>
      </c>
      <c r="K26" s="323">
        <v>156</v>
      </c>
      <c r="L26" s="323">
        <v>756</v>
      </c>
      <c r="M26" s="325">
        <v>853</v>
      </c>
      <c r="N26" s="86">
        <v>883</v>
      </c>
      <c r="O26" s="35">
        <v>162</v>
      </c>
      <c r="P26" s="35">
        <v>876</v>
      </c>
      <c r="Q26" s="36">
        <v>880</v>
      </c>
      <c r="R26" s="34">
        <v>854</v>
      </c>
      <c r="S26" s="35">
        <v>168</v>
      </c>
      <c r="T26" s="35">
        <v>852</v>
      </c>
      <c r="U26" s="36">
        <v>857</v>
      </c>
      <c r="V26" s="326">
        <f>SUM(C26:U26)</f>
        <v>11938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721.62900000000013</v>
      </c>
      <c r="D27" s="300">
        <f t="shared" ref="D27:G27" si="2">(D26*D25/1000)*6</f>
        <v>691.04340000000002</v>
      </c>
      <c r="E27" s="300">
        <f t="shared" si="2"/>
        <v>134.76780000000002</v>
      </c>
      <c r="F27" s="300">
        <f t="shared" si="2"/>
        <v>692.95500000000015</v>
      </c>
      <c r="G27" s="300">
        <f t="shared" si="2"/>
        <v>804.78360000000009</v>
      </c>
      <c r="H27" s="328"/>
      <c r="I27" s="300">
        <f>(I26*I25/1000)*6</f>
        <v>674.79480000000001</v>
      </c>
      <c r="J27" s="300">
        <f>(J26*J25/1000)*6</f>
        <v>715.89420000000007</v>
      </c>
      <c r="K27" s="300">
        <f>(K26*K25/1000)*6</f>
        <v>149.10480000000001</v>
      </c>
      <c r="L27" s="300">
        <f>(L26*L25/1000)*6</f>
        <v>722.58480000000009</v>
      </c>
      <c r="M27" s="301">
        <f>(M26*M25/1000)*6</f>
        <v>815.29740000000015</v>
      </c>
      <c r="N27" s="302">
        <f t="shared" ref="N27:U27" si="3">((N26*N25)*7/1000-N17-N18)/5</f>
        <v>140.58610800000002</v>
      </c>
      <c r="O27" s="204">
        <f t="shared" si="3"/>
        <v>25.808951999999998</v>
      </c>
      <c r="P27" s="204">
        <f t="shared" si="3"/>
        <v>139.22906400000002</v>
      </c>
      <c r="Q27" s="205">
        <f t="shared" si="3"/>
        <v>139.95523199999997</v>
      </c>
      <c r="R27" s="203">
        <f t="shared" si="3"/>
        <v>135.91922400000001</v>
      </c>
      <c r="S27" s="204">
        <f t="shared" si="3"/>
        <v>26.725704</v>
      </c>
      <c r="T27" s="204">
        <f t="shared" si="3"/>
        <v>135.53704800000003</v>
      </c>
      <c r="U27" s="205">
        <f t="shared" si="3"/>
        <v>136.26896400000001</v>
      </c>
      <c r="V27" s="88"/>
      <c r="W27" s="52">
        <f>((V24*1000)/V26)/7</f>
        <v>159.25839695569971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8.5315000000000083</v>
      </c>
      <c r="D28" s="330">
        <f t="shared" ref="D28:G28" si="4">+(D25-$C$32)*D26/1000</f>
        <v>8.1699000000000073</v>
      </c>
      <c r="E28" s="330">
        <f t="shared" si="4"/>
        <v>1.5933000000000015</v>
      </c>
      <c r="F28" s="330">
        <f t="shared" si="4"/>
        <v>8.1925000000000097</v>
      </c>
      <c r="G28" s="330">
        <f t="shared" si="4"/>
        <v>9.5146000000000086</v>
      </c>
      <c r="H28" s="329"/>
      <c r="I28" s="330">
        <f>+(I25-$I$32)*I26/1000</f>
        <v>7.9778000000000082</v>
      </c>
      <c r="J28" s="330">
        <f t="shared" ref="J28:M28" si="5">+(J25-$I$32)*J26/1000</f>
        <v>8.4637000000000082</v>
      </c>
      <c r="K28" s="330">
        <f t="shared" si="5"/>
        <v>1.7628000000000017</v>
      </c>
      <c r="L28" s="330">
        <f t="shared" si="5"/>
        <v>8.5428000000000086</v>
      </c>
      <c r="M28" s="331">
        <f t="shared" si="5"/>
        <v>9.6389000000000102</v>
      </c>
      <c r="N28" s="259">
        <f t="shared" ref="N28:U28" si="6">((N26*N25)*7)/1000</f>
        <v>984.63330000000019</v>
      </c>
      <c r="O28" s="45">
        <f t="shared" si="6"/>
        <v>180.64620000000002</v>
      </c>
      <c r="P28" s="45">
        <f t="shared" si="6"/>
        <v>976.82760000000007</v>
      </c>
      <c r="Q28" s="46">
        <f t="shared" si="6"/>
        <v>981.28800000000001</v>
      </c>
      <c r="R28" s="44">
        <f t="shared" si="6"/>
        <v>952.29540000000009</v>
      </c>
      <c r="S28" s="45">
        <f t="shared" si="6"/>
        <v>187.33680000000001</v>
      </c>
      <c r="T28" s="45">
        <f t="shared" si="6"/>
        <v>950.06520000000012</v>
      </c>
      <c r="U28" s="46">
        <f t="shared" si="6"/>
        <v>955.64070000000004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880.83333333333587</v>
      </c>
      <c r="D29" s="333">
        <f t="shared" si="7"/>
        <v>843.5000000000025</v>
      </c>
      <c r="E29" s="333">
        <f t="shared" si="7"/>
        <v>164.50000000000048</v>
      </c>
      <c r="F29" s="333">
        <f t="shared" si="7"/>
        <v>845.83333333333576</v>
      </c>
      <c r="G29" s="333">
        <f t="shared" si="7"/>
        <v>982.33333333333621</v>
      </c>
      <c r="H29" s="332"/>
      <c r="I29" s="333">
        <f>+I26*(1.16666666666667)</f>
        <v>823.66666666666902</v>
      </c>
      <c r="J29" s="333">
        <f>+J26*(1.16666666666667)</f>
        <v>873.83333333333587</v>
      </c>
      <c r="K29" s="333">
        <f>+K26*(1.16666666666667)</f>
        <v>182.00000000000054</v>
      </c>
      <c r="L29" s="333">
        <f>+L26*(1.16666666666667)</f>
        <v>882.00000000000261</v>
      </c>
      <c r="M29" s="334">
        <f>+M26*(1.16666666666667)</f>
        <v>995.16666666666958</v>
      </c>
      <c r="N29" s="89">
        <f t="shared" ref="N29:U29" si="8">+(N24/N26)/7*1000</f>
        <v>159.30000000000001</v>
      </c>
      <c r="O29" s="49">
        <f t="shared" si="8"/>
        <v>159.30000000000001</v>
      </c>
      <c r="P29" s="49">
        <f t="shared" si="8"/>
        <v>159.30000000000001</v>
      </c>
      <c r="Q29" s="50">
        <f t="shared" si="8"/>
        <v>159.30000000000001</v>
      </c>
      <c r="R29" s="48">
        <f t="shared" si="8"/>
        <v>159.30000000000001</v>
      </c>
      <c r="S29" s="49">
        <f t="shared" si="8"/>
        <v>159.30000000000001</v>
      </c>
      <c r="T29" s="49">
        <f t="shared" si="8"/>
        <v>159.30000000000001</v>
      </c>
      <c r="U29" s="50">
        <f t="shared" si="8"/>
        <v>159.30000000000001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120.27150000000002</v>
      </c>
      <c r="D30" s="335">
        <f t="shared" ref="D30:G30" si="9">+(D27/6)</f>
        <v>115.1739</v>
      </c>
      <c r="E30" s="335">
        <f t="shared" si="9"/>
        <v>22.461300000000005</v>
      </c>
      <c r="F30" s="335">
        <f t="shared" si="9"/>
        <v>115.49250000000002</v>
      </c>
      <c r="G30" s="335">
        <f t="shared" si="9"/>
        <v>134.13060000000002</v>
      </c>
      <c r="H30" s="328"/>
      <c r="I30" s="335">
        <f>+(I27/6)</f>
        <v>112.4658</v>
      </c>
      <c r="J30" s="335">
        <f>+(J27/6)</f>
        <v>119.31570000000001</v>
      </c>
      <c r="K30" s="335">
        <f>+(K27/6)</f>
        <v>24.850800000000003</v>
      </c>
      <c r="L30" s="335">
        <f>+(L27/6)</f>
        <v>120.43080000000002</v>
      </c>
      <c r="M30" s="336">
        <f>+(M27/6)</f>
        <v>135.88290000000003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285.51617500000003</v>
      </c>
      <c r="D31" s="335">
        <f t="shared" ref="D31:G31" si="10">+((D27-D24)/4)+D30</f>
        <v>273.40267499999999</v>
      </c>
      <c r="E31" s="335">
        <f t="shared" si="10"/>
        <v>53.304825000000008</v>
      </c>
      <c r="F31" s="335">
        <f t="shared" si="10"/>
        <v>274.15902500000004</v>
      </c>
      <c r="G31" s="335">
        <f t="shared" si="10"/>
        <v>318.41740000000004</v>
      </c>
      <c r="H31" s="328"/>
      <c r="I31" s="335">
        <f>+((I27-I24)/4)+I30</f>
        <v>266.97964999999999</v>
      </c>
      <c r="J31" s="335">
        <f>+((J27-J24)/4)+J30</f>
        <v>283.25307500000002</v>
      </c>
      <c r="K31" s="335">
        <f>+((K27-K24)/4)+K30</f>
        <v>58.971500000000006</v>
      </c>
      <c r="L31" s="335">
        <f>+((L27-L24)/4)+L30</f>
        <v>285.89435000000003</v>
      </c>
      <c r="M31" s="336">
        <f>+((M27-M24)/4)+M30</f>
        <v>322.57732500000009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148</v>
      </c>
      <c r="D32" s="339">
        <f>+C32*E32/1000</f>
        <v>471.52800000000002</v>
      </c>
      <c r="E32" s="340">
        <f>+SUM(C26:G26)</f>
        <v>3186</v>
      </c>
      <c r="F32" s="341"/>
      <c r="G32" s="341"/>
      <c r="H32" s="337"/>
      <c r="I32" s="338">
        <v>148</v>
      </c>
      <c r="J32" s="339">
        <f>+I32*K32/1000</f>
        <v>476.56</v>
      </c>
      <c r="K32" s="340">
        <f>+SUM(I26:M26)</f>
        <v>3220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129.04514999999998</v>
      </c>
      <c r="C39" s="82">
        <v>131.5</v>
      </c>
      <c r="D39" s="82">
        <v>17.3</v>
      </c>
      <c r="E39" s="82">
        <v>130.19999999999999</v>
      </c>
      <c r="F39" s="82">
        <v>125.9</v>
      </c>
      <c r="G39" s="82"/>
      <c r="H39" s="82"/>
      <c r="I39" s="205">
        <f t="shared" ref="I39:I46" si="11">SUM(B39:H39)</f>
        <v>533.94515000000001</v>
      </c>
      <c r="J39" s="52"/>
      <c r="K39" s="404" t="s">
        <v>13</v>
      </c>
      <c r="L39" s="82">
        <v>9.3000000000000007</v>
      </c>
      <c r="M39" s="82">
        <v>9.6</v>
      </c>
      <c r="N39" s="82">
        <v>1.3</v>
      </c>
      <c r="O39" s="82">
        <v>9.5</v>
      </c>
      <c r="P39" s="82">
        <v>9.1999999999999993</v>
      </c>
      <c r="Q39" s="82"/>
      <c r="R39" s="205">
        <f t="shared" ref="R39:R46" si="12">SUM(L39:Q39)</f>
        <v>38.9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129.04514999999998</v>
      </c>
      <c r="C40" s="82">
        <v>131.25645</v>
      </c>
      <c r="D40" s="82">
        <v>16.900649999999999</v>
      </c>
      <c r="E40" s="82">
        <v>130.19999999999999</v>
      </c>
      <c r="F40" s="82">
        <v>125.9</v>
      </c>
      <c r="G40" s="82"/>
      <c r="H40" s="82"/>
      <c r="I40" s="205">
        <f t="shared" si="11"/>
        <v>533.30224999999996</v>
      </c>
      <c r="J40" s="52"/>
      <c r="K40" s="406" t="s">
        <v>14</v>
      </c>
      <c r="L40" s="82">
        <v>9.3000000000000007</v>
      </c>
      <c r="M40" s="82">
        <v>9.6</v>
      </c>
      <c r="N40" s="82">
        <v>1.3</v>
      </c>
      <c r="O40" s="82">
        <v>9.5</v>
      </c>
      <c r="P40" s="82">
        <v>9.1999999999999993</v>
      </c>
      <c r="Q40" s="82"/>
      <c r="R40" s="205">
        <f t="shared" si="12"/>
        <v>38.9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9.3000000000000007</v>
      </c>
      <c r="M41" s="82">
        <v>9.6</v>
      </c>
      <c r="N41" s="82">
        <v>1.3</v>
      </c>
      <c r="O41" s="82">
        <v>9.5</v>
      </c>
      <c r="P41" s="82">
        <v>9.1999999999999993</v>
      </c>
      <c r="Q41" s="24"/>
      <c r="R41" s="205">
        <f t="shared" si="12"/>
        <v>38.9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9.3000000000000007</v>
      </c>
      <c r="M42" s="82">
        <v>9.6</v>
      </c>
      <c r="N42" s="82">
        <v>1.3</v>
      </c>
      <c r="O42" s="82">
        <v>9.5</v>
      </c>
      <c r="P42" s="82">
        <v>9.1999999999999993</v>
      </c>
      <c r="Q42" s="82"/>
      <c r="R42" s="205">
        <f t="shared" si="12"/>
        <v>38.9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9.3000000000000007</v>
      </c>
      <c r="M43" s="82">
        <v>9.6</v>
      </c>
      <c r="N43" s="82">
        <v>1.3</v>
      </c>
      <c r="O43" s="82">
        <v>9.5</v>
      </c>
      <c r="P43" s="82">
        <v>9.1999999999999993</v>
      </c>
      <c r="Q43" s="82"/>
      <c r="R43" s="205">
        <f t="shared" si="12"/>
        <v>38.9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9.3000000000000007</v>
      </c>
      <c r="M44" s="82">
        <v>9.6</v>
      </c>
      <c r="N44" s="82">
        <v>1.3</v>
      </c>
      <c r="O44" s="82">
        <v>9.5</v>
      </c>
      <c r="P44" s="82">
        <v>9.1999999999999993</v>
      </c>
      <c r="Q44" s="82"/>
      <c r="R44" s="205">
        <f t="shared" si="12"/>
        <v>38.9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9.4</v>
      </c>
      <c r="M45" s="82">
        <v>9.6999999999999993</v>
      </c>
      <c r="N45" s="82">
        <v>1.3</v>
      </c>
      <c r="O45" s="82">
        <v>9.6</v>
      </c>
      <c r="P45" s="82">
        <v>9.1999999999999993</v>
      </c>
      <c r="Q45" s="82"/>
      <c r="R45" s="205">
        <f t="shared" si="12"/>
        <v>39.200000000000003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258.09029999999996</v>
      </c>
      <c r="C46" s="309">
        <f t="shared" si="13"/>
        <v>262.75644999999997</v>
      </c>
      <c r="D46" s="309">
        <f t="shared" si="13"/>
        <v>34.200649999999996</v>
      </c>
      <c r="E46" s="309">
        <f t="shared" si="13"/>
        <v>260.39999999999998</v>
      </c>
      <c r="F46" s="309">
        <f t="shared" si="13"/>
        <v>251.8</v>
      </c>
      <c r="G46" s="309">
        <f t="shared" si="13"/>
        <v>0</v>
      </c>
      <c r="H46" s="309">
        <f t="shared" si="13"/>
        <v>0</v>
      </c>
      <c r="I46" s="205">
        <f t="shared" si="11"/>
        <v>1067.2474</v>
      </c>
      <c r="K46" s="406" t="s">
        <v>11</v>
      </c>
      <c r="L46" s="308">
        <f t="shared" ref="L46:Q46" si="14">SUM(L39:L45)</f>
        <v>65.2</v>
      </c>
      <c r="M46" s="309">
        <f t="shared" si="14"/>
        <v>67.3</v>
      </c>
      <c r="N46" s="309">
        <f t="shared" si="14"/>
        <v>9.1</v>
      </c>
      <c r="O46" s="309">
        <f t="shared" si="14"/>
        <v>66.599999999999994</v>
      </c>
      <c r="P46" s="309">
        <f t="shared" si="14"/>
        <v>64.400000000000006</v>
      </c>
      <c r="Q46" s="309">
        <f t="shared" si="14"/>
        <v>0</v>
      </c>
      <c r="R46" s="205">
        <f t="shared" si="12"/>
        <v>272.60000000000002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157.94999999999999</v>
      </c>
      <c r="C47" s="317">
        <v>157.94999999999999</v>
      </c>
      <c r="D47" s="317">
        <v>157.94999999999999</v>
      </c>
      <c r="E47" s="317">
        <v>157.94999999999999</v>
      </c>
      <c r="F47" s="317">
        <v>157.94999999999999</v>
      </c>
      <c r="G47" s="317"/>
      <c r="H47" s="317"/>
      <c r="I47" s="425">
        <f>+((I46/I48)/7)*1000</f>
        <v>45.121016361560898</v>
      </c>
      <c r="K47" s="407" t="s">
        <v>20</v>
      </c>
      <c r="L47" s="316">
        <v>143.5</v>
      </c>
      <c r="M47" s="317">
        <v>141.5</v>
      </c>
      <c r="N47" s="317">
        <v>143.5</v>
      </c>
      <c r="O47" s="317">
        <v>141</v>
      </c>
      <c r="P47" s="317">
        <v>140.5</v>
      </c>
      <c r="Q47" s="317"/>
      <c r="R47" s="425">
        <f>+((R46/R48)/7)*1000</f>
        <v>141.6103896103896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817</v>
      </c>
      <c r="C48" s="35">
        <v>831</v>
      </c>
      <c r="D48" s="35">
        <v>107</v>
      </c>
      <c r="E48" s="35">
        <v>826</v>
      </c>
      <c r="F48" s="35">
        <v>798</v>
      </c>
      <c r="G48" s="35"/>
      <c r="H48" s="35"/>
      <c r="I48" s="427">
        <f>SUM(B48:H48)</f>
        <v>3379</v>
      </c>
      <c r="J48" s="52"/>
      <c r="K48" s="409" t="s">
        <v>21</v>
      </c>
      <c r="L48" s="428">
        <v>66</v>
      </c>
      <c r="M48" s="411">
        <v>68</v>
      </c>
      <c r="N48" s="411">
        <v>9</v>
      </c>
      <c r="O48" s="411">
        <v>67</v>
      </c>
      <c r="P48" s="411">
        <v>65</v>
      </c>
      <c r="Q48" s="411"/>
      <c r="R48" s="429">
        <f>SUM(L48:Q48)</f>
        <v>275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>((B48*B47)*7/1000)/7</f>
        <v>129.04514999999998</v>
      </c>
      <c r="C49" s="204">
        <f t="shared" ref="C49:H49" si="15">((C48*C47)*7/1000)/7</f>
        <v>131.25645</v>
      </c>
      <c r="D49" s="204">
        <f t="shared" si="15"/>
        <v>16.900649999999999</v>
      </c>
      <c r="E49" s="204">
        <f t="shared" si="15"/>
        <v>130.4667</v>
      </c>
      <c r="F49" s="204">
        <f t="shared" si="15"/>
        <v>126.04409999999999</v>
      </c>
      <c r="G49" s="204">
        <f t="shared" si="15"/>
        <v>0</v>
      </c>
      <c r="H49" s="204">
        <f t="shared" si="15"/>
        <v>0</v>
      </c>
      <c r="I49" s="431">
        <f>((I46*1000)/I48)/7</f>
        <v>45.121016361560898</v>
      </c>
      <c r="K49" s="414" t="s">
        <v>22</v>
      </c>
      <c r="L49" s="302">
        <f>((L48*L47)*7/1000-L39-L40)/5</f>
        <v>9.5394000000000005</v>
      </c>
      <c r="M49" s="302">
        <f t="shared" ref="M49:Q49" si="16">((M48*M47)*7/1000-M39-M40)/5</f>
        <v>9.6307999999999989</v>
      </c>
      <c r="N49" s="302">
        <f t="shared" si="16"/>
        <v>1.2881</v>
      </c>
      <c r="O49" s="302">
        <f t="shared" si="16"/>
        <v>9.4258000000000006</v>
      </c>
      <c r="P49" s="302">
        <f t="shared" si="16"/>
        <v>9.105500000000001</v>
      </c>
      <c r="Q49" s="204">
        <f t="shared" si="16"/>
        <v>0</v>
      </c>
      <c r="R49" s="432">
        <f>((R46*1000)/R48)/7</f>
        <v>141.6103896103896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903.3160499999999</v>
      </c>
      <c r="C50" s="43">
        <f t="shared" si="17"/>
        <v>918.79514999999992</v>
      </c>
      <c r="D50" s="43">
        <f t="shared" si="17"/>
        <v>118.30454999999999</v>
      </c>
      <c r="E50" s="43">
        <f t="shared" si="17"/>
        <v>913.26690000000008</v>
      </c>
      <c r="F50" s="43">
        <f t="shared" si="17"/>
        <v>882.30869999999993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66.296999999999997</v>
      </c>
      <c r="M50" s="43">
        <f t="shared" si="18"/>
        <v>67.353999999999999</v>
      </c>
      <c r="N50" s="43">
        <f t="shared" si="18"/>
        <v>9.0404999999999998</v>
      </c>
      <c r="O50" s="43">
        <f t="shared" si="18"/>
        <v>66.129000000000005</v>
      </c>
      <c r="P50" s="43">
        <f t="shared" si="18"/>
        <v>63.927500000000002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45.128571428571419</v>
      </c>
      <c r="C51" s="49">
        <f t="shared" si="19"/>
        <v>45.170440089393153</v>
      </c>
      <c r="D51" s="49">
        <f t="shared" si="19"/>
        <v>45.661748998664883</v>
      </c>
      <c r="E51" s="49">
        <f t="shared" si="19"/>
        <v>45.036319612590795</v>
      </c>
      <c r="F51" s="49">
        <f t="shared" si="19"/>
        <v>45.076978159684927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141.12554112554113</v>
      </c>
      <c r="M51" s="49">
        <f t="shared" si="20"/>
        <v>141.38655462184875</v>
      </c>
      <c r="N51" s="49">
        <f t="shared" si="20"/>
        <v>144.44444444444443</v>
      </c>
      <c r="O51" s="49">
        <f t="shared" si="20"/>
        <v>142.00426439232407</v>
      </c>
      <c r="P51" s="49">
        <f t="shared" si="20"/>
        <v>141.53846153846155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53"/>
      <c r="D73" s="553"/>
      <c r="E73" s="553"/>
      <c r="F73" s="118"/>
      <c r="G73" s="198"/>
      <c r="H73" s="553"/>
      <c r="I73" s="553"/>
      <c r="J73" s="553"/>
      <c r="K73" s="118"/>
      <c r="L73" s="198"/>
      <c r="M73" s="553"/>
      <c r="N73" s="553"/>
      <c r="O73" s="118"/>
      <c r="P73" s="198"/>
      <c r="Q73" s="553"/>
      <c r="R73" s="55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9.1999999999999993</v>
      </c>
      <c r="C76" s="204">
        <v>8.6999999999999993</v>
      </c>
      <c r="D76" s="204">
        <v>1.6</v>
      </c>
      <c r="E76" s="204">
        <v>8.8000000000000007</v>
      </c>
      <c r="F76" s="205">
        <v>10.199999999999999</v>
      </c>
      <c r="G76" s="203">
        <v>8.6999999999999993</v>
      </c>
      <c r="H76" s="204">
        <v>9</v>
      </c>
      <c r="I76" s="204">
        <v>1.9</v>
      </c>
      <c r="J76" s="204">
        <v>9.1</v>
      </c>
      <c r="K76" s="205">
        <v>10.3</v>
      </c>
      <c r="L76" s="203">
        <v>10.6</v>
      </c>
      <c r="M76" s="204">
        <v>1.8</v>
      </c>
      <c r="N76" s="204">
        <v>10.6</v>
      </c>
      <c r="O76" s="205">
        <v>10.6</v>
      </c>
      <c r="P76" s="203">
        <v>10.4</v>
      </c>
      <c r="Q76" s="204">
        <v>2.1</v>
      </c>
      <c r="R76" s="204">
        <v>10.3</v>
      </c>
      <c r="S76" s="205">
        <v>10.3</v>
      </c>
      <c r="T76" s="405">
        <f t="shared" ref="T76:T83" si="26">SUM(B76:S76)</f>
        <v>144.19999999999999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9.1999999999999993</v>
      </c>
      <c r="C77" s="204">
        <v>8.6999999999999993</v>
      </c>
      <c r="D77" s="204">
        <v>1.6</v>
      </c>
      <c r="E77" s="204">
        <v>8.8000000000000007</v>
      </c>
      <c r="F77" s="205">
        <v>10.199999999999999</v>
      </c>
      <c r="G77" s="203">
        <v>8.6999999999999993</v>
      </c>
      <c r="H77" s="204">
        <v>9</v>
      </c>
      <c r="I77" s="204">
        <v>1.9</v>
      </c>
      <c r="J77" s="204">
        <v>9.1</v>
      </c>
      <c r="K77" s="205">
        <v>10.3</v>
      </c>
      <c r="L77" s="203">
        <v>10.6</v>
      </c>
      <c r="M77" s="204">
        <v>1.8</v>
      </c>
      <c r="N77" s="204">
        <v>10.6</v>
      </c>
      <c r="O77" s="205">
        <v>10.6</v>
      </c>
      <c r="P77" s="203">
        <v>10.4</v>
      </c>
      <c r="Q77" s="204">
        <v>2.1</v>
      </c>
      <c r="R77" s="204">
        <v>10.3</v>
      </c>
      <c r="S77" s="205">
        <v>10.3</v>
      </c>
      <c r="T77" s="405">
        <f t="shared" si="26"/>
        <v>144.19999999999999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9.1999999999999993</v>
      </c>
      <c r="C78" s="204">
        <v>8.6999999999999993</v>
      </c>
      <c r="D78" s="204">
        <v>1.6</v>
      </c>
      <c r="E78" s="204">
        <v>8.8000000000000007</v>
      </c>
      <c r="F78" s="205">
        <v>10.199999999999999</v>
      </c>
      <c r="G78" s="203">
        <v>8.6999999999999993</v>
      </c>
      <c r="H78" s="204">
        <v>9</v>
      </c>
      <c r="I78" s="204">
        <v>1.9</v>
      </c>
      <c r="J78" s="204">
        <v>9.1</v>
      </c>
      <c r="K78" s="205">
        <v>10.3</v>
      </c>
      <c r="L78" s="203">
        <v>10.6</v>
      </c>
      <c r="M78" s="204">
        <v>1.8</v>
      </c>
      <c r="N78" s="204">
        <v>10.6</v>
      </c>
      <c r="O78" s="205">
        <v>10.6</v>
      </c>
      <c r="P78" s="203">
        <v>10.4</v>
      </c>
      <c r="Q78" s="204">
        <v>2.1</v>
      </c>
      <c r="R78" s="204">
        <v>10.3</v>
      </c>
      <c r="S78" s="205">
        <v>10.3</v>
      </c>
      <c r="T78" s="405">
        <f t="shared" si="26"/>
        <v>144.19999999999999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8.6999999999999993</v>
      </c>
      <c r="D79" s="204">
        <v>1.6</v>
      </c>
      <c r="E79" s="204">
        <v>8.8000000000000007</v>
      </c>
      <c r="F79" s="205">
        <v>10.199999999999999</v>
      </c>
      <c r="G79" s="203">
        <v>8.6999999999999993</v>
      </c>
      <c r="H79" s="204">
        <v>9</v>
      </c>
      <c r="I79" s="204">
        <v>1.9</v>
      </c>
      <c r="J79" s="204">
        <v>9.1</v>
      </c>
      <c r="K79" s="205">
        <v>10.3</v>
      </c>
      <c r="L79" s="203">
        <v>10.6</v>
      </c>
      <c r="M79" s="204">
        <v>1.8</v>
      </c>
      <c r="N79" s="204">
        <v>10.6</v>
      </c>
      <c r="O79" s="205">
        <v>10.6</v>
      </c>
      <c r="P79" s="203">
        <v>10.4</v>
      </c>
      <c r="Q79" s="204">
        <v>2.1</v>
      </c>
      <c r="R79" s="204">
        <v>10.3</v>
      </c>
      <c r="S79" s="205">
        <v>10.3</v>
      </c>
      <c r="T79" s="405">
        <f t="shared" si="26"/>
        <v>144.19999999999999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9.1999999999999993</v>
      </c>
      <c r="C80" s="204">
        <v>8.6999999999999993</v>
      </c>
      <c r="D80" s="204">
        <v>1.6</v>
      </c>
      <c r="E80" s="204">
        <v>8.8000000000000007</v>
      </c>
      <c r="F80" s="205">
        <v>10.199999999999999</v>
      </c>
      <c r="G80" s="203">
        <v>8.6999999999999993</v>
      </c>
      <c r="H80" s="204">
        <v>9</v>
      </c>
      <c r="I80" s="204">
        <v>1.9</v>
      </c>
      <c r="J80" s="204">
        <v>9.1</v>
      </c>
      <c r="K80" s="205">
        <v>10.3</v>
      </c>
      <c r="L80" s="203">
        <v>10.6</v>
      </c>
      <c r="M80" s="204">
        <v>1.8</v>
      </c>
      <c r="N80" s="204">
        <v>10.6</v>
      </c>
      <c r="O80" s="205">
        <v>10.6</v>
      </c>
      <c r="P80" s="203">
        <v>10.4</v>
      </c>
      <c r="Q80" s="204">
        <v>2.1</v>
      </c>
      <c r="R80" s="204">
        <v>10.3</v>
      </c>
      <c r="S80" s="205">
        <v>10.3</v>
      </c>
      <c r="T80" s="405">
        <f t="shared" si="26"/>
        <v>144.19999999999999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9.1999999999999993</v>
      </c>
      <c r="C81" s="204">
        <v>8.6999999999999993</v>
      </c>
      <c r="D81" s="204">
        <v>1.6</v>
      </c>
      <c r="E81" s="204">
        <v>8.8000000000000007</v>
      </c>
      <c r="F81" s="205">
        <v>10.1</v>
      </c>
      <c r="G81" s="203">
        <v>8.6999999999999993</v>
      </c>
      <c r="H81" s="204">
        <v>9</v>
      </c>
      <c r="I81" s="204">
        <v>1.9</v>
      </c>
      <c r="J81" s="204">
        <v>9.1</v>
      </c>
      <c r="K81" s="205">
        <v>10.199999999999999</v>
      </c>
      <c r="L81" s="203">
        <v>10.6</v>
      </c>
      <c r="M81" s="204">
        <v>1.8</v>
      </c>
      <c r="N81" s="204">
        <v>10.6</v>
      </c>
      <c r="O81" s="205">
        <v>10.5</v>
      </c>
      <c r="P81" s="203">
        <v>10.4</v>
      </c>
      <c r="Q81" s="204">
        <v>2.1</v>
      </c>
      <c r="R81" s="204">
        <v>10.3</v>
      </c>
      <c r="S81" s="205">
        <v>10.199999999999999</v>
      </c>
      <c r="T81" s="405">
        <f t="shared" si="26"/>
        <v>143.79999999999998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9.1999999999999993</v>
      </c>
      <c r="C82" s="204">
        <v>8.6999999999999993</v>
      </c>
      <c r="D82" s="204">
        <v>1.6</v>
      </c>
      <c r="E82" s="204">
        <v>8.8000000000000007</v>
      </c>
      <c r="F82" s="205">
        <v>10.1</v>
      </c>
      <c r="G82" s="203">
        <v>8.6999999999999993</v>
      </c>
      <c r="H82" s="204">
        <v>9</v>
      </c>
      <c r="I82" s="204">
        <v>1.9</v>
      </c>
      <c r="J82" s="204">
        <v>9</v>
      </c>
      <c r="K82" s="205">
        <v>10.199999999999999</v>
      </c>
      <c r="L82" s="203">
        <v>10.6</v>
      </c>
      <c r="M82" s="204">
        <v>1.8</v>
      </c>
      <c r="N82" s="204">
        <v>10.6</v>
      </c>
      <c r="O82" s="205">
        <v>10.5</v>
      </c>
      <c r="P82" s="203">
        <v>10.4</v>
      </c>
      <c r="Q82" s="204">
        <v>2.1</v>
      </c>
      <c r="R82" s="204">
        <v>10.3</v>
      </c>
      <c r="S82" s="205">
        <v>10.199999999999999</v>
      </c>
      <c r="T82" s="405">
        <f t="shared" si="26"/>
        <v>143.69999999999999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64.400000000000006</v>
      </c>
      <c r="C83" s="309">
        <f>SUM(C76:C82)</f>
        <v>60.900000000000006</v>
      </c>
      <c r="D83" s="309">
        <f>SUM(D76:D82)</f>
        <v>11.2</v>
      </c>
      <c r="E83" s="309">
        <f>SUM(E76:E82)</f>
        <v>61.599999999999994</v>
      </c>
      <c r="F83" s="310">
        <f>SUM(F76:F82)</f>
        <v>71.2</v>
      </c>
      <c r="G83" s="311">
        <f t="shared" ref="G83:S83" si="27">SUM(G76:G82)</f>
        <v>60.900000000000006</v>
      </c>
      <c r="H83" s="309">
        <f t="shared" si="27"/>
        <v>63</v>
      </c>
      <c r="I83" s="309">
        <f t="shared" si="27"/>
        <v>13.3</v>
      </c>
      <c r="J83" s="309">
        <f t="shared" si="27"/>
        <v>63.6</v>
      </c>
      <c r="K83" s="310">
        <f t="shared" si="27"/>
        <v>71.900000000000006</v>
      </c>
      <c r="L83" s="311">
        <f t="shared" si="27"/>
        <v>74.2</v>
      </c>
      <c r="M83" s="309">
        <f t="shared" si="27"/>
        <v>12.600000000000001</v>
      </c>
      <c r="N83" s="309">
        <f t="shared" si="27"/>
        <v>74.2</v>
      </c>
      <c r="O83" s="310">
        <f t="shared" si="27"/>
        <v>74</v>
      </c>
      <c r="P83" s="311">
        <f t="shared" si="27"/>
        <v>72.8</v>
      </c>
      <c r="Q83" s="309">
        <f t="shared" si="27"/>
        <v>14.7</v>
      </c>
      <c r="R83" s="309">
        <f t="shared" si="27"/>
        <v>72.099999999999994</v>
      </c>
      <c r="S83" s="310">
        <f t="shared" si="27"/>
        <v>71.900000000000006</v>
      </c>
      <c r="T83" s="405">
        <f t="shared" si="26"/>
        <v>1008.5000000000002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149</v>
      </c>
      <c r="C84" s="317">
        <v>148</v>
      </c>
      <c r="D84" s="317">
        <v>149.5</v>
      </c>
      <c r="E84" s="317">
        <v>147</v>
      </c>
      <c r="F84" s="318">
        <v>146</v>
      </c>
      <c r="G84" s="319">
        <v>149</v>
      </c>
      <c r="H84" s="317">
        <v>147.5</v>
      </c>
      <c r="I84" s="317">
        <v>149</v>
      </c>
      <c r="J84" s="317">
        <v>147</v>
      </c>
      <c r="K84" s="318">
        <v>146</v>
      </c>
      <c r="L84" s="319">
        <v>149</v>
      </c>
      <c r="M84" s="317">
        <v>149</v>
      </c>
      <c r="N84" s="317">
        <v>147</v>
      </c>
      <c r="O84" s="318">
        <v>146</v>
      </c>
      <c r="P84" s="319">
        <v>149</v>
      </c>
      <c r="Q84" s="317">
        <v>149</v>
      </c>
      <c r="R84" s="317">
        <v>147</v>
      </c>
      <c r="S84" s="318">
        <v>146</v>
      </c>
      <c r="T84" s="408">
        <f>+((T83/T85)/7)*1000</f>
        <v>147.46307939757278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11</v>
      </c>
      <c r="E85" s="411">
        <v>60</v>
      </c>
      <c r="F85" s="412">
        <v>69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72</v>
      </c>
      <c r="M85" s="411">
        <v>12</v>
      </c>
      <c r="N85" s="411">
        <v>72</v>
      </c>
      <c r="O85" s="412">
        <v>72</v>
      </c>
      <c r="P85" s="410">
        <v>70</v>
      </c>
      <c r="Q85" s="411">
        <v>14</v>
      </c>
      <c r="R85" s="411">
        <v>70</v>
      </c>
      <c r="S85" s="412">
        <v>70</v>
      </c>
      <c r="T85" s="413">
        <f>SUM(B85:S85)</f>
        <v>977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9.2531999999999979</v>
      </c>
      <c r="C86" s="204">
        <f t="shared" si="28"/>
        <v>8.7448000000000015</v>
      </c>
      <c r="D86" s="204">
        <f t="shared" si="28"/>
        <v>1.6623000000000001</v>
      </c>
      <c r="E86" s="204">
        <f t="shared" si="28"/>
        <v>8.8279999999999994</v>
      </c>
      <c r="F86" s="205">
        <f t="shared" si="28"/>
        <v>10.023599999999998</v>
      </c>
      <c r="G86" s="203">
        <f t="shared" si="28"/>
        <v>8.6187999999999985</v>
      </c>
      <c r="H86" s="204">
        <f t="shared" si="28"/>
        <v>8.9965000000000011</v>
      </c>
      <c r="I86" s="204">
        <f t="shared" si="28"/>
        <v>1.9517999999999998</v>
      </c>
      <c r="J86" s="204">
        <f t="shared" si="28"/>
        <v>9.1196000000000002</v>
      </c>
      <c r="K86" s="205">
        <f t="shared" si="28"/>
        <v>10.188000000000002</v>
      </c>
      <c r="L86" s="203">
        <f t="shared" si="28"/>
        <v>10.779200000000001</v>
      </c>
      <c r="M86" s="204">
        <f t="shared" si="28"/>
        <v>1.7831999999999997</v>
      </c>
      <c r="N86" s="204">
        <f t="shared" si="28"/>
        <v>10.577599999999999</v>
      </c>
      <c r="O86" s="205">
        <f t="shared" si="28"/>
        <v>10.476800000000001</v>
      </c>
      <c r="P86" s="203">
        <f t="shared" si="28"/>
        <v>10.442000000000002</v>
      </c>
      <c r="Q86" s="204">
        <f t="shared" si="28"/>
        <v>2.0804</v>
      </c>
      <c r="R86" s="204">
        <f t="shared" si="28"/>
        <v>10.286000000000001</v>
      </c>
      <c r="S86" s="205">
        <f t="shared" si="28"/>
        <v>10.188000000000002</v>
      </c>
      <c r="T86" s="413">
        <f>((T83*1000)/T85)/7</f>
        <v>147.46307939757278</v>
      </c>
      <c r="AD86" s="3"/>
    </row>
    <row r="87" spans="1:41" ht="33.75" customHeight="1" x14ac:dyDescent="0.25">
      <c r="A87" s="99" t="s">
        <v>23</v>
      </c>
      <c r="B87" s="42">
        <f>((B85*B84)*7)/1000</f>
        <v>64.665999999999997</v>
      </c>
      <c r="C87" s="43">
        <f>((C85*C84)*7)/1000</f>
        <v>61.124000000000002</v>
      </c>
      <c r="D87" s="43">
        <f>((D85*D84)*7)/1000</f>
        <v>11.5115</v>
      </c>
      <c r="E87" s="43">
        <f>((E85*E84)*7)/1000</f>
        <v>61.74</v>
      </c>
      <c r="F87" s="90">
        <f>((F85*F84)*7)/1000</f>
        <v>70.518000000000001</v>
      </c>
      <c r="G87" s="42">
        <f t="shared" ref="G87:S87" si="29">((G85*G84)*7)/1000</f>
        <v>60.494</v>
      </c>
      <c r="H87" s="43">
        <f t="shared" si="29"/>
        <v>62.982500000000002</v>
      </c>
      <c r="I87" s="43">
        <f t="shared" si="29"/>
        <v>13.558999999999999</v>
      </c>
      <c r="J87" s="43">
        <f t="shared" si="29"/>
        <v>63.798000000000002</v>
      </c>
      <c r="K87" s="90">
        <f t="shared" si="29"/>
        <v>71.540000000000006</v>
      </c>
      <c r="L87" s="42">
        <f t="shared" si="29"/>
        <v>75.096000000000004</v>
      </c>
      <c r="M87" s="43">
        <f t="shared" si="29"/>
        <v>12.516</v>
      </c>
      <c r="N87" s="43">
        <f t="shared" si="29"/>
        <v>74.087999999999994</v>
      </c>
      <c r="O87" s="90">
        <f t="shared" si="29"/>
        <v>73.584000000000003</v>
      </c>
      <c r="P87" s="42">
        <f t="shared" si="29"/>
        <v>73.010000000000005</v>
      </c>
      <c r="Q87" s="43">
        <f t="shared" si="29"/>
        <v>14.602</v>
      </c>
      <c r="R87" s="43">
        <f t="shared" si="29"/>
        <v>72.03</v>
      </c>
      <c r="S87" s="90">
        <f t="shared" si="29"/>
        <v>71.540000000000006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148.38709677419357</v>
      </c>
      <c r="C88" s="49">
        <f>+(C83/C85)/7*1000</f>
        <v>147.45762711864407</v>
      </c>
      <c r="D88" s="49">
        <f>+(D83/D85)/7*1000</f>
        <v>145.45454545454544</v>
      </c>
      <c r="E88" s="49">
        <f>+(E83/E85)/7*1000</f>
        <v>146.66666666666666</v>
      </c>
      <c r="F88" s="50">
        <f>+(F83/F85)/7*1000</f>
        <v>147.41200828157349</v>
      </c>
      <c r="G88" s="48">
        <f t="shared" ref="G88:S88" si="30">+(G83/G85)/7*1000</f>
        <v>150</v>
      </c>
      <c r="H88" s="49">
        <f t="shared" si="30"/>
        <v>147.54098360655738</v>
      </c>
      <c r="I88" s="49">
        <f t="shared" si="30"/>
        <v>146.15384615384616</v>
      </c>
      <c r="J88" s="49">
        <f t="shared" si="30"/>
        <v>146.54377880184333</v>
      </c>
      <c r="K88" s="50">
        <f t="shared" si="30"/>
        <v>146.73469387755102</v>
      </c>
      <c r="L88" s="48">
        <f t="shared" si="30"/>
        <v>147.22222222222223</v>
      </c>
      <c r="M88" s="49">
        <f t="shared" si="30"/>
        <v>150</v>
      </c>
      <c r="N88" s="49">
        <f t="shared" si="30"/>
        <v>147.22222222222223</v>
      </c>
      <c r="O88" s="50">
        <f t="shared" si="30"/>
        <v>146.82539682539681</v>
      </c>
      <c r="P88" s="48">
        <f t="shared" si="30"/>
        <v>148.57142857142858</v>
      </c>
      <c r="Q88" s="49">
        <f t="shared" si="30"/>
        <v>150</v>
      </c>
      <c r="R88" s="49">
        <f t="shared" si="30"/>
        <v>147.14285714285717</v>
      </c>
      <c r="S88" s="50">
        <f t="shared" si="30"/>
        <v>146.73469387755102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7" zoomScale="29" zoomScaleNormal="30" workbookViewId="0">
      <selection activeCell="L47" sqref="L47:P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2"/>
      <c r="Z3" s="2"/>
      <c r="AA3" s="2"/>
      <c r="AB3" s="2"/>
      <c r="AC3" s="2"/>
      <c r="AD3" s="5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54" t="s">
        <v>1</v>
      </c>
      <c r="B9" s="554"/>
      <c r="C9" s="55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54"/>
      <c r="B10" s="554"/>
      <c r="C10" s="5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54" t="s">
        <v>4</v>
      </c>
      <c r="B11" s="554"/>
      <c r="C11" s="554"/>
      <c r="D11" s="1"/>
      <c r="E11" s="555">
        <v>1</v>
      </c>
      <c r="F11" s="1"/>
      <c r="G11" s="1"/>
      <c r="H11" s="1"/>
      <c r="I11" s="1"/>
      <c r="J11" s="1"/>
      <c r="K11" s="618" t="s">
        <v>123</v>
      </c>
      <c r="L11" s="618"/>
      <c r="M11" s="556"/>
      <c r="N11" s="5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54"/>
      <c r="B12" s="554"/>
      <c r="C12" s="554"/>
      <c r="D12" s="1"/>
      <c r="E12" s="5"/>
      <c r="F12" s="1"/>
      <c r="G12" s="1"/>
      <c r="H12" s="1"/>
      <c r="I12" s="1"/>
      <c r="J12" s="1"/>
      <c r="K12" s="556"/>
      <c r="L12" s="556"/>
      <c r="M12" s="556"/>
      <c r="N12" s="5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54"/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6"/>
      <c r="M13" s="556"/>
      <c r="N13" s="556"/>
      <c r="O13" s="556"/>
      <c r="P13" s="556"/>
      <c r="Q13" s="556"/>
      <c r="R13" s="556"/>
      <c r="S13" s="556"/>
      <c r="T13" s="556"/>
      <c r="U13" s="556"/>
      <c r="V13" s="556"/>
      <c r="W13" s="1"/>
      <c r="X13" s="1"/>
      <c r="Y13" s="1"/>
    </row>
    <row r="14" spans="1:30" s="3" customFormat="1" ht="27" thickBot="1" x14ac:dyDescent="0.3">
      <c r="A14" s="55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470</v>
      </c>
      <c r="C17" s="300">
        <v>8.5315000000000083</v>
      </c>
      <c r="D17" s="300">
        <v>8.1699000000000073</v>
      </c>
      <c r="E17" s="300">
        <v>1.5933000000000015</v>
      </c>
      <c r="F17" s="300">
        <v>8.1925000000000097</v>
      </c>
      <c r="G17" s="300">
        <v>9.5146000000000086</v>
      </c>
      <c r="H17" s="299">
        <v>475</v>
      </c>
      <c r="I17" s="300">
        <v>7.9778000000000082</v>
      </c>
      <c r="J17" s="300">
        <v>8.4637000000000082</v>
      </c>
      <c r="K17" s="300">
        <v>1.7628000000000017</v>
      </c>
      <c r="L17" s="300">
        <v>8.5428000000000086</v>
      </c>
      <c r="M17" s="301">
        <v>9.6389000000000102</v>
      </c>
      <c r="N17" s="23">
        <v>140.58610800000002</v>
      </c>
      <c r="O17" s="24">
        <v>25.808951999999998</v>
      </c>
      <c r="P17" s="24">
        <v>139.22906400000002</v>
      </c>
      <c r="Q17" s="25">
        <v>139.95523199999997</v>
      </c>
      <c r="R17" s="23">
        <v>135.91922400000001</v>
      </c>
      <c r="S17" s="24">
        <v>26.725704</v>
      </c>
      <c r="T17" s="24">
        <v>135.53704800000003</v>
      </c>
      <c r="U17" s="25">
        <v>136.26896400000001</v>
      </c>
      <c r="V17" s="302">
        <f>SUM(B17:U17)</f>
        <v>1897.4180960000006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476</v>
      </c>
      <c r="C18" s="300">
        <v>6.5685000000000127</v>
      </c>
      <c r="D18" s="300">
        <v>6.2727000000000128</v>
      </c>
      <c r="E18" s="300">
        <v>1.2180000000000022</v>
      </c>
      <c r="F18" s="300">
        <v>6.2901000000000122</v>
      </c>
      <c r="G18" s="300">
        <v>7.3080000000000149</v>
      </c>
      <c r="H18" s="299">
        <v>482</v>
      </c>
      <c r="I18" s="300">
        <v>6.124800000000012</v>
      </c>
      <c r="J18" s="300">
        <v>6.5163000000000126</v>
      </c>
      <c r="K18" s="300">
        <v>1.3398000000000028</v>
      </c>
      <c r="L18" s="300">
        <v>6.5772000000000128</v>
      </c>
      <c r="M18" s="301">
        <v>7.4211000000000151</v>
      </c>
      <c r="N18" s="23">
        <v>140.056432</v>
      </c>
      <c r="O18" s="24">
        <v>25.322508000000003</v>
      </c>
      <c r="P18" s="24">
        <v>138.98655600000004</v>
      </c>
      <c r="Q18" s="25">
        <v>139.05067800000003</v>
      </c>
      <c r="R18" s="23">
        <v>135.27974600000002</v>
      </c>
      <c r="S18" s="24">
        <v>26.465766000000002</v>
      </c>
      <c r="T18" s="24">
        <v>134.787992</v>
      </c>
      <c r="U18" s="25">
        <v>135.77690600000003</v>
      </c>
      <c r="V18" s="302">
        <f t="shared" ref="V18:V23" si="0">SUM(B18:U18)</f>
        <v>1889.3630840000003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476</v>
      </c>
      <c r="C19" s="300">
        <v>6.5685000000000127</v>
      </c>
      <c r="D19" s="300">
        <v>6.2727000000000128</v>
      </c>
      <c r="E19" s="300">
        <v>1.2180000000000022</v>
      </c>
      <c r="F19" s="300">
        <v>6.2901000000000122</v>
      </c>
      <c r="G19" s="300">
        <v>7.3080000000000149</v>
      </c>
      <c r="H19" s="299">
        <v>482</v>
      </c>
      <c r="I19" s="300">
        <v>6.124800000000012</v>
      </c>
      <c r="J19" s="300">
        <v>6.5163000000000126</v>
      </c>
      <c r="K19" s="300">
        <v>1.3398000000000028</v>
      </c>
      <c r="L19" s="300">
        <v>6.5772000000000128</v>
      </c>
      <c r="M19" s="301">
        <v>7.4211000000000151</v>
      </c>
      <c r="N19" s="23">
        <v>140.056432</v>
      </c>
      <c r="O19" s="24">
        <v>25.322508000000003</v>
      </c>
      <c r="P19" s="24">
        <v>138.98655600000004</v>
      </c>
      <c r="Q19" s="25">
        <v>139.05067800000003</v>
      </c>
      <c r="R19" s="23">
        <v>135.27974600000002</v>
      </c>
      <c r="S19" s="24">
        <v>26.465766000000002</v>
      </c>
      <c r="T19" s="24">
        <v>134.787992</v>
      </c>
      <c r="U19" s="25">
        <v>135.77690600000003</v>
      </c>
      <c r="V19" s="302">
        <f t="shared" si="0"/>
        <v>1889.3630840000003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476</v>
      </c>
      <c r="C20" s="300">
        <v>6.5685000000000127</v>
      </c>
      <c r="D20" s="300">
        <v>6.2727000000000128</v>
      </c>
      <c r="E20" s="300">
        <v>1.2180000000000022</v>
      </c>
      <c r="F20" s="300">
        <v>6.2901000000000122</v>
      </c>
      <c r="G20" s="300">
        <v>7.3080000000000149</v>
      </c>
      <c r="H20" s="299">
        <v>482</v>
      </c>
      <c r="I20" s="300">
        <v>6.124800000000012</v>
      </c>
      <c r="J20" s="300">
        <v>6.5163000000000126</v>
      </c>
      <c r="K20" s="300">
        <v>1.3398000000000028</v>
      </c>
      <c r="L20" s="300">
        <v>6.5772000000000128</v>
      </c>
      <c r="M20" s="301">
        <v>7.4211000000000151</v>
      </c>
      <c r="N20" s="23">
        <v>140.056432</v>
      </c>
      <c r="O20" s="24">
        <v>25.322508000000003</v>
      </c>
      <c r="P20" s="24">
        <v>138.98655600000004</v>
      </c>
      <c r="Q20" s="25">
        <v>139.05067800000003</v>
      </c>
      <c r="R20" s="23">
        <v>135.27974600000002</v>
      </c>
      <c r="S20" s="24">
        <v>26.465766000000002</v>
      </c>
      <c r="T20" s="24">
        <v>134.787992</v>
      </c>
      <c r="U20" s="25">
        <v>135.77690600000003</v>
      </c>
      <c r="V20" s="302">
        <f t="shared" si="0"/>
        <v>1889.3630840000003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476</v>
      </c>
      <c r="C21" s="300">
        <v>6.5685000000000127</v>
      </c>
      <c r="D21" s="300">
        <v>6.2727000000000128</v>
      </c>
      <c r="E21" s="300">
        <v>1.2180000000000022</v>
      </c>
      <c r="F21" s="300">
        <v>6.2901000000000122</v>
      </c>
      <c r="G21" s="300">
        <v>7.3080000000000149</v>
      </c>
      <c r="H21" s="299">
        <v>482</v>
      </c>
      <c r="I21" s="300">
        <v>6.124800000000012</v>
      </c>
      <c r="J21" s="300">
        <v>6.5163000000000126</v>
      </c>
      <c r="K21" s="300">
        <v>1.3398000000000028</v>
      </c>
      <c r="L21" s="300">
        <v>6.5772000000000128</v>
      </c>
      <c r="M21" s="301">
        <v>7.4211000000000151</v>
      </c>
      <c r="N21" s="23">
        <v>140.056432</v>
      </c>
      <c r="O21" s="24">
        <v>25.322508000000003</v>
      </c>
      <c r="P21" s="24">
        <v>138.98655600000004</v>
      </c>
      <c r="Q21" s="25">
        <v>139.05067800000003</v>
      </c>
      <c r="R21" s="23">
        <v>135.27974600000002</v>
      </c>
      <c r="S21" s="24">
        <v>26.465766000000002</v>
      </c>
      <c r="T21" s="24">
        <v>134.787992</v>
      </c>
      <c r="U21" s="25">
        <v>135.77690600000003</v>
      </c>
      <c r="V21" s="302">
        <f t="shared" si="0"/>
        <v>1889.3630840000003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476</v>
      </c>
      <c r="C22" s="300">
        <v>6.5685000000000127</v>
      </c>
      <c r="D22" s="300">
        <v>6.2727000000000128</v>
      </c>
      <c r="E22" s="300">
        <v>1.2180000000000022</v>
      </c>
      <c r="F22" s="300">
        <v>6.2901000000000122</v>
      </c>
      <c r="G22" s="300">
        <v>7.3080000000000149</v>
      </c>
      <c r="H22" s="299">
        <v>482</v>
      </c>
      <c r="I22" s="300">
        <v>6.124800000000012</v>
      </c>
      <c r="J22" s="300">
        <v>6.5163000000000126</v>
      </c>
      <c r="K22" s="300">
        <v>1.3398000000000028</v>
      </c>
      <c r="L22" s="300">
        <v>6.5772000000000128</v>
      </c>
      <c r="M22" s="301">
        <v>7.4211000000000151</v>
      </c>
      <c r="N22" s="23">
        <v>140.056432</v>
      </c>
      <c r="O22" s="24">
        <v>25.322508000000003</v>
      </c>
      <c r="P22" s="24">
        <v>138.98655600000004</v>
      </c>
      <c r="Q22" s="25">
        <v>139.05067800000003</v>
      </c>
      <c r="R22" s="23">
        <v>135.27974600000002</v>
      </c>
      <c r="S22" s="24">
        <v>26.465766000000002</v>
      </c>
      <c r="T22" s="24">
        <v>134.787992</v>
      </c>
      <c r="U22" s="25">
        <v>135.77690600000003</v>
      </c>
      <c r="V22" s="302">
        <f t="shared" si="0"/>
        <v>1889.3630840000003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476</v>
      </c>
      <c r="C23" s="300">
        <v>6.5685000000000127</v>
      </c>
      <c r="D23" s="300">
        <v>6.2727000000000128</v>
      </c>
      <c r="E23" s="300">
        <v>1.2180000000000022</v>
      </c>
      <c r="F23" s="300">
        <v>6.2901000000000122</v>
      </c>
      <c r="G23" s="300">
        <v>7.3080000000000149</v>
      </c>
      <c r="H23" s="299">
        <v>482</v>
      </c>
      <c r="I23" s="300">
        <v>6.124800000000012</v>
      </c>
      <c r="J23" s="300">
        <v>6.5163000000000126</v>
      </c>
      <c r="K23" s="300">
        <v>1.3398000000000028</v>
      </c>
      <c r="L23" s="300">
        <v>6.5772000000000128</v>
      </c>
      <c r="M23" s="301">
        <v>7.4211000000000151</v>
      </c>
      <c r="N23" s="23">
        <v>140.056432</v>
      </c>
      <c r="O23" s="24">
        <v>25.322508000000003</v>
      </c>
      <c r="P23" s="24">
        <v>138.98655600000004</v>
      </c>
      <c r="Q23" s="25">
        <v>139.05067800000003</v>
      </c>
      <c r="R23" s="23">
        <v>135.27974600000002</v>
      </c>
      <c r="S23" s="24">
        <v>26.465766000000002</v>
      </c>
      <c r="T23" s="24">
        <v>134.787992</v>
      </c>
      <c r="U23" s="25">
        <v>135.77690600000003</v>
      </c>
      <c r="V23" s="302">
        <f t="shared" si="0"/>
        <v>1889.3630840000003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3326</v>
      </c>
      <c r="C24" s="306">
        <f t="shared" ref="C24:U24" si="1">SUM(C17:C23)</f>
        <v>47.942500000000088</v>
      </c>
      <c r="D24" s="306">
        <f t="shared" si="1"/>
        <v>45.806100000000093</v>
      </c>
      <c r="E24" s="306">
        <f t="shared" si="1"/>
        <v>8.9013000000000133</v>
      </c>
      <c r="F24" s="306">
        <f t="shared" si="1"/>
        <v>45.933100000000081</v>
      </c>
      <c r="G24" s="306">
        <f t="shared" si="1"/>
        <v>53.362600000000093</v>
      </c>
      <c r="H24" s="305">
        <f t="shared" si="1"/>
        <v>3367</v>
      </c>
      <c r="I24" s="306">
        <f t="shared" si="1"/>
        <v>44.726600000000083</v>
      </c>
      <c r="J24" s="306">
        <f t="shared" si="1"/>
        <v>47.561500000000088</v>
      </c>
      <c r="K24" s="306">
        <f t="shared" si="1"/>
        <v>9.8016000000000183</v>
      </c>
      <c r="L24" s="306">
        <f t="shared" si="1"/>
        <v>48.006000000000085</v>
      </c>
      <c r="M24" s="307">
        <f t="shared" si="1"/>
        <v>54.165500000000108</v>
      </c>
      <c r="N24" s="391">
        <f t="shared" si="1"/>
        <v>980.92469999999992</v>
      </c>
      <c r="O24" s="392">
        <f t="shared" si="1"/>
        <v>177.744</v>
      </c>
      <c r="P24" s="392">
        <f t="shared" si="1"/>
        <v>973.14840000000038</v>
      </c>
      <c r="Q24" s="393">
        <f t="shared" si="1"/>
        <v>974.25930000000028</v>
      </c>
      <c r="R24" s="391">
        <f t="shared" si="1"/>
        <v>947.59770000000026</v>
      </c>
      <c r="S24" s="392">
        <f t="shared" si="1"/>
        <v>185.52030000000002</v>
      </c>
      <c r="T24" s="392">
        <f t="shared" si="1"/>
        <v>944.26500000000021</v>
      </c>
      <c r="U24" s="393">
        <f t="shared" si="1"/>
        <v>950.9304000000003</v>
      </c>
      <c r="V24" s="302">
        <f>SUM(B24:U24)</f>
        <v>13233.596600000001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158.70000000000002</v>
      </c>
      <c r="D25" s="314">
        <v>158.70000000000002</v>
      </c>
      <c r="E25" s="314">
        <v>158.70000000000002</v>
      </c>
      <c r="F25" s="314">
        <v>158.70000000000002</v>
      </c>
      <c r="G25" s="314">
        <v>158.70000000000002</v>
      </c>
      <c r="H25" s="313"/>
      <c r="I25" s="314">
        <v>158.70000000000002</v>
      </c>
      <c r="J25" s="314">
        <v>158.70000000000002</v>
      </c>
      <c r="K25" s="314">
        <v>158.70000000000002</v>
      </c>
      <c r="L25" s="314">
        <v>158.70000000000002</v>
      </c>
      <c r="M25" s="315">
        <v>158.70000000000002</v>
      </c>
      <c r="N25" s="387">
        <v>158.70000000000002</v>
      </c>
      <c r="O25" s="388">
        <v>158.70000000000002</v>
      </c>
      <c r="P25" s="388">
        <v>158.70000000000002</v>
      </c>
      <c r="Q25" s="389">
        <v>158.70000000000002</v>
      </c>
      <c r="R25" s="390">
        <v>158.70000000000002</v>
      </c>
      <c r="S25" s="388">
        <v>158.70000000000002</v>
      </c>
      <c r="T25" s="388">
        <v>158.70000000000002</v>
      </c>
      <c r="U25" s="389">
        <v>158.70000000000002</v>
      </c>
      <c r="V25" s="320">
        <f>+((V24/V26)/7)*1000</f>
        <v>158.64007720063773</v>
      </c>
    </row>
    <row r="26" spans="1:42" s="52" customFormat="1" ht="36.75" customHeight="1" x14ac:dyDescent="0.25">
      <c r="A26" s="321" t="s">
        <v>21</v>
      </c>
      <c r="B26" s="322"/>
      <c r="C26" s="323">
        <v>755</v>
      </c>
      <c r="D26" s="323">
        <v>721</v>
      </c>
      <c r="E26" s="323">
        <v>140</v>
      </c>
      <c r="F26" s="323">
        <v>723</v>
      </c>
      <c r="G26" s="323">
        <v>840</v>
      </c>
      <c r="H26" s="324"/>
      <c r="I26" s="323">
        <v>704</v>
      </c>
      <c r="J26" s="323">
        <v>749</v>
      </c>
      <c r="K26" s="323">
        <v>154</v>
      </c>
      <c r="L26" s="323">
        <v>756</v>
      </c>
      <c r="M26" s="325">
        <v>853</v>
      </c>
      <c r="N26" s="86">
        <v>883</v>
      </c>
      <c r="O26" s="35">
        <v>160</v>
      </c>
      <c r="P26" s="35">
        <v>876</v>
      </c>
      <c r="Q26" s="36">
        <v>877</v>
      </c>
      <c r="R26" s="34">
        <v>853</v>
      </c>
      <c r="S26" s="35">
        <v>167</v>
      </c>
      <c r="T26" s="35">
        <v>850</v>
      </c>
      <c r="U26" s="36">
        <v>856</v>
      </c>
      <c r="V26" s="326">
        <f>SUM(C26:U26)</f>
        <v>11917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718.91100000000006</v>
      </c>
      <c r="D27" s="300">
        <f t="shared" ref="D27:G27" si="2">(D26*D25/1000)*6</f>
        <v>686.53620000000001</v>
      </c>
      <c r="E27" s="300">
        <f t="shared" si="2"/>
        <v>133.30800000000002</v>
      </c>
      <c r="F27" s="300">
        <f t="shared" si="2"/>
        <v>688.44060000000013</v>
      </c>
      <c r="G27" s="300">
        <f t="shared" si="2"/>
        <v>799.84799999999996</v>
      </c>
      <c r="H27" s="328"/>
      <c r="I27" s="300">
        <f>(I26*I25/1000)*6</f>
        <v>670.3488000000001</v>
      </c>
      <c r="J27" s="300">
        <f>(J26*J25/1000)*6</f>
        <v>713.19780000000014</v>
      </c>
      <c r="K27" s="300">
        <f>(K26*K25/1000)*6</f>
        <v>146.6388</v>
      </c>
      <c r="L27" s="300">
        <f>(L26*L25/1000)*6</f>
        <v>719.86320000000001</v>
      </c>
      <c r="M27" s="301">
        <f>(M26*M25/1000)*6</f>
        <v>812.22660000000008</v>
      </c>
      <c r="N27" s="302">
        <f>((N26*N25)*7/1000-N17)/6</f>
        <v>140.056432</v>
      </c>
      <c r="O27" s="204">
        <f t="shared" ref="O27:U27" si="3">((O26*O25)*7/1000-O17)/6</f>
        <v>25.322508000000003</v>
      </c>
      <c r="P27" s="204">
        <f t="shared" si="3"/>
        <v>138.98655600000004</v>
      </c>
      <c r="Q27" s="205">
        <f t="shared" si="3"/>
        <v>139.05067800000003</v>
      </c>
      <c r="R27" s="203">
        <f t="shared" si="3"/>
        <v>135.27974600000002</v>
      </c>
      <c r="S27" s="204">
        <f t="shared" si="3"/>
        <v>26.465766000000002</v>
      </c>
      <c r="T27" s="204">
        <f t="shared" si="3"/>
        <v>134.787992</v>
      </c>
      <c r="U27" s="205">
        <f t="shared" si="3"/>
        <v>135.77690600000003</v>
      </c>
      <c r="V27" s="88"/>
      <c r="W27" s="52">
        <f>((V24*1000)/V26)/7</f>
        <v>158.64007720063776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6.5685000000000127</v>
      </c>
      <c r="D28" s="330">
        <f t="shared" ref="D28:G28" si="4">+(D25-$C$32)*D26/1000</f>
        <v>6.2727000000000128</v>
      </c>
      <c r="E28" s="330">
        <f t="shared" si="4"/>
        <v>1.2180000000000022</v>
      </c>
      <c r="F28" s="330">
        <f t="shared" si="4"/>
        <v>6.2901000000000122</v>
      </c>
      <c r="G28" s="330">
        <f t="shared" si="4"/>
        <v>7.3080000000000149</v>
      </c>
      <c r="H28" s="329"/>
      <c r="I28" s="330">
        <f>+(I25-$I$32)*I26/1000</f>
        <v>6.124800000000012</v>
      </c>
      <c r="J28" s="330">
        <f t="shared" ref="J28:M28" si="5">+(J25-$I$32)*J26/1000</f>
        <v>6.5163000000000126</v>
      </c>
      <c r="K28" s="330">
        <f t="shared" si="5"/>
        <v>1.3398000000000028</v>
      </c>
      <c r="L28" s="330">
        <f t="shared" si="5"/>
        <v>6.5772000000000128</v>
      </c>
      <c r="M28" s="331">
        <f t="shared" si="5"/>
        <v>7.4211000000000151</v>
      </c>
      <c r="N28" s="259">
        <f t="shared" ref="N28:U28" si="6">((N26*N25)*7)/1000</f>
        <v>980.92470000000003</v>
      </c>
      <c r="O28" s="45">
        <f t="shared" si="6"/>
        <v>177.74400000000003</v>
      </c>
      <c r="P28" s="45">
        <f t="shared" si="6"/>
        <v>973.14840000000015</v>
      </c>
      <c r="Q28" s="46">
        <f t="shared" si="6"/>
        <v>974.25930000000017</v>
      </c>
      <c r="R28" s="44">
        <f t="shared" si="6"/>
        <v>947.59770000000003</v>
      </c>
      <c r="S28" s="45">
        <f t="shared" si="6"/>
        <v>185.52030000000002</v>
      </c>
      <c r="T28" s="45">
        <f t="shared" si="6"/>
        <v>944.26499999999999</v>
      </c>
      <c r="U28" s="46">
        <f t="shared" si="6"/>
        <v>950.93040000000019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880.83333333333587</v>
      </c>
      <c r="D29" s="333">
        <f t="shared" si="7"/>
        <v>841.16666666666913</v>
      </c>
      <c r="E29" s="333">
        <f t="shared" si="7"/>
        <v>163.3333333333338</v>
      </c>
      <c r="F29" s="333">
        <f t="shared" si="7"/>
        <v>843.5000000000025</v>
      </c>
      <c r="G29" s="333">
        <f t="shared" si="7"/>
        <v>980.00000000000284</v>
      </c>
      <c r="H29" s="332"/>
      <c r="I29" s="333">
        <f>+I26*(1.16666666666667)</f>
        <v>821.33333333333576</v>
      </c>
      <c r="J29" s="333">
        <f>+J26*(1.16666666666667)</f>
        <v>873.83333333333587</v>
      </c>
      <c r="K29" s="333">
        <f>+K26*(1.16666666666667)</f>
        <v>179.6666666666672</v>
      </c>
      <c r="L29" s="333">
        <f>+L26*(1.16666666666667)</f>
        <v>882.00000000000261</v>
      </c>
      <c r="M29" s="334">
        <f>+M26*(1.16666666666667)</f>
        <v>995.16666666666958</v>
      </c>
      <c r="N29" s="89">
        <f t="shared" ref="N29:U29" si="8">+(N24/N26)/7*1000</f>
        <v>158.70000000000002</v>
      </c>
      <c r="O29" s="49">
        <f t="shared" si="8"/>
        <v>158.70000000000002</v>
      </c>
      <c r="P29" s="49">
        <f t="shared" si="8"/>
        <v>158.70000000000007</v>
      </c>
      <c r="Q29" s="50">
        <f t="shared" si="8"/>
        <v>158.70000000000005</v>
      </c>
      <c r="R29" s="48">
        <f t="shared" si="8"/>
        <v>158.70000000000005</v>
      </c>
      <c r="S29" s="49">
        <f t="shared" si="8"/>
        <v>158.70000000000005</v>
      </c>
      <c r="T29" s="49">
        <f t="shared" si="8"/>
        <v>158.70000000000005</v>
      </c>
      <c r="U29" s="50">
        <f t="shared" si="8"/>
        <v>158.70000000000007</v>
      </c>
      <c r="V29" s="344"/>
    </row>
    <row r="30" spans="1:42" s="304" customFormat="1" ht="33.75" customHeight="1" x14ac:dyDescent="0.25">
      <c r="A30" s="52"/>
      <c r="B30" s="328"/>
      <c r="C30" s="335">
        <f>(C27/6)</f>
        <v>119.81850000000001</v>
      </c>
      <c r="D30" s="335">
        <f t="shared" ref="D30:G30" si="9">+(D27/6)</f>
        <v>114.42270000000001</v>
      </c>
      <c r="E30" s="335">
        <f t="shared" si="9"/>
        <v>22.218000000000004</v>
      </c>
      <c r="F30" s="335">
        <f t="shared" si="9"/>
        <v>114.74010000000003</v>
      </c>
      <c r="G30" s="335">
        <f t="shared" si="9"/>
        <v>133.30799999999999</v>
      </c>
      <c r="H30" s="328"/>
      <c r="I30" s="335">
        <f>+(I27/6)</f>
        <v>111.72480000000002</v>
      </c>
      <c r="J30" s="335">
        <f>+(J27/6)</f>
        <v>118.86630000000002</v>
      </c>
      <c r="K30" s="335">
        <f>+(K27/6)</f>
        <v>24.439800000000002</v>
      </c>
      <c r="L30" s="335">
        <f>+(L27/6)</f>
        <v>119.9772</v>
      </c>
      <c r="M30" s="336">
        <f>+(M27/6)</f>
        <v>135.37110000000001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287.56062500000002</v>
      </c>
      <c r="D31" s="335">
        <f t="shared" ref="D31:G31" si="10">+((D27-D24)/4)+D30</f>
        <v>274.60522499999996</v>
      </c>
      <c r="E31" s="335">
        <f t="shared" si="10"/>
        <v>53.319675000000004</v>
      </c>
      <c r="F31" s="335">
        <f t="shared" si="10"/>
        <v>275.36697500000002</v>
      </c>
      <c r="G31" s="335">
        <f t="shared" si="10"/>
        <v>319.92935</v>
      </c>
      <c r="H31" s="328"/>
      <c r="I31" s="335">
        <f>+((I27-I24)/4)+I30</f>
        <v>268.13035000000002</v>
      </c>
      <c r="J31" s="335">
        <f>+((J27-J24)/4)+J30</f>
        <v>285.27537500000005</v>
      </c>
      <c r="K31" s="335">
        <f>+((K27-K24)/4)+K30</f>
        <v>58.649100000000004</v>
      </c>
      <c r="L31" s="335">
        <f>+((L27-L24)/4)+L30</f>
        <v>287.94149999999996</v>
      </c>
      <c r="M31" s="336">
        <f>+((M27-M24)/4)+M30</f>
        <v>324.88637500000004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476.85</v>
      </c>
      <c r="E32" s="340">
        <f>+SUM(C26:G26)</f>
        <v>3179</v>
      </c>
      <c r="F32" s="341"/>
      <c r="G32" s="341"/>
      <c r="H32" s="337"/>
      <c r="I32" s="338">
        <v>150</v>
      </c>
      <c r="J32" s="339">
        <f>+I32*K32/1000</f>
        <v>482.4</v>
      </c>
      <c r="K32" s="340">
        <f>+SUM(I26:M26)</f>
        <v>3216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128.21009999999998</v>
      </c>
      <c r="C39" s="82">
        <v>128.84089999999998</v>
      </c>
      <c r="D39" s="82">
        <v>15.139199999999999</v>
      </c>
      <c r="E39" s="82">
        <v>128.99859999999998</v>
      </c>
      <c r="F39" s="82">
        <v>125.52920000000002</v>
      </c>
      <c r="G39" s="82"/>
      <c r="H39" s="82"/>
      <c r="I39" s="205">
        <f t="shared" ref="I39:I46" si="11">SUM(B39:H39)</f>
        <v>526.71799999999996</v>
      </c>
      <c r="J39" s="52"/>
      <c r="K39" s="404" t="s">
        <v>13</v>
      </c>
      <c r="L39" s="82">
        <v>9.4</v>
      </c>
      <c r="M39" s="82">
        <v>9.6999999999999993</v>
      </c>
      <c r="N39" s="82">
        <v>1.3</v>
      </c>
      <c r="O39" s="82">
        <v>9.6</v>
      </c>
      <c r="P39" s="82">
        <v>9.1999999999999993</v>
      </c>
      <c r="Q39" s="82"/>
      <c r="R39" s="205">
        <f t="shared" ref="R39:R46" si="12">SUM(L39:Q39)</f>
        <v>39.200000000000003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128.21009999999998</v>
      </c>
      <c r="C40" s="82">
        <v>128.84089999999998</v>
      </c>
      <c r="D40" s="82">
        <v>15.139199999999999</v>
      </c>
      <c r="E40" s="82">
        <v>128.99859999999998</v>
      </c>
      <c r="F40" s="82">
        <v>125.52920000000002</v>
      </c>
      <c r="G40" s="82"/>
      <c r="H40" s="82"/>
      <c r="I40" s="205">
        <f t="shared" si="11"/>
        <v>526.71799999999996</v>
      </c>
      <c r="J40" s="52"/>
      <c r="K40" s="406" t="s">
        <v>14</v>
      </c>
      <c r="L40" s="82">
        <v>9.1</v>
      </c>
      <c r="M40" s="82">
        <v>9.6</v>
      </c>
      <c r="N40" s="82">
        <v>1.2</v>
      </c>
      <c r="O40" s="82">
        <v>9.1999999999999993</v>
      </c>
      <c r="P40" s="82">
        <v>9.1</v>
      </c>
      <c r="Q40" s="82"/>
      <c r="R40" s="205">
        <f t="shared" si="12"/>
        <v>38.199999999999996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128.21009999999998</v>
      </c>
      <c r="C41" s="82">
        <v>128.84089999999998</v>
      </c>
      <c r="D41" s="82">
        <v>15.139199999999999</v>
      </c>
      <c r="E41" s="82">
        <v>128.99859999999998</v>
      </c>
      <c r="F41" s="82">
        <v>125.52920000000002</v>
      </c>
      <c r="G41" s="24"/>
      <c r="H41" s="24"/>
      <c r="I41" s="205">
        <f t="shared" si="11"/>
        <v>526.71799999999996</v>
      </c>
      <c r="J41" s="52"/>
      <c r="K41" s="404" t="s">
        <v>15</v>
      </c>
      <c r="L41" s="82">
        <v>9.1</v>
      </c>
      <c r="M41" s="82">
        <v>9.6</v>
      </c>
      <c r="N41" s="82">
        <v>1.3</v>
      </c>
      <c r="O41" s="82">
        <v>9.1999999999999993</v>
      </c>
      <c r="P41" s="82">
        <v>9.1</v>
      </c>
      <c r="Q41" s="24"/>
      <c r="R41" s="205">
        <f t="shared" si="12"/>
        <v>38.299999999999997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128.21009999999998</v>
      </c>
      <c r="C42" s="82">
        <v>128.84089999999998</v>
      </c>
      <c r="D42" s="82">
        <v>15.139199999999999</v>
      </c>
      <c r="E42" s="82">
        <v>128.99859999999998</v>
      </c>
      <c r="F42" s="82">
        <v>125.52920000000002</v>
      </c>
      <c r="G42" s="82"/>
      <c r="H42" s="82"/>
      <c r="I42" s="205">
        <f t="shared" si="11"/>
        <v>526.71799999999996</v>
      </c>
      <c r="J42" s="52"/>
      <c r="K42" s="406" t="s">
        <v>16</v>
      </c>
      <c r="L42" s="82">
        <v>9.1</v>
      </c>
      <c r="M42" s="82">
        <v>9.6</v>
      </c>
      <c r="N42" s="82">
        <v>1.3</v>
      </c>
      <c r="O42" s="82">
        <v>9.1999999999999993</v>
      </c>
      <c r="P42" s="82">
        <v>9.1</v>
      </c>
      <c r="Q42" s="82"/>
      <c r="R42" s="205">
        <f t="shared" si="12"/>
        <v>38.299999999999997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128.21009999999998</v>
      </c>
      <c r="C43" s="82">
        <v>128.84089999999998</v>
      </c>
      <c r="D43" s="82">
        <v>15.139199999999999</v>
      </c>
      <c r="E43" s="82">
        <v>128.99859999999998</v>
      </c>
      <c r="F43" s="82">
        <v>125.52920000000002</v>
      </c>
      <c r="G43" s="82"/>
      <c r="H43" s="82"/>
      <c r="I43" s="205">
        <f t="shared" si="11"/>
        <v>526.71799999999996</v>
      </c>
      <c r="J43" s="52"/>
      <c r="K43" s="404" t="s">
        <v>17</v>
      </c>
      <c r="L43" s="82">
        <v>9.1999999999999993</v>
      </c>
      <c r="M43" s="82">
        <v>9.6</v>
      </c>
      <c r="N43" s="82">
        <v>1.3</v>
      </c>
      <c r="O43" s="82">
        <v>9.3000000000000007</v>
      </c>
      <c r="P43" s="82">
        <v>9.1</v>
      </c>
      <c r="Q43" s="82"/>
      <c r="R43" s="205">
        <f t="shared" si="12"/>
        <v>38.5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128.21009999999998</v>
      </c>
      <c r="C44" s="82">
        <v>128.84089999999998</v>
      </c>
      <c r="D44" s="82">
        <v>15.139199999999999</v>
      </c>
      <c r="E44" s="82">
        <v>128.99859999999998</v>
      </c>
      <c r="F44" s="82">
        <v>125.52920000000002</v>
      </c>
      <c r="G44" s="82"/>
      <c r="H44" s="82"/>
      <c r="I44" s="205">
        <f t="shared" si="11"/>
        <v>526.71799999999996</v>
      </c>
      <c r="J44" s="52"/>
      <c r="K44" s="406" t="s">
        <v>18</v>
      </c>
      <c r="L44" s="82">
        <v>9.1999999999999993</v>
      </c>
      <c r="M44" s="82">
        <v>9.6</v>
      </c>
      <c r="N44" s="82">
        <v>1.3</v>
      </c>
      <c r="O44" s="82">
        <v>9.3000000000000007</v>
      </c>
      <c r="P44" s="82">
        <v>9.1</v>
      </c>
      <c r="Q44" s="82"/>
      <c r="R44" s="205">
        <f t="shared" si="12"/>
        <v>38.5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128.21009999999998</v>
      </c>
      <c r="C45" s="82">
        <v>128.84089999999998</v>
      </c>
      <c r="D45" s="82">
        <v>15.139199999999999</v>
      </c>
      <c r="E45" s="82">
        <v>128.99859999999998</v>
      </c>
      <c r="F45" s="82">
        <v>125.52920000000002</v>
      </c>
      <c r="G45" s="82"/>
      <c r="H45" s="82"/>
      <c r="I45" s="205">
        <f t="shared" si="11"/>
        <v>526.71799999999996</v>
      </c>
      <c r="J45" s="52"/>
      <c r="K45" s="404" t="s">
        <v>19</v>
      </c>
      <c r="L45" s="82">
        <v>9.1999999999999993</v>
      </c>
      <c r="M45" s="82">
        <v>9.6</v>
      </c>
      <c r="N45" s="82">
        <v>1.3</v>
      </c>
      <c r="O45" s="82">
        <v>9.3000000000000007</v>
      </c>
      <c r="P45" s="82">
        <v>9.1999999999999993</v>
      </c>
      <c r="Q45" s="82"/>
      <c r="R45" s="205">
        <f t="shared" si="12"/>
        <v>38.599999999999994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897.47069999999997</v>
      </c>
      <c r="C46" s="309">
        <f t="shared" si="13"/>
        <v>901.88629999999966</v>
      </c>
      <c r="D46" s="309">
        <f t="shared" si="13"/>
        <v>105.9744</v>
      </c>
      <c r="E46" s="309">
        <f t="shared" si="13"/>
        <v>902.99019999999996</v>
      </c>
      <c r="F46" s="309">
        <f t="shared" si="13"/>
        <v>878.70440000000019</v>
      </c>
      <c r="G46" s="309">
        <f t="shared" si="13"/>
        <v>0</v>
      </c>
      <c r="H46" s="309">
        <f t="shared" si="13"/>
        <v>0</v>
      </c>
      <c r="I46" s="205">
        <f t="shared" si="11"/>
        <v>3687.0259999999994</v>
      </c>
      <c r="K46" s="406" t="s">
        <v>11</v>
      </c>
      <c r="L46" s="308">
        <f t="shared" ref="L46:Q46" si="14">SUM(L39:L45)</f>
        <v>64.300000000000011</v>
      </c>
      <c r="M46" s="309">
        <f t="shared" si="14"/>
        <v>67.3</v>
      </c>
      <c r="N46" s="309">
        <f t="shared" si="14"/>
        <v>9</v>
      </c>
      <c r="O46" s="309">
        <f t="shared" si="14"/>
        <v>65.099999999999994</v>
      </c>
      <c r="P46" s="309">
        <f t="shared" si="14"/>
        <v>63.900000000000006</v>
      </c>
      <c r="Q46" s="309">
        <f t="shared" si="14"/>
        <v>0</v>
      </c>
      <c r="R46" s="205">
        <f t="shared" si="12"/>
        <v>269.60000000000002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157.69999999999999</v>
      </c>
      <c r="C47" s="317">
        <v>157.69999999999999</v>
      </c>
      <c r="D47" s="317">
        <v>157.69999999999999</v>
      </c>
      <c r="E47" s="317">
        <v>157.69999999999999</v>
      </c>
      <c r="F47" s="317">
        <v>157.69999999999999</v>
      </c>
      <c r="G47" s="317"/>
      <c r="H47" s="317"/>
      <c r="I47" s="425">
        <f>+((I46/I48)/7)*1000</f>
        <v>157.69999999999999</v>
      </c>
      <c r="K47" s="407" t="s">
        <v>20</v>
      </c>
      <c r="L47" s="316">
        <v>143.5</v>
      </c>
      <c r="M47" s="317">
        <v>141.5</v>
      </c>
      <c r="N47" s="317">
        <v>143.5</v>
      </c>
      <c r="O47" s="317">
        <v>141</v>
      </c>
      <c r="P47" s="317">
        <v>140.5</v>
      </c>
      <c r="Q47" s="317"/>
      <c r="R47" s="425">
        <f>+((R46/R48)/7)*1000</f>
        <v>141.59663865546219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813</v>
      </c>
      <c r="C48" s="35">
        <v>817</v>
      </c>
      <c r="D48" s="35">
        <v>96</v>
      </c>
      <c r="E48" s="35">
        <v>818</v>
      </c>
      <c r="F48" s="35">
        <v>796</v>
      </c>
      <c r="G48" s="35"/>
      <c r="H48" s="35"/>
      <c r="I48" s="427">
        <f>SUM(B48:H48)</f>
        <v>3340</v>
      </c>
      <c r="J48" s="52"/>
      <c r="K48" s="409" t="s">
        <v>21</v>
      </c>
      <c r="L48" s="428">
        <v>64</v>
      </c>
      <c r="M48" s="411">
        <v>68</v>
      </c>
      <c r="N48" s="411">
        <v>9</v>
      </c>
      <c r="O48" s="411">
        <v>66</v>
      </c>
      <c r="P48" s="411">
        <v>65</v>
      </c>
      <c r="Q48" s="411"/>
      <c r="R48" s="429">
        <f>SUM(L48:Q48)</f>
        <v>272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>((B48*B47)*7/1000)/7</f>
        <v>128.21009999999998</v>
      </c>
      <c r="C49" s="204">
        <f t="shared" ref="C49:H49" si="15">((C48*C47)*7/1000)/7</f>
        <v>128.84089999999998</v>
      </c>
      <c r="D49" s="204">
        <f t="shared" si="15"/>
        <v>15.139199999999999</v>
      </c>
      <c r="E49" s="204">
        <f t="shared" si="15"/>
        <v>128.99859999999998</v>
      </c>
      <c r="F49" s="204">
        <f t="shared" si="15"/>
        <v>125.52920000000002</v>
      </c>
      <c r="G49" s="204">
        <f t="shared" si="15"/>
        <v>0</v>
      </c>
      <c r="H49" s="204">
        <f t="shared" si="15"/>
        <v>0</v>
      </c>
      <c r="I49" s="431">
        <f>((I46*1000)/I48)/7</f>
        <v>157.69999999999999</v>
      </c>
      <c r="K49" s="414" t="s">
        <v>22</v>
      </c>
      <c r="L49" s="302">
        <f t="shared" ref="L49:Q49" si="16">((L48*L47)*7/1000-L39)/6</f>
        <v>9.1479999999999997</v>
      </c>
      <c r="M49" s="302">
        <f t="shared" si="16"/>
        <v>9.609</v>
      </c>
      <c r="N49" s="302">
        <f t="shared" si="16"/>
        <v>1.2900833333333332</v>
      </c>
      <c r="O49" s="302">
        <f t="shared" si="16"/>
        <v>9.2569999999999997</v>
      </c>
      <c r="P49" s="302">
        <f t="shared" si="16"/>
        <v>9.1212500000000016</v>
      </c>
      <c r="Q49" s="204">
        <f t="shared" si="16"/>
        <v>0</v>
      </c>
      <c r="R49" s="432">
        <f>((R46*1000)/R48)/7</f>
        <v>141.59663865546219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897.47069999999997</v>
      </c>
      <c r="C50" s="43">
        <f t="shared" si="17"/>
        <v>901.88629999999989</v>
      </c>
      <c r="D50" s="43">
        <f t="shared" si="17"/>
        <v>105.97439999999999</v>
      </c>
      <c r="E50" s="43">
        <f t="shared" si="17"/>
        <v>902.99019999999996</v>
      </c>
      <c r="F50" s="43">
        <f t="shared" si="17"/>
        <v>878.70440000000008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64.287999999999997</v>
      </c>
      <c r="M50" s="43">
        <f t="shared" si="18"/>
        <v>67.353999999999999</v>
      </c>
      <c r="N50" s="43">
        <f t="shared" si="18"/>
        <v>9.0404999999999998</v>
      </c>
      <c r="O50" s="43">
        <f t="shared" si="18"/>
        <v>65.141999999999996</v>
      </c>
      <c r="P50" s="43">
        <f t="shared" si="18"/>
        <v>63.927500000000002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157.69999999999999</v>
      </c>
      <c r="C51" s="49">
        <f t="shared" si="19"/>
        <v>157.69999999999996</v>
      </c>
      <c r="D51" s="49">
        <f t="shared" si="19"/>
        <v>157.70000000000002</v>
      </c>
      <c r="E51" s="49">
        <f t="shared" si="19"/>
        <v>157.69999999999999</v>
      </c>
      <c r="F51" s="49">
        <f t="shared" si="19"/>
        <v>157.70000000000005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143.52678571428572</v>
      </c>
      <c r="M51" s="49">
        <f t="shared" si="20"/>
        <v>141.38655462184875</v>
      </c>
      <c r="N51" s="49">
        <f t="shared" si="20"/>
        <v>142.85714285714286</v>
      </c>
      <c r="O51" s="49">
        <f t="shared" si="20"/>
        <v>140.90909090909091</v>
      </c>
      <c r="P51" s="49">
        <f t="shared" si="20"/>
        <v>140.43956043956047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57"/>
      <c r="D73" s="557"/>
      <c r="E73" s="557"/>
      <c r="F73" s="118"/>
      <c r="G73" s="198"/>
      <c r="H73" s="557"/>
      <c r="I73" s="557"/>
      <c r="J73" s="557"/>
      <c r="K73" s="118"/>
      <c r="L73" s="198"/>
      <c r="M73" s="557"/>
      <c r="N73" s="557"/>
      <c r="O73" s="118"/>
      <c r="P73" s="198"/>
      <c r="Q73" s="557"/>
      <c r="R73" s="55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9.1999999999999993</v>
      </c>
      <c r="C76" s="204">
        <v>8.6999999999999993</v>
      </c>
      <c r="D76" s="204">
        <v>1.6</v>
      </c>
      <c r="E76" s="204">
        <v>8.8000000000000007</v>
      </c>
      <c r="F76" s="205">
        <v>10.1</v>
      </c>
      <c r="G76" s="203">
        <v>8.6999999999999993</v>
      </c>
      <c r="H76" s="204">
        <v>9</v>
      </c>
      <c r="I76" s="204">
        <v>1.9</v>
      </c>
      <c r="J76" s="204">
        <v>9</v>
      </c>
      <c r="K76" s="205">
        <v>10.199999999999999</v>
      </c>
      <c r="L76" s="203">
        <v>10.6</v>
      </c>
      <c r="M76" s="204">
        <v>1.8</v>
      </c>
      <c r="N76" s="204">
        <v>10.6</v>
      </c>
      <c r="O76" s="205">
        <v>10.5</v>
      </c>
      <c r="P76" s="203">
        <v>10.4</v>
      </c>
      <c r="Q76" s="204">
        <v>2.1</v>
      </c>
      <c r="R76" s="204">
        <v>10.3</v>
      </c>
      <c r="S76" s="205">
        <v>10.199999999999999</v>
      </c>
      <c r="T76" s="405">
        <f t="shared" ref="T76:T83" si="26">SUM(B76:S76)</f>
        <v>143.69999999999999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9.1999999999999993</v>
      </c>
      <c r="C77" s="204">
        <v>8.6999999999999993</v>
      </c>
      <c r="D77" s="204">
        <v>1.6</v>
      </c>
      <c r="E77" s="204">
        <v>8.8000000000000007</v>
      </c>
      <c r="F77" s="205">
        <v>10</v>
      </c>
      <c r="G77" s="203">
        <v>8.6</v>
      </c>
      <c r="H77" s="204">
        <v>9</v>
      </c>
      <c r="I77" s="204">
        <v>1.9</v>
      </c>
      <c r="J77" s="204">
        <v>9.1</v>
      </c>
      <c r="K77" s="205">
        <v>10.199999999999999</v>
      </c>
      <c r="L77" s="203">
        <v>10.7</v>
      </c>
      <c r="M77" s="204">
        <v>1.7</v>
      </c>
      <c r="N77" s="204">
        <v>10.5</v>
      </c>
      <c r="O77" s="205">
        <v>10.5</v>
      </c>
      <c r="P77" s="203">
        <v>10.4</v>
      </c>
      <c r="Q77" s="204">
        <v>2</v>
      </c>
      <c r="R77" s="204">
        <v>10.3</v>
      </c>
      <c r="S77" s="205">
        <v>10.199999999999999</v>
      </c>
      <c r="T77" s="405">
        <f t="shared" si="26"/>
        <v>143.4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9.1999999999999993</v>
      </c>
      <c r="C78" s="204">
        <v>8.6999999999999993</v>
      </c>
      <c r="D78" s="204">
        <v>1.6</v>
      </c>
      <c r="E78" s="204">
        <v>8.8000000000000007</v>
      </c>
      <c r="F78" s="205">
        <v>10</v>
      </c>
      <c r="G78" s="203">
        <v>8.6</v>
      </c>
      <c r="H78" s="204">
        <v>9</v>
      </c>
      <c r="I78" s="204">
        <v>1.9</v>
      </c>
      <c r="J78" s="204">
        <v>9.1</v>
      </c>
      <c r="K78" s="205">
        <v>10.199999999999999</v>
      </c>
      <c r="L78" s="203">
        <v>10.7</v>
      </c>
      <c r="M78" s="204">
        <v>1.8</v>
      </c>
      <c r="N78" s="204">
        <v>10.6</v>
      </c>
      <c r="O78" s="205">
        <v>10.5</v>
      </c>
      <c r="P78" s="203">
        <v>10.4</v>
      </c>
      <c r="Q78" s="204">
        <v>2.1</v>
      </c>
      <c r="R78" s="204">
        <v>10.3</v>
      </c>
      <c r="S78" s="205">
        <v>10.199999999999999</v>
      </c>
      <c r="T78" s="405">
        <f t="shared" si="26"/>
        <v>143.69999999999999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8.6999999999999993</v>
      </c>
      <c r="D79" s="204">
        <v>1.6</v>
      </c>
      <c r="E79" s="204">
        <v>8.8000000000000007</v>
      </c>
      <c r="F79" s="205">
        <v>10.1</v>
      </c>
      <c r="G79" s="203">
        <v>8.6</v>
      </c>
      <c r="H79" s="204">
        <v>9</v>
      </c>
      <c r="I79" s="204">
        <v>1.9</v>
      </c>
      <c r="J79" s="204">
        <v>9.1</v>
      </c>
      <c r="K79" s="205">
        <v>10.199999999999999</v>
      </c>
      <c r="L79" s="203">
        <v>10.7</v>
      </c>
      <c r="M79" s="204">
        <v>1.8</v>
      </c>
      <c r="N79" s="204">
        <v>10.6</v>
      </c>
      <c r="O79" s="205">
        <v>10.5</v>
      </c>
      <c r="P79" s="203">
        <v>10.4</v>
      </c>
      <c r="Q79" s="204">
        <v>2.1</v>
      </c>
      <c r="R79" s="204">
        <v>10.3</v>
      </c>
      <c r="S79" s="205">
        <v>10.199999999999999</v>
      </c>
      <c r="T79" s="405">
        <f t="shared" si="26"/>
        <v>143.79999999999998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8.6999999999999993</v>
      </c>
      <c r="D80" s="204">
        <v>1.7</v>
      </c>
      <c r="E80" s="204">
        <v>8.8000000000000007</v>
      </c>
      <c r="F80" s="205">
        <v>10.1</v>
      </c>
      <c r="G80" s="203">
        <v>8.6</v>
      </c>
      <c r="H80" s="204">
        <v>9</v>
      </c>
      <c r="I80" s="204">
        <v>1.9</v>
      </c>
      <c r="J80" s="204">
        <v>9.1</v>
      </c>
      <c r="K80" s="205">
        <v>10.199999999999999</v>
      </c>
      <c r="L80" s="203">
        <v>10.8</v>
      </c>
      <c r="M80" s="204">
        <v>1.8</v>
      </c>
      <c r="N80" s="204">
        <v>10.6</v>
      </c>
      <c r="O80" s="205">
        <v>10.5</v>
      </c>
      <c r="P80" s="203">
        <v>10.4</v>
      </c>
      <c r="Q80" s="204">
        <v>2.1</v>
      </c>
      <c r="R80" s="204">
        <v>10.3</v>
      </c>
      <c r="S80" s="205">
        <v>10.199999999999999</v>
      </c>
      <c r="T80" s="405">
        <f t="shared" si="26"/>
        <v>144.1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8.8000000000000007</v>
      </c>
      <c r="D81" s="204">
        <v>1.7</v>
      </c>
      <c r="E81" s="204">
        <v>8.9</v>
      </c>
      <c r="F81" s="205">
        <v>10.1</v>
      </c>
      <c r="G81" s="203">
        <v>8.6999999999999993</v>
      </c>
      <c r="H81" s="204">
        <v>9</v>
      </c>
      <c r="I81" s="204">
        <v>2</v>
      </c>
      <c r="J81" s="204">
        <v>9.1999999999999993</v>
      </c>
      <c r="K81" s="205">
        <v>10.199999999999999</v>
      </c>
      <c r="L81" s="203">
        <v>10.8</v>
      </c>
      <c r="M81" s="204">
        <v>1.8</v>
      </c>
      <c r="N81" s="204">
        <v>10.6</v>
      </c>
      <c r="O81" s="205">
        <v>10.5</v>
      </c>
      <c r="P81" s="203">
        <v>10.5</v>
      </c>
      <c r="Q81" s="204">
        <v>2.1</v>
      </c>
      <c r="R81" s="204">
        <v>10.3</v>
      </c>
      <c r="S81" s="205">
        <v>10.199999999999999</v>
      </c>
      <c r="T81" s="405">
        <f t="shared" si="26"/>
        <v>144.69999999999999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8.8000000000000007</v>
      </c>
      <c r="D82" s="204">
        <v>1.7</v>
      </c>
      <c r="E82" s="204">
        <v>8.9</v>
      </c>
      <c r="F82" s="205">
        <v>10.1</v>
      </c>
      <c r="G82" s="203">
        <v>8.6999999999999993</v>
      </c>
      <c r="H82" s="204">
        <v>9</v>
      </c>
      <c r="I82" s="204">
        <v>2</v>
      </c>
      <c r="J82" s="204">
        <v>9.1999999999999993</v>
      </c>
      <c r="K82" s="205">
        <v>10.3</v>
      </c>
      <c r="L82" s="203">
        <v>10.8</v>
      </c>
      <c r="M82" s="204">
        <v>1.8</v>
      </c>
      <c r="N82" s="204">
        <v>10.6</v>
      </c>
      <c r="O82" s="205">
        <v>10.6</v>
      </c>
      <c r="P82" s="203">
        <v>10.5</v>
      </c>
      <c r="Q82" s="204">
        <v>2.1</v>
      </c>
      <c r="R82" s="204">
        <v>10.3</v>
      </c>
      <c r="S82" s="205">
        <v>10.3</v>
      </c>
      <c r="T82" s="405">
        <f t="shared" si="26"/>
        <v>145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64.699999999999989</v>
      </c>
      <c r="C83" s="309">
        <f>SUM(C76:C82)</f>
        <v>61.099999999999994</v>
      </c>
      <c r="D83" s="309">
        <f>SUM(D76:D82)</f>
        <v>11.499999999999998</v>
      </c>
      <c r="E83" s="309">
        <f>SUM(E76:E82)</f>
        <v>61.8</v>
      </c>
      <c r="F83" s="310">
        <f>SUM(F76:F82)</f>
        <v>70.5</v>
      </c>
      <c r="G83" s="311">
        <f t="shared" ref="G83:S83" si="27">SUM(G76:G82)</f>
        <v>60.5</v>
      </c>
      <c r="H83" s="309">
        <f t="shared" si="27"/>
        <v>63</v>
      </c>
      <c r="I83" s="309">
        <f t="shared" si="27"/>
        <v>13.5</v>
      </c>
      <c r="J83" s="309">
        <f t="shared" si="27"/>
        <v>63.800000000000011</v>
      </c>
      <c r="K83" s="310">
        <f t="shared" si="27"/>
        <v>71.5</v>
      </c>
      <c r="L83" s="311">
        <f t="shared" si="27"/>
        <v>75.099999999999994</v>
      </c>
      <c r="M83" s="309">
        <f t="shared" si="27"/>
        <v>12.500000000000002</v>
      </c>
      <c r="N83" s="309">
        <f t="shared" si="27"/>
        <v>74.100000000000009</v>
      </c>
      <c r="O83" s="310">
        <f t="shared" si="27"/>
        <v>73.599999999999994</v>
      </c>
      <c r="P83" s="311">
        <f t="shared" si="27"/>
        <v>73</v>
      </c>
      <c r="Q83" s="309">
        <f t="shared" si="27"/>
        <v>14.599999999999998</v>
      </c>
      <c r="R83" s="309">
        <f t="shared" si="27"/>
        <v>72.099999999999994</v>
      </c>
      <c r="S83" s="310">
        <f t="shared" si="27"/>
        <v>71.5</v>
      </c>
      <c r="T83" s="405">
        <f t="shared" si="26"/>
        <v>1008.4000000000001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149</v>
      </c>
      <c r="C84" s="317">
        <v>148</v>
      </c>
      <c r="D84" s="317">
        <v>149.5</v>
      </c>
      <c r="E84" s="317">
        <v>147</v>
      </c>
      <c r="F84" s="318">
        <v>146</v>
      </c>
      <c r="G84" s="319">
        <v>149</v>
      </c>
      <c r="H84" s="317">
        <v>147.5</v>
      </c>
      <c r="I84" s="317">
        <v>149</v>
      </c>
      <c r="J84" s="317">
        <v>147</v>
      </c>
      <c r="K84" s="318">
        <v>146</v>
      </c>
      <c r="L84" s="319">
        <v>149</v>
      </c>
      <c r="M84" s="317">
        <v>149</v>
      </c>
      <c r="N84" s="317">
        <v>147</v>
      </c>
      <c r="O84" s="318">
        <v>146</v>
      </c>
      <c r="P84" s="319">
        <v>149</v>
      </c>
      <c r="Q84" s="317">
        <v>149</v>
      </c>
      <c r="R84" s="317">
        <v>147</v>
      </c>
      <c r="S84" s="318">
        <v>146</v>
      </c>
      <c r="T84" s="408">
        <f>+((T83/T85)/7)*1000</f>
        <v>147.4484573768095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11</v>
      </c>
      <c r="E85" s="411">
        <v>60</v>
      </c>
      <c r="F85" s="412">
        <v>69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72</v>
      </c>
      <c r="M85" s="411">
        <v>12</v>
      </c>
      <c r="N85" s="411">
        <v>72</v>
      </c>
      <c r="O85" s="412">
        <v>72</v>
      </c>
      <c r="P85" s="410">
        <v>70</v>
      </c>
      <c r="Q85" s="411">
        <v>14</v>
      </c>
      <c r="R85" s="411">
        <v>70</v>
      </c>
      <c r="S85" s="412">
        <v>70</v>
      </c>
      <c r="T85" s="413">
        <f>SUM(B85:S85)</f>
        <v>977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" si="28">((B85*B84)*7/1000-B76)/6</f>
        <v>9.2443333333333317</v>
      </c>
      <c r="C86" s="204">
        <f t="shared" ref="C86" si="29">((C85*C84)*7/1000-C76)/6</f>
        <v>8.7373333333333338</v>
      </c>
      <c r="D86" s="204">
        <f t="shared" ref="D86" si="30">((D85*D84)*7/1000-D76)/6</f>
        <v>1.6519166666666667</v>
      </c>
      <c r="E86" s="204">
        <f t="shared" ref="E86" si="31">((E85*E84)*7/1000-E76)/6</f>
        <v>8.8233333333333324</v>
      </c>
      <c r="F86" s="205">
        <f t="shared" ref="F86" si="32">((F85*F84)*7/1000-F76)/6</f>
        <v>10.069666666666667</v>
      </c>
      <c r="G86" s="203">
        <f t="shared" ref="G86" si="33">((G85*G84)*7/1000-G76)/6</f>
        <v>8.6323333333333334</v>
      </c>
      <c r="H86" s="204">
        <f t="shared" ref="H86" si="34">((H85*H84)*7/1000-H76)/6</f>
        <v>8.9970833333333342</v>
      </c>
      <c r="I86" s="204">
        <f t="shared" ref="I86" si="35">((I85*I84)*7/1000-I76)/6</f>
        <v>1.9431666666666665</v>
      </c>
      <c r="J86" s="204">
        <f t="shared" ref="J86" si="36">((J85*J84)*7/1000-J76)/6</f>
        <v>9.1330000000000009</v>
      </c>
      <c r="K86" s="205">
        <f t="shared" ref="K86" si="37">((K85*K84)*7/1000-K76)/6</f>
        <v>10.223333333333334</v>
      </c>
      <c r="L86" s="203">
        <f t="shared" ref="L86" si="38">((L85*L84)*7/1000-L76)/6</f>
        <v>10.749333333333334</v>
      </c>
      <c r="M86" s="204">
        <f t="shared" ref="M86" si="39">((M85*M84)*7/1000-M76)/6</f>
        <v>1.7859999999999998</v>
      </c>
      <c r="N86" s="204">
        <f t="shared" ref="N86" si="40">((N85*N84)*7/1000-N76)/6</f>
        <v>10.581333333333331</v>
      </c>
      <c r="O86" s="205">
        <f t="shared" ref="O86" si="41">((O85*O84)*7/1000-O76)/6</f>
        <v>10.514000000000001</v>
      </c>
      <c r="P86" s="203">
        <f t="shared" ref="P86" si="42">((P85*P84)*7/1000-P76)/6</f>
        <v>10.435</v>
      </c>
      <c r="Q86" s="204">
        <f t="shared" ref="Q86" si="43">((Q85*Q84)*7/1000-Q76)/6</f>
        <v>2.0836666666666668</v>
      </c>
      <c r="R86" s="204">
        <f t="shared" ref="R86" si="44">((R85*R84)*7/1000-R76)/6</f>
        <v>10.288333333333334</v>
      </c>
      <c r="S86" s="205">
        <f t="shared" ref="S86" si="45">((S85*S84)*7/1000-S76)/6</f>
        <v>10.223333333333334</v>
      </c>
      <c r="T86" s="413">
        <f>((T83*1000)/T85)/7</f>
        <v>147.4484573768095</v>
      </c>
      <c r="AD86" s="3"/>
    </row>
    <row r="87" spans="1:41" ht="33.75" customHeight="1" x14ac:dyDescent="0.25">
      <c r="A87" s="99" t="s">
        <v>23</v>
      </c>
      <c r="B87" s="42">
        <f>((B85*B84)*7)/1000</f>
        <v>64.665999999999997</v>
      </c>
      <c r="C87" s="43">
        <f>((C85*C84)*7)/1000</f>
        <v>61.124000000000002</v>
      </c>
      <c r="D87" s="43">
        <f>((D85*D84)*7)/1000</f>
        <v>11.5115</v>
      </c>
      <c r="E87" s="43">
        <f>((E85*E84)*7)/1000</f>
        <v>61.74</v>
      </c>
      <c r="F87" s="90">
        <f>((F85*F84)*7)/1000</f>
        <v>70.518000000000001</v>
      </c>
      <c r="G87" s="42">
        <f t="shared" ref="G87:S87" si="46">((G85*G84)*7)/1000</f>
        <v>60.494</v>
      </c>
      <c r="H87" s="43">
        <f t="shared" si="46"/>
        <v>62.982500000000002</v>
      </c>
      <c r="I87" s="43">
        <f t="shared" si="46"/>
        <v>13.558999999999999</v>
      </c>
      <c r="J87" s="43">
        <f t="shared" si="46"/>
        <v>63.798000000000002</v>
      </c>
      <c r="K87" s="90">
        <f t="shared" si="46"/>
        <v>71.540000000000006</v>
      </c>
      <c r="L87" s="42">
        <f t="shared" si="46"/>
        <v>75.096000000000004</v>
      </c>
      <c r="M87" s="43">
        <f t="shared" si="46"/>
        <v>12.516</v>
      </c>
      <c r="N87" s="43">
        <f t="shared" si="46"/>
        <v>74.087999999999994</v>
      </c>
      <c r="O87" s="90">
        <f t="shared" si="46"/>
        <v>73.584000000000003</v>
      </c>
      <c r="P87" s="42">
        <f t="shared" si="46"/>
        <v>73.010000000000005</v>
      </c>
      <c r="Q87" s="43">
        <f t="shared" si="46"/>
        <v>14.602</v>
      </c>
      <c r="R87" s="43">
        <f t="shared" si="46"/>
        <v>72.03</v>
      </c>
      <c r="S87" s="90">
        <f t="shared" si="46"/>
        <v>71.540000000000006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149.07834101382485</v>
      </c>
      <c r="C88" s="49">
        <f>+(C83/C85)/7*1000</f>
        <v>147.94188861985472</v>
      </c>
      <c r="D88" s="49">
        <f>+(D83/D85)/7*1000</f>
        <v>149.35064935064932</v>
      </c>
      <c r="E88" s="49">
        <f>+(E83/E85)/7*1000</f>
        <v>147.14285714285717</v>
      </c>
      <c r="F88" s="50">
        <f>+(F83/F85)/7*1000</f>
        <v>145.96273291925468</v>
      </c>
      <c r="G88" s="48">
        <f t="shared" ref="G88:S88" si="47">+(G83/G85)/7*1000</f>
        <v>149.01477832512316</v>
      </c>
      <c r="H88" s="49">
        <f t="shared" si="47"/>
        <v>147.54098360655738</v>
      </c>
      <c r="I88" s="49">
        <f t="shared" si="47"/>
        <v>148.35164835164835</v>
      </c>
      <c r="J88" s="49">
        <f t="shared" si="47"/>
        <v>147.00460829493093</v>
      </c>
      <c r="K88" s="50">
        <f t="shared" si="47"/>
        <v>145.91836734693877</v>
      </c>
      <c r="L88" s="48">
        <f t="shared" si="47"/>
        <v>149.00793650793648</v>
      </c>
      <c r="M88" s="49">
        <f t="shared" si="47"/>
        <v>148.8095238095238</v>
      </c>
      <c r="N88" s="49">
        <f t="shared" si="47"/>
        <v>147.02380952380952</v>
      </c>
      <c r="O88" s="50">
        <f t="shared" si="47"/>
        <v>146.03174603174602</v>
      </c>
      <c r="P88" s="48">
        <f t="shared" si="47"/>
        <v>148.9795918367347</v>
      </c>
      <c r="Q88" s="49">
        <f t="shared" si="47"/>
        <v>148.97959183673467</v>
      </c>
      <c r="R88" s="49">
        <f t="shared" si="47"/>
        <v>147.14285714285717</v>
      </c>
      <c r="S88" s="50">
        <f t="shared" si="47"/>
        <v>145.91836734693877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618" t="s">
        <v>56</v>
      </c>
      <c r="L11" s="618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53</v>
      </c>
      <c r="C15" s="630"/>
      <c r="D15" s="630"/>
      <c r="E15" s="630"/>
      <c r="F15" s="630"/>
      <c r="G15" s="630"/>
      <c r="H15" s="630"/>
      <c r="I15" s="630"/>
      <c r="J15" s="631"/>
      <c r="K15" s="632" t="s">
        <v>9</v>
      </c>
      <c r="L15" s="624"/>
      <c r="M15" s="624"/>
      <c r="N15" s="624"/>
      <c r="O15" s="625"/>
      <c r="P15" s="626" t="s">
        <v>30</v>
      </c>
      <c r="Q15" s="627"/>
      <c r="R15" s="627"/>
      <c r="S15" s="62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19" t="s">
        <v>26</v>
      </c>
      <c r="C36" s="620"/>
      <c r="D36" s="620"/>
      <c r="E36" s="620"/>
      <c r="F36" s="620"/>
      <c r="G36" s="620"/>
      <c r="H36" s="102"/>
      <c r="I36" s="55" t="s">
        <v>27</v>
      </c>
      <c r="J36" s="110"/>
      <c r="K36" s="622" t="s">
        <v>26</v>
      </c>
      <c r="L36" s="622"/>
      <c r="M36" s="622"/>
      <c r="N36" s="622"/>
      <c r="O36" s="619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621" t="s">
        <v>8</v>
      </c>
      <c r="C55" s="622"/>
      <c r="D55" s="622"/>
      <c r="E55" s="622"/>
      <c r="F55" s="61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9" zoomScale="29" zoomScaleNormal="30" workbookViewId="0">
      <selection activeCell="L48" sqref="L48:P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  <c r="T3" s="558"/>
      <c r="U3" s="558"/>
      <c r="V3" s="558"/>
      <c r="W3" s="558"/>
      <c r="X3" s="558"/>
      <c r="Y3" s="2"/>
      <c r="Z3" s="2"/>
      <c r="AA3" s="2"/>
      <c r="AB3" s="2"/>
      <c r="AC3" s="2"/>
      <c r="AD3" s="5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58" t="s">
        <v>1</v>
      </c>
      <c r="B9" s="558"/>
      <c r="C9" s="558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58"/>
      <c r="B10" s="558"/>
      <c r="C10" s="5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58" t="s">
        <v>4</v>
      </c>
      <c r="B11" s="558"/>
      <c r="C11" s="558"/>
      <c r="D11" s="1"/>
      <c r="E11" s="559">
        <v>1</v>
      </c>
      <c r="F11" s="1"/>
      <c r="G11" s="1"/>
      <c r="H11" s="1"/>
      <c r="I11" s="1"/>
      <c r="J11" s="1"/>
      <c r="K11" s="618" t="s">
        <v>150</v>
      </c>
      <c r="L11" s="618"/>
      <c r="M11" s="560"/>
      <c r="N11" s="5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58"/>
      <c r="B12" s="558"/>
      <c r="C12" s="558"/>
      <c r="D12" s="1"/>
      <c r="E12" s="5"/>
      <c r="F12" s="1"/>
      <c r="G12" s="1"/>
      <c r="H12" s="1"/>
      <c r="I12" s="1"/>
      <c r="J12" s="1"/>
      <c r="K12" s="560"/>
      <c r="L12" s="560"/>
      <c r="M12" s="560"/>
      <c r="N12" s="5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58"/>
      <c r="B13" s="558"/>
      <c r="C13" s="558"/>
      <c r="D13" s="558"/>
      <c r="E13" s="558"/>
      <c r="F13" s="558"/>
      <c r="G13" s="558"/>
      <c r="H13" s="558"/>
      <c r="I13" s="558"/>
      <c r="J13" s="558"/>
      <c r="K13" s="558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1"/>
      <c r="X13" s="1"/>
      <c r="Y13" s="1"/>
    </row>
    <row r="14" spans="1:30" s="3" customFormat="1" ht="27" thickBot="1" x14ac:dyDescent="0.3">
      <c r="A14" s="55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476</v>
      </c>
      <c r="C17" s="300">
        <v>6.5685000000000127</v>
      </c>
      <c r="D17" s="300">
        <v>6.2727000000000128</v>
      </c>
      <c r="E17" s="300">
        <v>1.2180000000000022</v>
      </c>
      <c r="F17" s="300">
        <v>6.2901000000000122</v>
      </c>
      <c r="G17" s="300">
        <v>7.3080000000000149</v>
      </c>
      <c r="H17" s="299">
        <v>482</v>
      </c>
      <c r="I17" s="300">
        <v>6.124800000000012</v>
      </c>
      <c r="J17" s="300">
        <v>6.5163000000000126</v>
      </c>
      <c r="K17" s="300">
        <v>1.3398000000000028</v>
      </c>
      <c r="L17" s="300">
        <v>6.5772000000000128</v>
      </c>
      <c r="M17" s="301">
        <v>7.4211000000000151</v>
      </c>
      <c r="N17" s="23">
        <v>140.056432</v>
      </c>
      <c r="O17" s="24">
        <v>25.322508000000003</v>
      </c>
      <c r="P17" s="24">
        <v>138.98655600000004</v>
      </c>
      <c r="Q17" s="25">
        <v>139.05067800000003</v>
      </c>
      <c r="R17" s="23">
        <v>135.27974600000002</v>
      </c>
      <c r="S17" s="24">
        <v>26.465766000000002</v>
      </c>
      <c r="T17" s="24">
        <v>134.787992</v>
      </c>
      <c r="U17" s="25">
        <v>135.77690600000003</v>
      </c>
      <c r="V17" s="302">
        <f>SUM(B17:U17)</f>
        <v>1889.3630840000003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476</v>
      </c>
      <c r="C18" s="300">
        <v>6.5685000000000127</v>
      </c>
      <c r="D18" s="300">
        <v>6.2727000000000128</v>
      </c>
      <c r="E18" s="300">
        <v>1.2180000000000022</v>
      </c>
      <c r="F18" s="300">
        <v>6.2901000000000122</v>
      </c>
      <c r="G18" s="300">
        <v>7.3080000000000149</v>
      </c>
      <c r="H18" s="299">
        <v>482</v>
      </c>
      <c r="I18" s="300">
        <v>6.124800000000012</v>
      </c>
      <c r="J18" s="300">
        <v>6.5163000000000126</v>
      </c>
      <c r="K18" s="300">
        <v>1.3398000000000028</v>
      </c>
      <c r="L18" s="300">
        <v>6.5772000000000128</v>
      </c>
      <c r="M18" s="301">
        <v>7.4211000000000151</v>
      </c>
      <c r="N18" s="23">
        <v>140.056432</v>
      </c>
      <c r="O18" s="24">
        <v>25.322508000000003</v>
      </c>
      <c r="P18" s="24">
        <v>138.98655600000004</v>
      </c>
      <c r="Q18" s="25">
        <v>139.05067800000003</v>
      </c>
      <c r="R18" s="23">
        <v>135.27974600000002</v>
      </c>
      <c r="S18" s="24">
        <v>26.465766000000002</v>
      </c>
      <c r="T18" s="24">
        <v>134.787992</v>
      </c>
      <c r="U18" s="25">
        <v>135.77690600000003</v>
      </c>
      <c r="V18" s="302">
        <f t="shared" ref="V18:V23" si="0">SUM(B18:U18)</f>
        <v>1889.3630840000003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474</v>
      </c>
      <c r="C19" s="300">
        <v>6.1155000000000177</v>
      </c>
      <c r="D19" s="300">
        <v>5.8077000000000165</v>
      </c>
      <c r="E19" s="300">
        <v>1.109700000000003</v>
      </c>
      <c r="F19" s="300">
        <v>5.8563000000000169</v>
      </c>
      <c r="G19" s="300">
        <v>6.7878000000000194</v>
      </c>
      <c r="H19" s="299">
        <v>479</v>
      </c>
      <c r="I19" s="300">
        <v>5.6538000000000155</v>
      </c>
      <c r="J19" s="300">
        <v>6.0507000000000168</v>
      </c>
      <c r="K19" s="300">
        <v>1.2231000000000036</v>
      </c>
      <c r="L19" s="300">
        <v>6.1155000000000177</v>
      </c>
      <c r="M19" s="301">
        <v>6.9012000000000189</v>
      </c>
      <c r="N19" s="23">
        <v>138.75662720000005</v>
      </c>
      <c r="O19" s="24">
        <v>25.285396800000008</v>
      </c>
      <c r="P19" s="24">
        <v>137.6351976</v>
      </c>
      <c r="Q19" s="25">
        <v>138.49490880000002</v>
      </c>
      <c r="R19" s="23">
        <v>134.24844160000001</v>
      </c>
      <c r="S19" s="24">
        <v>25.270773600000002</v>
      </c>
      <c r="T19" s="24">
        <v>133.55978320000003</v>
      </c>
      <c r="U19" s="25">
        <v>134.04957759999999</v>
      </c>
      <c r="V19" s="302">
        <f t="shared" si="0"/>
        <v>1871.9220064000003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474</v>
      </c>
      <c r="C20" s="300">
        <v>6.1155000000000177</v>
      </c>
      <c r="D20" s="300">
        <v>5.8077000000000165</v>
      </c>
      <c r="E20" s="300">
        <v>1.109700000000003</v>
      </c>
      <c r="F20" s="300">
        <v>5.8563000000000169</v>
      </c>
      <c r="G20" s="300">
        <v>6.7878000000000194</v>
      </c>
      <c r="H20" s="299">
        <v>479</v>
      </c>
      <c r="I20" s="300">
        <v>5.6538000000000155</v>
      </c>
      <c r="J20" s="300">
        <v>6.0507000000000168</v>
      </c>
      <c r="K20" s="300">
        <v>1.2231000000000036</v>
      </c>
      <c r="L20" s="300">
        <v>6.1155000000000177</v>
      </c>
      <c r="M20" s="301">
        <v>6.9012000000000189</v>
      </c>
      <c r="N20" s="23">
        <v>138.75662720000005</v>
      </c>
      <c r="O20" s="24">
        <v>25.285396800000008</v>
      </c>
      <c r="P20" s="24">
        <v>137.6351976</v>
      </c>
      <c r="Q20" s="25">
        <v>138.49490880000002</v>
      </c>
      <c r="R20" s="23">
        <v>134.24844160000001</v>
      </c>
      <c r="S20" s="24">
        <v>25.270773600000002</v>
      </c>
      <c r="T20" s="24">
        <v>133.55978320000003</v>
      </c>
      <c r="U20" s="25">
        <v>134.04957759999999</v>
      </c>
      <c r="V20" s="302">
        <f t="shared" si="0"/>
        <v>1871.9220064000003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474</v>
      </c>
      <c r="C21" s="300">
        <v>6.1155000000000177</v>
      </c>
      <c r="D21" s="300">
        <v>5.8077000000000165</v>
      </c>
      <c r="E21" s="300">
        <v>1.109700000000003</v>
      </c>
      <c r="F21" s="300">
        <v>5.8563000000000169</v>
      </c>
      <c r="G21" s="300">
        <v>6.7878000000000194</v>
      </c>
      <c r="H21" s="299">
        <v>479</v>
      </c>
      <c r="I21" s="300">
        <v>5.6538000000000155</v>
      </c>
      <c r="J21" s="300">
        <v>6.0507000000000168</v>
      </c>
      <c r="K21" s="300">
        <v>1.2231000000000036</v>
      </c>
      <c r="L21" s="300">
        <v>6.1155000000000177</v>
      </c>
      <c r="M21" s="301">
        <v>6.9012000000000189</v>
      </c>
      <c r="N21" s="23">
        <v>138.75662720000005</v>
      </c>
      <c r="O21" s="24">
        <v>25.285396800000008</v>
      </c>
      <c r="P21" s="24">
        <v>137.6351976</v>
      </c>
      <c r="Q21" s="25">
        <v>138.49490880000002</v>
      </c>
      <c r="R21" s="23">
        <v>134.24844160000001</v>
      </c>
      <c r="S21" s="24">
        <v>25.270773600000002</v>
      </c>
      <c r="T21" s="24">
        <v>133.55978320000003</v>
      </c>
      <c r="U21" s="25">
        <v>134.04957759999999</v>
      </c>
      <c r="V21" s="302">
        <f t="shared" si="0"/>
        <v>1871.9220064000003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474</v>
      </c>
      <c r="C22" s="300">
        <v>6.1155000000000177</v>
      </c>
      <c r="D22" s="300">
        <v>5.8077000000000165</v>
      </c>
      <c r="E22" s="300">
        <v>1.109700000000003</v>
      </c>
      <c r="F22" s="300">
        <v>5.8563000000000169</v>
      </c>
      <c r="G22" s="300">
        <v>6.7878000000000194</v>
      </c>
      <c r="H22" s="299">
        <v>479</v>
      </c>
      <c r="I22" s="300">
        <v>5.6538000000000155</v>
      </c>
      <c r="J22" s="300">
        <v>6.0507000000000168</v>
      </c>
      <c r="K22" s="300">
        <v>1.2231000000000036</v>
      </c>
      <c r="L22" s="300">
        <v>6.1155000000000177</v>
      </c>
      <c r="M22" s="301">
        <v>6.9012000000000189</v>
      </c>
      <c r="N22" s="23">
        <v>138.75662720000005</v>
      </c>
      <c r="O22" s="24">
        <v>25.285396800000008</v>
      </c>
      <c r="P22" s="24">
        <v>137.6351976</v>
      </c>
      <c r="Q22" s="25">
        <v>138.49490880000002</v>
      </c>
      <c r="R22" s="23">
        <v>134.24844160000001</v>
      </c>
      <c r="S22" s="24">
        <v>25.270773600000002</v>
      </c>
      <c r="T22" s="24">
        <v>133.55978320000003</v>
      </c>
      <c r="U22" s="25">
        <v>134.04957759999999</v>
      </c>
      <c r="V22" s="302">
        <f t="shared" si="0"/>
        <v>1871.9220064000003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474</v>
      </c>
      <c r="C23" s="300">
        <v>6.1155000000000177</v>
      </c>
      <c r="D23" s="300">
        <v>5.8077000000000165</v>
      </c>
      <c r="E23" s="300">
        <v>1.109700000000003</v>
      </c>
      <c r="F23" s="300">
        <v>5.8563000000000169</v>
      </c>
      <c r="G23" s="300">
        <v>6.7878000000000194</v>
      </c>
      <c r="H23" s="299">
        <v>479</v>
      </c>
      <c r="I23" s="300">
        <v>5.6538000000000155</v>
      </c>
      <c r="J23" s="300">
        <v>6.0507000000000168</v>
      </c>
      <c r="K23" s="300">
        <v>1.2231000000000036</v>
      </c>
      <c r="L23" s="300">
        <v>6.1155000000000177</v>
      </c>
      <c r="M23" s="301">
        <v>6.9012000000000189</v>
      </c>
      <c r="N23" s="23">
        <v>138.75662720000005</v>
      </c>
      <c r="O23" s="24">
        <v>25.285396800000008</v>
      </c>
      <c r="P23" s="24">
        <v>137.6351976</v>
      </c>
      <c r="Q23" s="25">
        <v>138.49490880000002</v>
      </c>
      <c r="R23" s="23">
        <v>134.24844160000001</v>
      </c>
      <c r="S23" s="24">
        <v>25.270773600000002</v>
      </c>
      <c r="T23" s="24">
        <v>133.55978320000003</v>
      </c>
      <c r="U23" s="25">
        <v>134.04957759999999</v>
      </c>
      <c r="V23" s="302">
        <f t="shared" si="0"/>
        <v>1871.9220064000003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3322</v>
      </c>
      <c r="C24" s="306">
        <f t="shared" ref="C24:U24" si="1">SUM(C17:C23)</f>
        <v>43.714500000000115</v>
      </c>
      <c r="D24" s="306">
        <f t="shared" si="1"/>
        <v>41.583900000000114</v>
      </c>
      <c r="E24" s="306">
        <f t="shared" si="1"/>
        <v>7.9845000000000184</v>
      </c>
      <c r="F24" s="306">
        <f t="shared" si="1"/>
        <v>41.861700000000113</v>
      </c>
      <c r="G24" s="306">
        <f t="shared" si="1"/>
        <v>48.555000000000128</v>
      </c>
      <c r="H24" s="305">
        <f t="shared" si="1"/>
        <v>3359</v>
      </c>
      <c r="I24" s="306">
        <f t="shared" si="1"/>
        <v>40.518600000000106</v>
      </c>
      <c r="J24" s="306">
        <f t="shared" si="1"/>
        <v>43.286100000000118</v>
      </c>
      <c r="K24" s="306">
        <f t="shared" si="1"/>
        <v>8.7951000000000246</v>
      </c>
      <c r="L24" s="306">
        <f t="shared" si="1"/>
        <v>43.731900000000117</v>
      </c>
      <c r="M24" s="307">
        <f t="shared" si="1"/>
        <v>49.348200000000119</v>
      </c>
      <c r="N24" s="391">
        <f t="shared" si="1"/>
        <v>973.89600000000019</v>
      </c>
      <c r="O24" s="392">
        <f t="shared" si="1"/>
        <v>177.07200000000003</v>
      </c>
      <c r="P24" s="392">
        <f t="shared" si="1"/>
        <v>966.14909999999998</v>
      </c>
      <c r="Q24" s="393">
        <f t="shared" si="1"/>
        <v>970.57590000000027</v>
      </c>
      <c r="R24" s="391">
        <f t="shared" si="1"/>
        <v>941.80169999999998</v>
      </c>
      <c r="S24" s="392">
        <f t="shared" si="1"/>
        <v>179.28540000000004</v>
      </c>
      <c r="T24" s="392">
        <f t="shared" si="1"/>
        <v>937.37490000000025</v>
      </c>
      <c r="U24" s="393">
        <f t="shared" si="1"/>
        <v>941.8017000000001</v>
      </c>
      <c r="V24" s="302">
        <f>SUM(B24:U24)</f>
        <v>13138.336200000003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158.10000000000002</v>
      </c>
      <c r="D25" s="314">
        <v>158.10000000000002</v>
      </c>
      <c r="E25" s="314">
        <v>158.10000000000002</v>
      </c>
      <c r="F25" s="314">
        <v>158.10000000000002</v>
      </c>
      <c r="G25" s="314">
        <v>158.10000000000002</v>
      </c>
      <c r="H25" s="313"/>
      <c r="I25" s="314">
        <v>158.10000000000002</v>
      </c>
      <c r="J25" s="314">
        <v>158.10000000000002</v>
      </c>
      <c r="K25" s="314">
        <v>158.10000000000002</v>
      </c>
      <c r="L25" s="314">
        <v>158.10000000000002</v>
      </c>
      <c r="M25" s="315">
        <v>158.10000000000002</v>
      </c>
      <c r="N25" s="387">
        <v>158.10000000000002</v>
      </c>
      <c r="O25" s="388">
        <v>158.10000000000002</v>
      </c>
      <c r="P25" s="388">
        <v>158.10000000000002</v>
      </c>
      <c r="Q25" s="389">
        <v>158.10000000000002</v>
      </c>
      <c r="R25" s="390">
        <v>158.10000000000002</v>
      </c>
      <c r="S25" s="388">
        <v>158.10000000000002</v>
      </c>
      <c r="T25" s="388">
        <v>158.10000000000002</v>
      </c>
      <c r="U25" s="389">
        <v>158.10000000000002</v>
      </c>
      <c r="V25" s="320">
        <f>+((V24/V26)/7)*1000</f>
        <v>158.06848336100487</v>
      </c>
    </row>
    <row r="26" spans="1:42" s="52" customFormat="1" ht="36.75" customHeight="1" x14ac:dyDescent="0.25">
      <c r="A26" s="321" t="s">
        <v>21</v>
      </c>
      <c r="B26" s="322"/>
      <c r="C26" s="323">
        <v>755</v>
      </c>
      <c r="D26" s="323">
        <v>717</v>
      </c>
      <c r="E26" s="323">
        <v>137</v>
      </c>
      <c r="F26" s="323">
        <v>723</v>
      </c>
      <c r="G26" s="323">
        <v>838</v>
      </c>
      <c r="H26" s="324"/>
      <c r="I26" s="323">
        <v>698</v>
      </c>
      <c r="J26" s="323">
        <v>747</v>
      </c>
      <c r="K26" s="323">
        <v>151</v>
      </c>
      <c r="L26" s="323">
        <v>755</v>
      </c>
      <c r="M26" s="325">
        <v>852</v>
      </c>
      <c r="N26" s="86">
        <v>880</v>
      </c>
      <c r="O26" s="35">
        <v>160</v>
      </c>
      <c r="P26" s="35">
        <v>873</v>
      </c>
      <c r="Q26" s="36">
        <v>877</v>
      </c>
      <c r="R26" s="34">
        <v>851</v>
      </c>
      <c r="S26" s="35">
        <v>162</v>
      </c>
      <c r="T26" s="35">
        <v>847</v>
      </c>
      <c r="U26" s="36">
        <v>851</v>
      </c>
      <c r="V26" s="326">
        <f>SUM(C26:U26)</f>
        <v>11874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716.1930000000001</v>
      </c>
      <c r="D27" s="300">
        <f t="shared" ref="D27:G27" si="2">(D26*D25/1000)*6</f>
        <v>680.14620000000002</v>
      </c>
      <c r="E27" s="300">
        <f t="shared" si="2"/>
        <v>129.95820000000003</v>
      </c>
      <c r="F27" s="300">
        <f t="shared" si="2"/>
        <v>685.83780000000013</v>
      </c>
      <c r="G27" s="300">
        <f t="shared" si="2"/>
        <v>794.92680000000018</v>
      </c>
      <c r="H27" s="328"/>
      <c r="I27" s="300">
        <f>(I26*I25/1000)*6</f>
        <v>662.1228000000001</v>
      </c>
      <c r="J27" s="300">
        <f>(J26*J25/1000)*6</f>
        <v>708.60420000000011</v>
      </c>
      <c r="K27" s="300">
        <f>(K26*K25/1000)*6</f>
        <v>143.23860000000002</v>
      </c>
      <c r="L27" s="300">
        <f>(L26*L25/1000)*6</f>
        <v>716.1930000000001</v>
      </c>
      <c r="M27" s="301">
        <f>(M26*M25/1000)*6</f>
        <v>808.20720000000006</v>
      </c>
      <c r="N27" s="302">
        <f>((N26*N25)*7/1000-N17-N18)/5</f>
        <v>138.75662720000005</v>
      </c>
      <c r="O27" s="204">
        <f t="shared" ref="O27:U27" si="3">((O26*O25)*7/1000-O17-O18)/5</f>
        <v>25.285396800000008</v>
      </c>
      <c r="P27" s="204">
        <f t="shared" si="3"/>
        <v>137.6351976</v>
      </c>
      <c r="Q27" s="205">
        <f t="shared" si="3"/>
        <v>138.49490880000002</v>
      </c>
      <c r="R27" s="203">
        <f t="shared" si="3"/>
        <v>134.24844160000001</v>
      </c>
      <c r="S27" s="204">
        <f t="shared" si="3"/>
        <v>25.270773600000002</v>
      </c>
      <c r="T27" s="204">
        <f t="shared" si="3"/>
        <v>133.55978320000003</v>
      </c>
      <c r="U27" s="205">
        <f t="shared" si="3"/>
        <v>134.04957759999999</v>
      </c>
      <c r="V27" s="88"/>
      <c r="W27" s="52">
        <f>((V24*1000)/V26)/7</f>
        <v>158.06848336100487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6.1155000000000177</v>
      </c>
      <c r="D28" s="330">
        <f t="shared" ref="D28:G28" si="4">+(D25-$C$32)*D26/1000</f>
        <v>5.8077000000000165</v>
      </c>
      <c r="E28" s="330">
        <f t="shared" si="4"/>
        <v>1.109700000000003</v>
      </c>
      <c r="F28" s="330">
        <f t="shared" si="4"/>
        <v>5.8563000000000169</v>
      </c>
      <c r="G28" s="330">
        <f t="shared" si="4"/>
        <v>6.7878000000000194</v>
      </c>
      <c r="H28" s="329"/>
      <c r="I28" s="330">
        <f>+(I25-$I$32)*I26/1000</f>
        <v>5.6538000000000155</v>
      </c>
      <c r="J28" s="330">
        <f t="shared" ref="J28:M28" si="5">+(J25-$I$32)*J26/1000</f>
        <v>6.0507000000000168</v>
      </c>
      <c r="K28" s="330">
        <f t="shared" si="5"/>
        <v>1.2231000000000036</v>
      </c>
      <c r="L28" s="330">
        <f t="shared" si="5"/>
        <v>6.1155000000000177</v>
      </c>
      <c r="M28" s="331">
        <f t="shared" si="5"/>
        <v>6.9012000000000189</v>
      </c>
      <c r="N28" s="259">
        <f t="shared" ref="N28:U28" si="6">((N26*N25)*7)/1000</f>
        <v>973.89600000000019</v>
      </c>
      <c r="O28" s="45">
        <f t="shared" si="6"/>
        <v>177.07200000000003</v>
      </c>
      <c r="P28" s="45">
        <f t="shared" si="6"/>
        <v>966.14910000000009</v>
      </c>
      <c r="Q28" s="46">
        <f t="shared" si="6"/>
        <v>970.57590000000016</v>
      </c>
      <c r="R28" s="44">
        <f t="shared" si="6"/>
        <v>941.8017000000001</v>
      </c>
      <c r="S28" s="45">
        <f t="shared" si="6"/>
        <v>179.28540000000001</v>
      </c>
      <c r="T28" s="45">
        <f t="shared" si="6"/>
        <v>937.37490000000014</v>
      </c>
      <c r="U28" s="46">
        <f t="shared" si="6"/>
        <v>941.8017000000001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880.83333333333587</v>
      </c>
      <c r="D29" s="333">
        <f t="shared" si="7"/>
        <v>836.50000000000239</v>
      </c>
      <c r="E29" s="333">
        <f t="shared" si="7"/>
        <v>159.8333333333338</v>
      </c>
      <c r="F29" s="333">
        <f t="shared" si="7"/>
        <v>843.5000000000025</v>
      </c>
      <c r="G29" s="333">
        <f t="shared" si="7"/>
        <v>977.66666666666947</v>
      </c>
      <c r="H29" s="332"/>
      <c r="I29" s="333">
        <f>+I26*(1.16666666666667)</f>
        <v>814.33333333333576</v>
      </c>
      <c r="J29" s="333">
        <f>+J26*(1.16666666666667)</f>
        <v>871.5000000000025</v>
      </c>
      <c r="K29" s="333">
        <f>+K26*(1.16666666666667)</f>
        <v>176.16666666666717</v>
      </c>
      <c r="L29" s="333">
        <f>+L26*(1.16666666666667)</f>
        <v>880.83333333333587</v>
      </c>
      <c r="M29" s="334">
        <f>+M26*(1.16666666666667)</f>
        <v>994.00000000000296</v>
      </c>
      <c r="N29" s="89">
        <f t="shared" ref="N29:U29" si="8">+(N24/N26)/7*1000</f>
        <v>158.10000000000005</v>
      </c>
      <c r="O29" s="49">
        <f t="shared" si="8"/>
        <v>158.10000000000005</v>
      </c>
      <c r="P29" s="49">
        <f t="shared" si="8"/>
        <v>158.1</v>
      </c>
      <c r="Q29" s="50">
        <f t="shared" si="8"/>
        <v>158.10000000000005</v>
      </c>
      <c r="R29" s="48">
        <f t="shared" si="8"/>
        <v>158.1</v>
      </c>
      <c r="S29" s="49">
        <f t="shared" si="8"/>
        <v>158.10000000000005</v>
      </c>
      <c r="T29" s="49">
        <f t="shared" si="8"/>
        <v>158.10000000000005</v>
      </c>
      <c r="U29" s="50">
        <f t="shared" si="8"/>
        <v>158.1</v>
      </c>
      <c r="V29" s="344"/>
    </row>
    <row r="30" spans="1:42" s="304" customFormat="1" ht="33.75" customHeight="1" x14ac:dyDescent="0.25">
      <c r="A30" s="52"/>
      <c r="B30" s="328"/>
      <c r="C30" s="335">
        <f>(C27/6)</f>
        <v>119.36550000000001</v>
      </c>
      <c r="D30" s="335">
        <f t="shared" ref="D30:G30" si="9">+(D27/6)</f>
        <v>113.35770000000001</v>
      </c>
      <c r="E30" s="335">
        <f t="shared" si="9"/>
        <v>21.659700000000004</v>
      </c>
      <c r="F30" s="335">
        <f t="shared" si="9"/>
        <v>114.30630000000002</v>
      </c>
      <c r="G30" s="335">
        <f t="shared" si="9"/>
        <v>132.48780000000002</v>
      </c>
      <c r="H30" s="328"/>
      <c r="I30" s="335">
        <f>+(I27/6)</f>
        <v>110.35380000000002</v>
      </c>
      <c r="J30" s="335">
        <f>+(J27/6)</f>
        <v>118.10070000000002</v>
      </c>
      <c r="K30" s="335">
        <f>+(K27/6)</f>
        <v>23.873100000000004</v>
      </c>
      <c r="L30" s="335">
        <f>+(L27/6)</f>
        <v>119.36550000000001</v>
      </c>
      <c r="M30" s="336">
        <f>+(M27/6)</f>
        <v>134.7012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287.48512499999998</v>
      </c>
      <c r="D31" s="335">
        <f t="shared" ref="D31:G31" si="10">+((D27-D24)/4)+D30</f>
        <v>272.99827499999998</v>
      </c>
      <c r="E31" s="335">
        <f t="shared" si="10"/>
        <v>52.153125000000003</v>
      </c>
      <c r="F31" s="335">
        <f t="shared" si="10"/>
        <v>275.30032500000004</v>
      </c>
      <c r="G31" s="335">
        <f t="shared" si="10"/>
        <v>319.08075000000002</v>
      </c>
      <c r="H31" s="328"/>
      <c r="I31" s="335">
        <f>+((I27-I24)/4)+I30</f>
        <v>265.75485000000003</v>
      </c>
      <c r="J31" s="335">
        <f>+((J27-J24)/4)+J30</f>
        <v>284.43022500000001</v>
      </c>
      <c r="K31" s="335">
        <f>+((K27-K24)/4)+K30</f>
        <v>57.483975000000001</v>
      </c>
      <c r="L31" s="335">
        <f>+((L27-L24)/4)+L30</f>
        <v>287.48077499999999</v>
      </c>
      <c r="M31" s="336">
        <f>+((M27-M24)/4)+M30</f>
        <v>324.41594999999995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475.5</v>
      </c>
      <c r="E32" s="340">
        <f>+SUM(C26:G26)</f>
        <v>3170</v>
      </c>
      <c r="F32" s="341"/>
      <c r="G32" s="341"/>
      <c r="H32" s="337"/>
      <c r="I32" s="338">
        <v>150</v>
      </c>
      <c r="J32" s="339">
        <f>+I32*K32/1000</f>
        <v>480.45</v>
      </c>
      <c r="K32" s="340">
        <f>+SUM(I26:M26)</f>
        <v>3203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126.94849999999998</v>
      </c>
      <c r="C39" s="82">
        <v>128.21009999999998</v>
      </c>
      <c r="D39" s="82">
        <v>12.9314</v>
      </c>
      <c r="E39" s="82">
        <v>127.89470000000001</v>
      </c>
      <c r="F39" s="82">
        <v>124.74069999999999</v>
      </c>
      <c r="G39" s="82"/>
      <c r="H39" s="82"/>
      <c r="I39" s="205">
        <f t="shared" ref="I39:I46" si="11">SUM(B39:H39)</f>
        <v>520.72539999999992</v>
      </c>
      <c r="J39" s="52"/>
      <c r="K39" s="404" t="s">
        <v>13</v>
      </c>
      <c r="L39" s="82">
        <v>9.1999999999999993</v>
      </c>
      <c r="M39" s="82">
        <v>9.6</v>
      </c>
      <c r="N39" s="82">
        <v>1.3</v>
      </c>
      <c r="O39" s="82">
        <v>9.3000000000000007</v>
      </c>
      <c r="P39" s="82">
        <v>9.1999999999999993</v>
      </c>
      <c r="Q39" s="82"/>
      <c r="R39" s="205">
        <f t="shared" ref="R39:R46" si="12">SUM(L39:Q39)</f>
        <v>38.599999999999994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126.66674999999998</v>
      </c>
      <c r="C40" s="82">
        <v>127.92554999999997</v>
      </c>
      <c r="D40" s="82">
        <v>12.902700000000001</v>
      </c>
      <c r="E40" s="82">
        <v>127.61084999999999</v>
      </c>
      <c r="F40" s="82">
        <v>124.46385000000002</v>
      </c>
      <c r="G40" s="82"/>
      <c r="H40" s="82"/>
      <c r="I40" s="205">
        <f t="shared" si="11"/>
        <v>519.5696999999999</v>
      </c>
      <c r="J40" s="52"/>
      <c r="K40" s="406" t="s">
        <v>14</v>
      </c>
      <c r="L40" s="82">
        <v>9.1999999999999993</v>
      </c>
      <c r="M40" s="82">
        <v>9.6</v>
      </c>
      <c r="N40" s="82">
        <v>1.3</v>
      </c>
      <c r="O40" s="82">
        <v>9.3000000000000007</v>
      </c>
      <c r="P40" s="82">
        <v>9.1999999999999993</v>
      </c>
      <c r="Q40" s="82"/>
      <c r="R40" s="205">
        <f t="shared" si="12"/>
        <v>38.599999999999994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126.66674999999998</v>
      </c>
      <c r="C41" s="82">
        <v>127.92554999999997</v>
      </c>
      <c r="D41" s="82">
        <v>12.902700000000001</v>
      </c>
      <c r="E41" s="82">
        <v>127.61084999999999</v>
      </c>
      <c r="F41" s="82">
        <v>124.46385000000002</v>
      </c>
      <c r="G41" s="24"/>
      <c r="H41" s="24"/>
      <c r="I41" s="205">
        <f t="shared" si="11"/>
        <v>519.5696999999999</v>
      </c>
      <c r="J41" s="52"/>
      <c r="K41" s="404" t="s">
        <v>15</v>
      </c>
      <c r="L41" s="82">
        <v>9.1999999999999993</v>
      </c>
      <c r="M41" s="82">
        <v>9.6999999999999993</v>
      </c>
      <c r="N41" s="82">
        <v>1.3</v>
      </c>
      <c r="O41" s="82">
        <v>9.3000000000000007</v>
      </c>
      <c r="P41" s="82">
        <v>9</v>
      </c>
      <c r="Q41" s="24"/>
      <c r="R41" s="205">
        <f t="shared" si="12"/>
        <v>38.5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126.66674999999998</v>
      </c>
      <c r="C42" s="82">
        <v>127.92554999999997</v>
      </c>
      <c r="D42" s="82">
        <v>12.902700000000001</v>
      </c>
      <c r="E42" s="82">
        <v>127.61084999999999</v>
      </c>
      <c r="F42" s="82">
        <v>124.46385000000002</v>
      </c>
      <c r="G42" s="82"/>
      <c r="H42" s="82"/>
      <c r="I42" s="205">
        <f t="shared" si="11"/>
        <v>519.5696999999999</v>
      </c>
      <c r="J42" s="52"/>
      <c r="K42" s="406" t="s">
        <v>16</v>
      </c>
      <c r="L42" s="82">
        <v>9.1999999999999993</v>
      </c>
      <c r="M42" s="82">
        <v>9.6999999999999993</v>
      </c>
      <c r="N42" s="82">
        <v>1.3</v>
      </c>
      <c r="O42" s="82">
        <v>9.3000000000000007</v>
      </c>
      <c r="P42" s="82">
        <v>9</v>
      </c>
      <c r="Q42" s="82"/>
      <c r="R42" s="205">
        <f t="shared" si="12"/>
        <v>38.5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126.66674999999998</v>
      </c>
      <c r="C43" s="82">
        <v>127.92554999999997</v>
      </c>
      <c r="D43" s="82">
        <v>12.902700000000001</v>
      </c>
      <c r="E43" s="82">
        <v>127.61084999999999</v>
      </c>
      <c r="F43" s="82">
        <v>124.46385000000002</v>
      </c>
      <c r="G43" s="82"/>
      <c r="H43" s="82"/>
      <c r="I43" s="205">
        <f t="shared" si="11"/>
        <v>519.5696999999999</v>
      </c>
      <c r="J43" s="52"/>
      <c r="K43" s="404" t="s">
        <v>17</v>
      </c>
      <c r="L43" s="82">
        <v>9.3000000000000007</v>
      </c>
      <c r="M43" s="82">
        <v>9.6999999999999993</v>
      </c>
      <c r="N43" s="82">
        <v>1.3</v>
      </c>
      <c r="O43" s="82">
        <v>9.4</v>
      </c>
      <c r="P43" s="82">
        <v>9</v>
      </c>
      <c r="Q43" s="82"/>
      <c r="R43" s="205">
        <f t="shared" si="12"/>
        <v>38.700000000000003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126.66674999999998</v>
      </c>
      <c r="C44" s="82">
        <v>127.92554999999997</v>
      </c>
      <c r="D44" s="82">
        <v>12.902700000000001</v>
      </c>
      <c r="E44" s="82">
        <v>127.61084999999999</v>
      </c>
      <c r="F44" s="82">
        <v>124.46385000000002</v>
      </c>
      <c r="G44" s="82"/>
      <c r="H44" s="82"/>
      <c r="I44" s="205">
        <f t="shared" si="11"/>
        <v>519.5696999999999</v>
      </c>
      <c r="J44" s="52"/>
      <c r="K44" s="406" t="s">
        <v>18</v>
      </c>
      <c r="L44" s="82">
        <v>9.3000000000000007</v>
      </c>
      <c r="M44" s="82">
        <v>9.6999999999999993</v>
      </c>
      <c r="N44" s="82">
        <v>1.3</v>
      </c>
      <c r="O44" s="82">
        <v>9.4</v>
      </c>
      <c r="P44" s="82">
        <v>9</v>
      </c>
      <c r="Q44" s="82"/>
      <c r="R44" s="205">
        <f t="shared" si="12"/>
        <v>38.700000000000003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126.66674999999998</v>
      </c>
      <c r="C45" s="82">
        <v>127.92554999999997</v>
      </c>
      <c r="D45" s="82">
        <v>12.902700000000001</v>
      </c>
      <c r="E45" s="82">
        <v>127.61084999999999</v>
      </c>
      <c r="F45" s="82">
        <v>124.46385000000002</v>
      </c>
      <c r="G45" s="82"/>
      <c r="H45" s="82"/>
      <c r="I45" s="205">
        <f t="shared" si="11"/>
        <v>519.5696999999999</v>
      </c>
      <c r="J45" s="52"/>
      <c r="K45" s="404" t="s">
        <v>19</v>
      </c>
      <c r="L45" s="82">
        <v>9.3000000000000007</v>
      </c>
      <c r="M45" s="82">
        <v>9.8000000000000007</v>
      </c>
      <c r="N45" s="82">
        <v>1.3</v>
      </c>
      <c r="O45" s="82">
        <v>9.4</v>
      </c>
      <c r="P45" s="82">
        <v>9</v>
      </c>
      <c r="Q45" s="82"/>
      <c r="R45" s="205">
        <f t="shared" si="12"/>
        <v>38.800000000000004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886.94899999999984</v>
      </c>
      <c r="C46" s="309">
        <f t="shared" si="13"/>
        <v>895.76339999999971</v>
      </c>
      <c r="D46" s="309">
        <f t="shared" si="13"/>
        <v>90.3476</v>
      </c>
      <c r="E46" s="309">
        <f t="shared" si="13"/>
        <v>893.5598</v>
      </c>
      <c r="F46" s="309">
        <f t="shared" si="13"/>
        <v>871.52380000000005</v>
      </c>
      <c r="G46" s="309">
        <f t="shared" si="13"/>
        <v>0</v>
      </c>
      <c r="H46" s="309">
        <f t="shared" si="13"/>
        <v>0</v>
      </c>
      <c r="I46" s="205">
        <f t="shared" si="11"/>
        <v>3638.1435999999994</v>
      </c>
      <c r="K46" s="406" t="s">
        <v>11</v>
      </c>
      <c r="L46" s="308">
        <f t="shared" ref="L46:Q46" si="14">SUM(L39:L45)</f>
        <v>64.699999999999989</v>
      </c>
      <c r="M46" s="309">
        <f t="shared" si="14"/>
        <v>67.8</v>
      </c>
      <c r="N46" s="309">
        <f t="shared" si="14"/>
        <v>9.1</v>
      </c>
      <c r="O46" s="309">
        <f t="shared" si="14"/>
        <v>65.400000000000006</v>
      </c>
      <c r="P46" s="309">
        <f t="shared" si="14"/>
        <v>63.4</v>
      </c>
      <c r="Q46" s="309">
        <f t="shared" si="14"/>
        <v>0</v>
      </c>
      <c r="R46" s="205">
        <f t="shared" si="12"/>
        <v>270.39999999999998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157.44999999999999</v>
      </c>
      <c r="C47" s="317">
        <v>157.44999999999999</v>
      </c>
      <c r="D47" s="317">
        <v>157.44999999999999</v>
      </c>
      <c r="E47" s="317">
        <v>157.44999999999999</v>
      </c>
      <c r="F47" s="317">
        <v>157.44999999999999</v>
      </c>
      <c r="G47" s="317"/>
      <c r="H47" s="317"/>
      <c r="I47" s="425">
        <f>+((I46/I48)/7)*1000</f>
        <v>157.39999999999998</v>
      </c>
      <c r="K47" s="407" t="s">
        <v>20</v>
      </c>
      <c r="L47" s="316">
        <v>144.5</v>
      </c>
      <c r="M47" s="317">
        <v>142.5</v>
      </c>
      <c r="N47" s="317">
        <v>144.5</v>
      </c>
      <c r="O47" s="317">
        <v>141.5</v>
      </c>
      <c r="P47" s="317">
        <v>141.5</v>
      </c>
      <c r="Q47" s="317"/>
      <c r="R47" s="425">
        <f>+((R46/R48)/7)*1000</f>
        <v>142.54085397996835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805</v>
      </c>
      <c r="C48" s="35">
        <v>813</v>
      </c>
      <c r="D48" s="35">
        <v>82</v>
      </c>
      <c r="E48" s="35">
        <v>811</v>
      </c>
      <c r="F48" s="35">
        <v>791</v>
      </c>
      <c r="G48" s="35"/>
      <c r="H48" s="35"/>
      <c r="I48" s="427">
        <f>SUM(B48:H48)</f>
        <v>3302</v>
      </c>
      <c r="J48" s="52"/>
      <c r="K48" s="409" t="s">
        <v>21</v>
      </c>
      <c r="L48" s="428">
        <v>64</v>
      </c>
      <c r="M48" s="411">
        <v>68</v>
      </c>
      <c r="N48" s="411">
        <v>9</v>
      </c>
      <c r="O48" s="411">
        <v>66</v>
      </c>
      <c r="P48" s="411">
        <v>64</v>
      </c>
      <c r="Q48" s="411"/>
      <c r="R48" s="429">
        <f>SUM(L48:Q48)</f>
        <v>271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((B48*B47)*7/1000-B39-B40)/5</f>
        <v>126.72309999999997</v>
      </c>
      <c r="C49" s="204">
        <f t="shared" si="15"/>
        <v>127.98245999999999</v>
      </c>
      <c r="D49" s="204">
        <f t="shared" si="15"/>
        <v>12.908440000000002</v>
      </c>
      <c r="E49" s="204">
        <f t="shared" si="15"/>
        <v>127.66761999999999</v>
      </c>
      <c r="F49" s="204">
        <f t="shared" si="15"/>
        <v>124.51922000000002</v>
      </c>
      <c r="G49" s="204">
        <f t="shared" ref="G49:H49" si="16">((G48*G47)*7/1000)/7</f>
        <v>0</v>
      </c>
      <c r="H49" s="204">
        <f t="shared" si="16"/>
        <v>0</v>
      </c>
      <c r="I49" s="431">
        <f>((I46*1000)/I48)/7</f>
        <v>157.4</v>
      </c>
      <c r="K49" s="414" t="s">
        <v>22</v>
      </c>
      <c r="L49" s="302">
        <f t="shared" ref="L49:Q49" si="17">((L48*L47)*7/1000-L39-L40)/5</f>
        <v>9.267199999999999</v>
      </c>
      <c r="M49" s="302">
        <f t="shared" si="17"/>
        <v>9.7259999999999991</v>
      </c>
      <c r="N49" s="302">
        <f t="shared" si="17"/>
        <v>1.3007000000000002</v>
      </c>
      <c r="O49" s="302">
        <f t="shared" si="17"/>
        <v>9.3546000000000014</v>
      </c>
      <c r="P49" s="302">
        <f t="shared" si="17"/>
        <v>8.9984000000000002</v>
      </c>
      <c r="Q49" s="204">
        <f t="shared" si="17"/>
        <v>0</v>
      </c>
      <c r="R49" s="432">
        <f>((R46*1000)/R48)/7</f>
        <v>142.54085397996838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887.23074999999983</v>
      </c>
      <c r="C50" s="43">
        <f t="shared" si="18"/>
        <v>896.0479499999999</v>
      </c>
      <c r="D50" s="43">
        <f t="shared" si="18"/>
        <v>90.376300000000001</v>
      </c>
      <c r="E50" s="43">
        <f t="shared" si="18"/>
        <v>893.84365000000003</v>
      </c>
      <c r="F50" s="43">
        <f t="shared" si="18"/>
        <v>871.80065000000002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64.736000000000004</v>
      </c>
      <c r="M50" s="43">
        <f t="shared" si="19"/>
        <v>67.83</v>
      </c>
      <c r="N50" s="43">
        <f t="shared" si="19"/>
        <v>9.1035000000000004</v>
      </c>
      <c r="O50" s="43">
        <f t="shared" si="19"/>
        <v>65.373000000000005</v>
      </c>
      <c r="P50" s="43">
        <f t="shared" si="19"/>
        <v>63.392000000000003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157.39999999999998</v>
      </c>
      <c r="C51" s="49">
        <f t="shared" si="20"/>
        <v>157.39999999999995</v>
      </c>
      <c r="D51" s="49">
        <f t="shared" si="20"/>
        <v>157.39999999999998</v>
      </c>
      <c r="E51" s="49">
        <f t="shared" si="20"/>
        <v>157.39999999999998</v>
      </c>
      <c r="F51" s="49">
        <f t="shared" si="20"/>
        <v>157.4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144.41964285714283</v>
      </c>
      <c r="M51" s="49">
        <f t="shared" si="21"/>
        <v>142.43697478991595</v>
      </c>
      <c r="N51" s="49">
        <f t="shared" si="21"/>
        <v>144.44444444444443</v>
      </c>
      <c r="O51" s="49">
        <f t="shared" si="21"/>
        <v>141.55844155844159</v>
      </c>
      <c r="P51" s="49">
        <f t="shared" si="21"/>
        <v>141.51785714285714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61"/>
      <c r="D73" s="561"/>
      <c r="E73" s="561"/>
      <c r="F73" s="118"/>
      <c r="G73" s="198"/>
      <c r="H73" s="561"/>
      <c r="I73" s="561"/>
      <c r="J73" s="561"/>
      <c r="K73" s="118"/>
      <c r="L73" s="198"/>
      <c r="M73" s="561"/>
      <c r="N73" s="561"/>
      <c r="O73" s="118"/>
      <c r="P73" s="198"/>
      <c r="Q73" s="561"/>
      <c r="R73" s="56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8.8000000000000007</v>
      </c>
      <c r="D76" s="204">
        <v>1.7</v>
      </c>
      <c r="E76" s="204">
        <v>8.9</v>
      </c>
      <c r="F76" s="205">
        <v>10.1</v>
      </c>
      <c r="G76" s="203">
        <v>8.6999999999999993</v>
      </c>
      <c r="H76" s="204">
        <v>9</v>
      </c>
      <c r="I76" s="204">
        <v>2</v>
      </c>
      <c r="J76" s="204">
        <v>9.1999999999999993</v>
      </c>
      <c r="K76" s="205">
        <v>10.3</v>
      </c>
      <c r="L76" s="203">
        <v>10.8</v>
      </c>
      <c r="M76" s="204">
        <v>1.8</v>
      </c>
      <c r="N76" s="204">
        <v>10.6</v>
      </c>
      <c r="O76" s="205">
        <v>10.6</v>
      </c>
      <c r="P76" s="203">
        <v>10.5</v>
      </c>
      <c r="Q76" s="204">
        <v>2.1</v>
      </c>
      <c r="R76" s="204">
        <v>10.3</v>
      </c>
      <c r="S76" s="205">
        <v>10.3</v>
      </c>
      <c r="T76" s="405">
        <f t="shared" ref="T76:T83" si="27">SUM(B76:S76)</f>
        <v>145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8.8000000000000007</v>
      </c>
      <c r="D77" s="204">
        <v>1.7</v>
      </c>
      <c r="E77" s="204">
        <v>8.9</v>
      </c>
      <c r="F77" s="205">
        <v>10.1</v>
      </c>
      <c r="G77" s="203">
        <v>8.6999999999999993</v>
      </c>
      <c r="H77" s="204">
        <v>9</v>
      </c>
      <c r="I77" s="204">
        <v>2</v>
      </c>
      <c r="J77" s="204">
        <v>9.1999999999999993</v>
      </c>
      <c r="K77" s="205">
        <v>10.3</v>
      </c>
      <c r="L77" s="203">
        <v>10.8</v>
      </c>
      <c r="M77" s="204">
        <v>1.8</v>
      </c>
      <c r="N77" s="204">
        <v>10.6</v>
      </c>
      <c r="O77" s="205">
        <v>10.6</v>
      </c>
      <c r="P77" s="203">
        <v>10.5</v>
      </c>
      <c r="Q77" s="204">
        <v>2.1</v>
      </c>
      <c r="R77" s="204">
        <v>10.3</v>
      </c>
      <c r="S77" s="205">
        <v>10.3</v>
      </c>
      <c r="T77" s="405">
        <f t="shared" si="27"/>
        <v>145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8.6999999999999993</v>
      </c>
      <c r="D78" s="204">
        <v>1.6</v>
      </c>
      <c r="E78" s="204">
        <v>8.8000000000000007</v>
      </c>
      <c r="F78" s="205">
        <v>10.1</v>
      </c>
      <c r="G78" s="203">
        <v>8.6</v>
      </c>
      <c r="H78" s="204">
        <v>9</v>
      </c>
      <c r="I78" s="204">
        <v>1.9</v>
      </c>
      <c r="J78" s="204">
        <v>9.1</v>
      </c>
      <c r="K78" s="205">
        <v>10.199999999999999</v>
      </c>
      <c r="L78" s="203">
        <v>10.7</v>
      </c>
      <c r="M78" s="204">
        <v>1.7</v>
      </c>
      <c r="N78" s="204">
        <v>10.6</v>
      </c>
      <c r="O78" s="205">
        <v>10.5</v>
      </c>
      <c r="P78" s="203">
        <v>10.4</v>
      </c>
      <c r="Q78" s="204">
        <v>2.1</v>
      </c>
      <c r="R78" s="204">
        <v>10.3</v>
      </c>
      <c r="S78" s="205">
        <v>10.199999999999999</v>
      </c>
      <c r="T78" s="405">
        <f t="shared" si="27"/>
        <v>143.79999999999998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9.3000000000000007</v>
      </c>
      <c r="C79" s="204">
        <v>8.6999999999999993</v>
      </c>
      <c r="D79" s="204">
        <v>1.6</v>
      </c>
      <c r="E79" s="204">
        <v>8.8000000000000007</v>
      </c>
      <c r="F79" s="205">
        <v>10.1</v>
      </c>
      <c r="G79" s="203">
        <v>8.6</v>
      </c>
      <c r="H79" s="204">
        <v>9</v>
      </c>
      <c r="I79" s="204">
        <v>1.9</v>
      </c>
      <c r="J79" s="204">
        <v>9.1</v>
      </c>
      <c r="K79" s="205">
        <v>10.199999999999999</v>
      </c>
      <c r="L79" s="203">
        <v>10.7</v>
      </c>
      <c r="M79" s="204">
        <v>1.8</v>
      </c>
      <c r="N79" s="204">
        <v>10.6</v>
      </c>
      <c r="O79" s="205">
        <v>10.5</v>
      </c>
      <c r="P79" s="203">
        <v>10.4</v>
      </c>
      <c r="Q79" s="204">
        <v>2.1</v>
      </c>
      <c r="R79" s="204">
        <v>10.3</v>
      </c>
      <c r="S79" s="205">
        <v>10.199999999999999</v>
      </c>
      <c r="T79" s="405">
        <f t="shared" si="27"/>
        <v>143.89999999999998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8.6999999999999993</v>
      </c>
      <c r="D80" s="204">
        <v>1.6</v>
      </c>
      <c r="E80" s="204">
        <v>8.9</v>
      </c>
      <c r="F80" s="205">
        <v>10.1</v>
      </c>
      <c r="G80" s="203">
        <v>8.6999999999999993</v>
      </c>
      <c r="H80" s="204">
        <v>9</v>
      </c>
      <c r="I80" s="204">
        <v>1.9</v>
      </c>
      <c r="J80" s="204">
        <v>9.1</v>
      </c>
      <c r="K80" s="205">
        <v>10.199999999999999</v>
      </c>
      <c r="L80" s="203">
        <v>10.7</v>
      </c>
      <c r="M80" s="204">
        <v>1.8</v>
      </c>
      <c r="N80" s="204">
        <v>10.6</v>
      </c>
      <c r="O80" s="205">
        <v>10.5</v>
      </c>
      <c r="P80" s="203">
        <v>10.4</v>
      </c>
      <c r="Q80" s="204">
        <v>2.1</v>
      </c>
      <c r="R80" s="204">
        <v>10.3</v>
      </c>
      <c r="S80" s="205">
        <v>10.199999999999999</v>
      </c>
      <c r="T80" s="405">
        <f t="shared" si="27"/>
        <v>144.1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8.8000000000000007</v>
      </c>
      <c r="D81" s="204">
        <v>1.7</v>
      </c>
      <c r="E81" s="204">
        <v>8.9</v>
      </c>
      <c r="F81" s="205">
        <v>10.1</v>
      </c>
      <c r="G81" s="203">
        <v>8.6999999999999993</v>
      </c>
      <c r="H81" s="204">
        <v>9.1</v>
      </c>
      <c r="I81" s="204">
        <v>1.9</v>
      </c>
      <c r="J81" s="204">
        <v>9.1</v>
      </c>
      <c r="K81" s="205">
        <v>10.3</v>
      </c>
      <c r="L81" s="203">
        <v>10.8</v>
      </c>
      <c r="M81" s="204">
        <v>1.8</v>
      </c>
      <c r="N81" s="204">
        <v>10.6</v>
      </c>
      <c r="O81" s="205">
        <v>10.5</v>
      </c>
      <c r="P81" s="203">
        <v>10.5</v>
      </c>
      <c r="Q81" s="204">
        <v>2.1</v>
      </c>
      <c r="R81" s="204">
        <v>10.4</v>
      </c>
      <c r="S81" s="205">
        <v>10.3</v>
      </c>
      <c r="T81" s="405">
        <f t="shared" si="27"/>
        <v>144.89999999999998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8.8000000000000007</v>
      </c>
      <c r="D82" s="204">
        <v>1.7</v>
      </c>
      <c r="E82" s="204">
        <v>8.9</v>
      </c>
      <c r="F82" s="205">
        <v>10.1</v>
      </c>
      <c r="G82" s="203">
        <v>8.6999999999999993</v>
      </c>
      <c r="H82" s="204">
        <v>9.1</v>
      </c>
      <c r="I82" s="204">
        <v>2</v>
      </c>
      <c r="J82" s="204">
        <v>9.1999999999999993</v>
      </c>
      <c r="K82" s="205">
        <v>10.3</v>
      </c>
      <c r="L82" s="203">
        <v>10.8</v>
      </c>
      <c r="M82" s="204">
        <v>1.8</v>
      </c>
      <c r="N82" s="204">
        <v>10.7</v>
      </c>
      <c r="O82" s="205">
        <v>10.6</v>
      </c>
      <c r="P82" s="203">
        <v>10.5</v>
      </c>
      <c r="Q82" s="204">
        <v>2.1</v>
      </c>
      <c r="R82" s="204">
        <v>10.4</v>
      </c>
      <c r="S82" s="205">
        <v>10.3</v>
      </c>
      <c r="T82" s="405">
        <f t="shared" si="27"/>
        <v>145.29999999999998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65.099999999999994</v>
      </c>
      <c r="C83" s="309">
        <f>SUM(C76:C82)</f>
        <v>61.3</v>
      </c>
      <c r="D83" s="309">
        <f>SUM(D76:D82)</f>
        <v>11.599999999999998</v>
      </c>
      <c r="E83" s="309">
        <f>SUM(E76:E82)</f>
        <v>62.1</v>
      </c>
      <c r="F83" s="310">
        <f>SUM(F76:F82)</f>
        <v>70.7</v>
      </c>
      <c r="G83" s="311">
        <f t="shared" ref="G83:S83" si="28">SUM(G76:G82)</f>
        <v>60.7</v>
      </c>
      <c r="H83" s="309">
        <f t="shared" si="28"/>
        <v>63.2</v>
      </c>
      <c r="I83" s="309">
        <f t="shared" si="28"/>
        <v>13.600000000000001</v>
      </c>
      <c r="J83" s="309">
        <f t="shared" si="28"/>
        <v>64</v>
      </c>
      <c r="K83" s="310">
        <f t="shared" si="28"/>
        <v>71.8</v>
      </c>
      <c r="L83" s="311">
        <f t="shared" si="28"/>
        <v>75.3</v>
      </c>
      <c r="M83" s="309">
        <f t="shared" si="28"/>
        <v>12.500000000000002</v>
      </c>
      <c r="N83" s="309">
        <f t="shared" si="28"/>
        <v>74.3</v>
      </c>
      <c r="O83" s="310">
        <f t="shared" si="28"/>
        <v>73.8</v>
      </c>
      <c r="P83" s="311">
        <f t="shared" si="28"/>
        <v>73.199999999999989</v>
      </c>
      <c r="Q83" s="309">
        <f t="shared" si="28"/>
        <v>14.7</v>
      </c>
      <c r="R83" s="309">
        <f t="shared" si="28"/>
        <v>72.3</v>
      </c>
      <c r="S83" s="310">
        <f t="shared" si="28"/>
        <v>71.8</v>
      </c>
      <c r="T83" s="405">
        <f t="shared" si="27"/>
        <v>1011.9999999999998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150</v>
      </c>
      <c r="C84" s="317">
        <v>148.5</v>
      </c>
      <c r="D84" s="317">
        <v>150.5</v>
      </c>
      <c r="E84" s="317">
        <v>148</v>
      </c>
      <c r="F84" s="318">
        <v>146.5</v>
      </c>
      <c r="G84" s="319">
        <v>149.5</v>
      </c>
      <c r="H84" s="317">
        <v>148</v>
      </c>
      <c r="I84" s="317">
        <v>150</v>
      </c>
      <c r="J84" s="317">
        <v>147.5</v>
      </c>
      <c r="K84" s="318">
        <v>146.5</v>
      </c>
      <c r="L84" s="319">
        <v>149.5</v>
      </c>
      <c r="M84" s="317">
        <v>149.5</v>
      </c>
      <c r="N84" s="317">
        <v>147.5</v>
      </c>
      <c r="O84" s="318">
        <v>146.5</v>
      </c>
      <c r="P84" s="319">
        <v>149.5</v>
      </c>
      <c r="Q84" s="317">
        <v>150</v>
      </c>
      <c r="R84" s="317">
        <v>147.5</v>
      </c>
      <c r="S84" s="318">
        <v>146.5</v>
      </c>
      <c r="T84" s="408">
        <f>+((T83/T85)/7)*1000</f>
        <v>147.97485012428714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11</v>
      </c>
      <c r="E85" s="411">
        <v>60</v>
      </c>
      <c r="F85" s="412">
        <v>69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72</v>
      </c>
      <c r="M85" s="411">
        <v>12</v>
      </c>
      <c r="N85" s="411">
        <v>72</v>
      </c>
      <c r="O85" s="412">
        <v>72</v>
      </c>
      <c r="P85" s="410">
        <v>70</v>
      </c>
      <c r="Q85" s="411">
        <v>14</v>
      </c>
      <c r="R85" s="411">
        <v>70</v>
      </c>
      <c r="S85" s="412">
        <v>70</v>
      </c>
      <c r="T85" s="413">
        <f>SUM(B85:S85)</f>
        <v>977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" si="29">((B85*B84)*7/1000-B76-B77)/5</f>
        <v>9.3000000000000007</v>
      </c>
      <c r="C86" s="204">
        <f t="shared" ref="C86" si="30">((C85*C84)*7/1000-C76-C77)/5</f>
        <v>8.746100000000002</v>
      </c>
      <c r="D86" s="204">
        <f t="shared" ref="D86" si="31">((D85*D84)*7/1000-D76-D77)/5</f>
        <v>1.6377000000000002</v>
      </c>
      <c r="E86" s="204">
        <f t="shared" ref="E86" si="32">((E85*E84)*7/1000-E76-E77)/5</f>
        <v>8.8719999999999999</v>
      </c>
      <c r="F86" s="205">
        <f t="shared" ref="F86" si="33">((F85*F84)*7/1000-F76-F77)/5</f>
        <v>10.1119</v>
      </c>
      <c r="G86" s="203">
        <f t="shared" ref="G86" si="34">((G85*G84)*7/1000-G76-G77)/5</f>
        <v>8.6593999999999998</v>
      </c>
      <c r="H86" s="204">
        <f t="shared" ref="H86" si="35">((H85*H84)*7/1000-H76-H77)/5</f>
        <v>9.0391999999999992</v>
      </c>
      <c r="I86" s="204">
        <f t="shared" ref="I86" si="36">((I85*I84)*7/1000-I76-I77)/5</f>
        <v>1.9300000000000002</v>
      </c>
      <c r="J86" s="204">
        <f t="shared" ref="J86" si="37">((J85*J84)*7/1000-J76-J77)/5</f>
        <v>9.1229999999999993</v>
      </c>
      <c r="K86" s="205">
        <f t="shared" ref="K86" si="38">((K85*K84)*7/1000-K76-K77)/5</f>
        <v>10.237</v>
      </c>
      <c r="L86" s="203">
        <f t="shared" ref="L86" si="39">((L85*L84)*7/1000-L76-L77)/5</f>
        <v>10.749600000000001</v>
      </c>
      <c r="M86" s="204">
        <f t="shared" ref="M86" si="40">((M85*M84)*7/1000-M76-M77)/5</f>
        <v>1.7915999999999996</v>
      </c>
      <c r="N86" s="204">
        <f t="shared" ref="N86" si="41">((N85*N84)*7/1000-N76-N77)/5</f>
        <v>10.628</v>
      </c>
      <c r="O86" s="205">
        <f t="shared" ref="O86" si="42">((O85*O84)*7/1000-O76-O77)/5</f>
        <v>10.527199999999999</v>
      </c>
      <c r="P86" s="203">
        <f t="shared" ref="P86" si="43">((P85*P84)*7/1000-P76-P77)/5</f>
        <v>10.450999999999999</v>
      </c>
      <c r="Q86" s="204">
        <f t="shared" ref="Q86" si="44">((Q85*Q84)*7/1000-Q76-Q77)/5</f>
        <v>2.1</v>
      </c>
      <c r="R86" s="204">
        <f t="shared" ref="R86" si="45">((R85*R84)*7/1000-R76-R77)/5</f>
        <v>10.335000000000003</v>
      </c>
      <c r="S86" s="205">
        <f t="shared" ref="S86" si="46">((S85*S84)*7/1000-S76-S77)/5</f>
        <v>10.237</v>
      </c>
      <c r="T86" s="413">
        <f>((T83*1000)/T85)/7</f>
        <v>147.97485012428714</v>
      </c>
      <c r="AD86" s="3"/>
    </row>
    <row r="87" spans="1:41" ht="33.75" customHeight="1" x14ac:dyDescent="0.25">
      <c r="A87" s="99" t="s">
        <v>23</v>
      </c>
      <c r="B87" s="42">
        <f>((B85*B84)*7)/1000</f>
        <v>65.099999999999994</v>
      </c>
      <c r="C87" s="43">
        <f>((C85*C84)*7)/1000</f>
        <v>61.330500000000001</v>
      </c>
      <c r="D87" s="43">
        <f>((D85*D84)*7)/1000</f>
        <v>11.5885</v>
      </c>
      <c r="E87" s="43">
        <f>((E85*E84)*7)/1000</f>
        <v>62.16</v>
      </c>
      <c r="F87" s="90">
        <f>((F85*F84)*7)/1000</f>
        <v>70.759500000000003</v>
      </c>
      <c r="G87" s="42">
        <f t="shared" ref="G87:S87" si="47">((G85*G84)*7)/1000</f>
        <v>60.697000000000003</v>
      </c>
      <c r="H87" s="43">
        <f t="shared" si="47"/>
        <v>63.195999999999998</v>
      </c>
      <c r="I87" s="43">
        <f t="shared" si="47"/>
        <v>13.65</v>
      </c>
      <c r="J87" s="43">
        <f t="shared" si="47"/>
        <v>64.015000000000001</v>
      </c>
      <c r="K87" s="90">
        <f t="shared" si="47"/>
        <v>71.784999999999997</v>
      </c>
      <c r="L87" s="42">
        <f t="shared" si="47"/>
        <v>75.347999999999999</v>
      </c>
      <c r="M87" s="43">
        <f t="shared" si="47"/>
        <v>12.558</v>
      </c>
      <c r="N87" s="43">
        <f t="shared" si="47"/>
        <v>74.34</v>
      </c>
      <c r="O87" s="90">
        <f t="shared" si="47"/>
        <v>73.835999999999999</v>
      </c>
      <c r="P87" s="42">
        <f t="shared" si="47"/>
        <v>73.254999999999995</v>
      </c>
      <c r="Q87" s="43">
        <f t="shared" si="47"/>
        <v>14.7</v>
      </c>
      <c r="R87" s="43">
        <f t="shared" si="47"/>
        <v>72.275000000000006</v>
      </c>
      <c r="S87" s="90">
        <f t="shared" si="47"/>
        <v>71.784999999999997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149.99999999999997</v>
      </c>
      <c r="C88" s="49">
        <f>+(C83/C85)/7*1000</f>
        <v>148.42615012106535</v>
      </c>
      <c r="D88" s="49">
        <f>+(D83/D85)/7*1000</f>
        <v>150.64935064935065</v>
      </c>
      <c r="E88" s="49">
        <f>+(E83/E85)/7*1000</f>
        <v>147.85714285714286</v>
      </c>
      <c r="F88" s="50">
        <f>+(F83/F85)/7*1000</f>
        <v>146.37681159420288</v>
      </c>
      <c r="G88" s="48">
        <f t="shared" ref="G88:S88" si="48">+(G83/G85)/7*1000</f>
        <v>149.50738916256159</v>
      </c>
      <c r="H88" s="49">
        <f t="shared" si="48"/>
        <v>148.00936768149884</v>
      </c>
      <c r="I88" s="49">
        <f t="shared" si="48"/>
        <v>149.45054945054946</v>
      </c>
      <c r="J88" s="49">
        <f t="shared" si="48"/>
        <v>147.46543778801842</v>
      </c>
      <c r="K88" s="50">
        <f t="shared" si="48"/>
        <v>146.53061224489795</v>
      </c>
      <c r="L88" s="48">
        <f t="shared" si="48"/>
        <v>149.4047619047619</v>
      </c>
      <c r="M88" s="49">
        <f t="shared" si="48"/>
        <v>148.8095238095238</v>
      </c>
      <c r="N88" s="49">
        <f t="shared" si="48"/>
        <v>147.42063492063491</v>
      </c>
      <c r="O88" s="50">
        <f t="shared" si="48"/>
        <v>146.42857142857142</v>
      </c>
      <c r="P88" s="48">
        <f t="shared" si="48"/>
        <v>149.38775510204081</v>
      </c>
      <c r="Q88" s="49">
        <f t="shared" si="48"/>
        <v>150</v>
      </c>
      <c r="R88" s="49">
        <f t="shared" si="48"/>
        <v>147.55102040816328</v>
      </c>
      <c r="S88" s="50">
        <f t="shared" si="48"/>
        <v>146.53061224489795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9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  <c r="U3" s="572"/>
      <c r="V3" s="572"/>
      <c r="W3" s="572"/>
      <c r="X3" s="572"/>
      <c r="Y3" s="2"/>
      <c r="Z3" s="2"/>
      <c r="AA3" s="2"/>
      <c r="AB3" s="2"/>
      <c r="AC3" s="2"/>
      <c r="AD3" s="5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72" t="s">
        <v>1</v>
      </c>
      <c r="B9" s="572"/>
      <c r="C9" s="572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72"/>
      <c r="B10" s="572"/>
      <c r="C10" s="5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72" t="s">
        <v>4</v>
      </c>
      <c r="B11" s="572"/>
      <c r="C11" s="572"/>
      <c r="D11" s="1"/>
      <c r="E11" s="573">
        <v>1</v>
      </c>
      <c r="F11" s="1"/>
      <c r="G11" s="1"/>
      <c r="H11" s="1"/>
      <c r="I11" s="1"/>
      <c r="J11" s="1"/>
      <c r="K11" s="618" t="s">
        <v>151</v>
      </c>
      <c r="L11" s="618"/>
      <c r="M11" s="574"/>
      <c r="N11" s="5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72"/>
      <c r="B12" s="572"/>
      <c r="C12" s="572"/>
      <c r="D12" s="1"/>
      <c r="E12" s="5"/>
      <c r="F12" s="1"/>
      <c r="G12" s="1"/>
      <c r="H12" s="1"/>
      <c r="I12" s="1"/>
      <c r="J12" s="1"/>
      <c r="K12" s="574"/>
      <c r="L12" s="574"/>
      <c r="M12" s="574"/>
      <c r="N12" s="5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72"/>
      <c r="B13" s="572"/>
      <c r="C13" s="572"/>
      <c r="D13" s="572"/>
      <c r="E13" s="572"/>
      <c r="F13" s="572"/>
      <c r="G13" s="572"/>
      <c r="H13" s="572"/>
      <c r="I13" s="572"/>
      <c r="J13" s="572"/>
      <c r="K13" s="572"/>
      <c r="L13" s="574"/>
      <c r="M13" s="574"/>
      <c r="N13" s="574"/>
      <c r="O13" s="574"/>
      <c r="P13" s="574"/>
      <c r="Q13" s="574"/>
      <c r="R13" s="574"/>
      <c r="S13" s="574"/>
      <c r="T13" s="574"/>
      <c r="U13" s="574"/>
      <c r="V13" s="574"/>
      <c r="W13" s="1"/>
      <c r="X13" s="1"/>
      <c r="Y13" s="1"/>
    </row>
    <row r="14" spans="1:30" s="3" customFormat="1" ht="27" thickBot="1" x14ac:dyDescent="0.3">
      <c r="A14" s="57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474</v>
      </c>
      <c r="C17" s="300">
        <v>6.1155000000000177</v>
      </c>
      <c r="D17" s="300">
        <v>5.8077000000000165</v>
      </c>
      <c r="E17" s="300">
        <v>1.109700000000003</v>
      </c>
      <c r="F17" s="300">
        <v>5.8563000000000169</v>
      </c>
      <c r="G17" s="300">
        <v>6.7878000000000194</v>
      </c>
      <c r="H17" s="299">
        <v>479</v>
      </c>
      <c r="I17" s="300">
        <v>5.6538000000000155</v>
      </c>
      <c r="J17" s="300">
        <v>6.0507000000000168</v>
      </c>
      <c r="K17" s="300">
        <v>1.2231000000000036</v>
      </c>
      <c r="L17" s="300">
        <v>6.1155000000000177</v>
      </c>
      <c r="M17" s="301">
        <v>6.9012000000000189</v>
      </c>
      <c r="N17" s="23">
        <v>138.75662720000005</v>
      </c>
      <c r="O17" s="24">
        <v>25.285396800000008</v>
      </c>
      <c r="P17" s="24">
        <v>137.6351976</v>
      </c>
      <c r="Q17" s="25">
        <v>138.49490880000002</v>
      </c>
      <c r="R17" s="23">
        <v>134.24844160000001</v>
      </c>
      <c r="S17" s="24">
        <v>25.270773600000002</v>
      </c>
      <c r="T17" s="24">
        <v>133.55978320000003</v>
      </c>
      <c r="U17" s="25">
        <v>134.04957759999999</v>
      </c>
      <c r="V17" s="302">
        <f>SUM(B17:U17)</f>
        <v>1871.9220064000003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474</v>
      </c>
      <c r="C18" s="300">
        <v>6.1155000000000177</v>
      </c>
      <c r="D18" s="300">
        <v>5.8077000000000165</v>
      </c>
      <c r="E18" s="300">
        <v>1.109700000000003</v>
      </c>
      <c r="F18" s="300">
        <v>5.8563000000000169</v>
      </c>
      <c r="G18" s="300">
        <v>6.7878000000000194</v>
      </c>
      <c r="H18" s="299">
        <v>479</v>
      </c>
      <c r="I18" s="300">
        <v>5.6538000000000155</v>
      </c>
      <c r="J18" s="300">
        <v>6.0507000000000168</v>
      </c>
      <c r="K18" s="300">
        <v>1.2231000000000036</v>
      </c>
      <c r="L18" s="300">
        <v>6.1155000000000177</v>
      </c>
      <c r="M18" s="301">
        <v>6.9012000000000189</v>
      </c>
      <c r="N18" s="23">
        <v>138.75662720000005</v>
      </c>
      <c r="O18" s="24">
        <v>25.285396800000008</v>
      </c>
      <c r="P18" s="24">
        <v>137.6351976</v>
      </c>
      <c r="Q18" s="25">
        <v>138.49490880000002</v>
      </c>
      <c r="R18" s="23">
        <v>134.24844160000001</v>
      </c>
      <c r="S18" s="24">
        <v>25.270773600000002</v>
      </c>
      <c r="T18" s="24">
        <v>133.55978320000003</v>
      </c>
      <c r="U18" s="25">
        <v>134.04957759999999</v>
      </c>
      <c r="V18" s="302">
        <f t="shared" ref="V18:V23" si="0">SUM(B18:U18)</f>
        <v>1871.9220064000003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474</v>
      </c>
      <c r="C19" s="300">
        <v>5.6550000000000216</v>
      </c>
      <c r="D19" s="300">
        <v>5.3775000000000199</v>
      </c>
      <c r="E19" s="300">
        <v>0.99750000000000372</v>
      </c>
      <c r="F19" s="300">
        <v>5.4225000000000207</v>
      </c>
      <c r="G19" s="300">
        <v>6.2700000000000236</v>
      </c>
      <c r="H19" s="299">
        <v>477</v>
      </c>
      <c r="I19" s="300">
        <v>5.2200000000000202</v>
      </c>
      <c r="J19" s="300">
        <v>5.5950000000000211</v>
      </c>
      <c r="K19" s="300">
        <v>1.1100000000000041</v>
      </c>
      <c r="L19" s="300">
        <v>5.6400000000000219</v>
      </c>
      <c r="M19" s="301">
        <v>6.3675000000000246</v>
      </c>
      <c r="N19" s="23">
        <v>138.53734912000004</v>
      </c>
      <c r="O19" s="24">
        <v>24.945341280000008</v>
      </c>
      <c r="P19" s="24">
        <v>137.22192096000006</v>
      </c>
      <c r="Q19" s="25">
        <v>137.98053648000004</v>
      </c>
      <c r="R19" s="23">
        <v>133.72562336000004</v>
      </c>
      <c r="S19" s="24">
        <v>25.612690559999997</v>
      </c>
      <c r="T19" s="24">
        <v>133.33958672000003</v>
      </c>
      <c r="U19" s="25">
        <v>133.80516896000003</v>
      </c>
      <c r="V19" s="302">
        <f t="shared" si="0"/>
        <v>1863.8232174400002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474</v>
      </c>
      <c r="C20" s="300">
        <v>5.6550000000000216</v>
      </c>
      <c r="D20" s="300">
        <v>5.3775000000000199</v>
      </c>
      <c r="E20" s="300">
        <v>0.99750000000000372</v>
      </c>
      <c r="F20" s="300">
        <v>5.4225000000000207</v>
      </c>
      <c r="G20" s="300">
        <v>6.2700000000000236</v>
      </c>
      <c r="H20" s="299">
        <v>477</v>
      </c>
      <c r="I20" s="300">
        <v>5.2200000000000202</v>
      </c>
      <c r="J20" s="300">
        <v>5.5950000000000211</v>
      </c>
      <c r="K20" s="300">
        <v>1.1100000000000041</v>
      </c>
      <c r="L20" s="300">
        <v>5.6400000000000219</v>
      </c>
      <c r="M20" s="301">
        <v>6.3675000000000246</v>
      </c>
      <c r="N20" s="23">
        <v>138.53734912000004</v>
      </c>
      <c r="O20" s="24">
        <v>24.945341280000008</v>
      </c>
      <c r="P20" s="24">
        <v>137.22192096000006</v>
      </c>
      <c r="Q20" s="25">
        <v>137.98053648000004</v>
      </c>
      <c r="R20" s="23">
        <v>133.72562336000004</v>
      </c>
      <c r="S20" s="24">
        <v>25.612690559999997</v>
      </c>
      <c r="T20" s="24">
        <v>133.33958672000003</v>
      </c>
      <c r="U20" s="25">
        <v>133.80516896000003</v>
      </c>
      <c r="V20" s="302">
        <f t="shared" si="0"/>
        <v>1863.8232174400002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474</v>
      </c>
      <c r="C21" s="300">
        <v>5.6550000000000216</v>
      </c>
      <c r="D21" s="300">
        <v>5.3775000000000199</v>
      </c>
      <c r="E21" s="300">
        <v>0.99750000000000372</v>
      </c>
      <c r="F21" s="300">
        <v>5.4225000000000207</v>
      </c>
      <c r="G21" s="300">
        <v>6.2700000000000236</v>
      </c>
      <c r="H21" s="299">
        <v>477</v>
      </c>
      <c r="I21" s="300">
        <v>5.2200000000000202</v>
      </c>
      <c r="J21" s="300">
        <v>5.5950000000000211</v>
      </c>
      <c r="K21" s="300">
        <v>1.1100000000000041</v>
      </c>
      <c r="L21" s="300">
        <v>5.6400000000000219</v>
      </c>
      <c r="M21" s="301">
        <v>6.3675000000000246</v>
      </c>
      <c r="N21" s="23">
        <v>138.53734912000004</v>
      </c>
      <c r="O21" s="24">
        <v>24.945341280000008</v>
      </c>
      <c r="P21" s="24">
        <v>137.22192096000006</v>
      </c>
      <c r="Q21" s="25">
        <v>137.98053648000004</v>
      </c>
      <c r="R21" s="23">
        <v>133.72562336000004</v>
      </c>
      <c r="S21" s="24">
        <v>25.612690559999997</v>
      </c>
      <c r="T21" s="24">
        <v>133.33958672000003</v>
      </c>
      <c r="U21" s="25">
        <v>133.80516896000003</v>
      </c>
      <c r="V21" s="302">
        <f t="shared" si="0"/>
        <v>1863.8232174400002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474</v>
      </c>
      <c r="C22" s="300">
        <v>5.6550000000000216</v>
      </c>
      <c r="D22" s="300">
        <v>5.3775000000000199</v>
      </c>
      <c r="E22" s="300">
        <v>0.99750000000000372</v>
      </c>
      <c r="F22" s="300">
        <v>5.4225000000000207</v>
      </c>
      <c r="G22" s="300">
        <v>6.2700000000000236</v>
      </c>
      <c r="H22" s="299">
        <v>477</v>
      </c>
      <c r="I22" s="300">
        <v>5.2200000000000202</v>
      </c>
      <c r="J22" s="300">
        <v>5.5950000000000211</v>
      </c>
      <c r="K22" s="300">
        <v>1.1100000000000041</v>
      </c>
      <c r="L22" s="300">
        <v>5.6400000000000219</v>
      </c>
      <c r="M22" s="301">
        <v>6.3675000000000246</v>
      </c>
      <c r="N22" s="23">
        <v>138.53734912000004</v>
      </c>
      <c r="O22" s="24">
        <v>24.945341280000008</v>
      </c>
      <c r="P22" s="24">
        <v>137.22192096000006</v>
      </c>
      <c r="Q22" s="25">
        <v>137.98053648000004</v>
      </c>
      <c r="R22" s="23">
        <v>133.72562336000004</v>
      </c>
      <c r="S22" s="24">
        <v>25.612690559999997</v>
      </c>
      <c r="T22" s="24">
        <v>133.33958672000003</v>
      </c>
      <c r="U22" s="25">
        <v>133.80516896000003</v>
      </c>
      <c r="V22" s="302">
        <f t="shared" si="0"/>
        <v>1863.8232174400002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474</v>
      </c>
      <c r="C23" s="300">
        <v>5.6550000000000216</v>
      </c>
      <c r="D23" s="300">
        <v>5.3775000000000199</v>
      </c>
      <c r="E23" s="300">
        <v>0.99750000000000372</v>
      </c>
      <c r="F23" s="300">
        <v>5.4225000000000207</v>
      </c>
      <c r="G23" s="300">
        <v>6.2700000000000236</v>
      </c>
      <c r="H23" s="299">
        <v>477</v>
      </c>
      <c r="I23" s="300">
        <v>5.2200000000000202</v>
      </c>
      <c r="J23" s="300">
        <v>5.5950000000000211</v>
      </c>
      <c r="K23" s="300">
        <v>1.1100000000000041</v>
      </c>
      <c r="L23" s="300">
        <v>5.6400000000000219</v>
      </c>
      <c r="M23" s="301">
        <v>6.3675000000000246</v>
      </c>
      <c r="N23" s="23">
        <v>138.53734912000004</v>
      </c>
      <c r="O23" s="24">
        <v>24.945341280000008</v>
      </c>
      <c r="P23" s="24">
        <v>137.22192096000006</v>
      </c>
      <c r="Q23" s="25">
        <v>137.98053648000004</v>
      </c>
      <c r="R23" s="23">
        <v>133.72562336000004</v>
      </c>
      <c r="S23" s="24">
        <v>25.612690559999997</v>
      </c>
      <c r="T23" s="24">
        <v>133.33958672000003</v>
      </c>
      <c r="U23" s="25">
        <v>133.80516896000003</v>
      </c>
      <c r="V23" s="302">
        <f t="shared" si="0"/>
        <v>1863.8232174400002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3318</v>
      </c>
      <c r="C24" s="306">
        <f t="shared" ref="C24:U24" si="1">SUM(C17:C23)</f>
        <v>40.506000000000142</v>
      </c>
      <c r="D24" s="306">
        <f t="shared" si="1"/>
        <v>38.502900000000132</v>
      </c>
      <c r="E24" s="306">
        <f t="shared" si="1"/>
        <v>7.2069000000000258</v>
      </c>
      <c r="F24" s="306">
        <f t="shared" si="1"/>
        <v>38.825100000000141</v>
      </c>
      <c r="G24" s="306">
        <f t="shared" si="1"/>
        <v>44.925600000000159</v>
      </c>
      <c r="H24" s="305">
        <f t="shared" si="1"/>
        <v>3343</v>
      </c>
      <c r="I24" s="306">
        <f t="shared" si="1"/>
        <v>37.40760000000013</v>
      </c>
      <c r="J24" s="306">
        <f t="shared" si="1"/>
        <v>40.076400000000135</v>
      </c>
      <c r="K24" s="306">
        <f t="shared" si="1"/>
        <v>7.9962000000000266</v>
      </c>
      <c r="L24" s="306">
        <f t="shared" si="1"/>
        <v>40.431000000000147</v>
      </c>
      <c r="M24" s="307">
        <f t="shared" si="1"/>
        <v>45.639900000000154</v>
      </c>
      <c r="N24" s="391">
        <f t="shared" si="1"/>
        <v>970.20000000000027</v>
      </c>
      <c r="O24" s="392">
        <f t="shared" si="1"/>
        <v>175.29750000000004</v>
      </c>
      <c r="P24" s="392">
        <f t="shared" si="1"/>
        <v>961.38000000000022</v>
      </c>
      <c r="Q24" s="393">
        <f t="shared" si="1"/>
        <v>966.89250000000038</v>
      </c>
      <c r="R24" s="391">
        <f t="shared" si="1"/>
        <v>937.12500000000045</v>
      </c>
      <c r="S24" s="392">
        <f t="shared" si="1"/>
        <v>178.60500000000002</v>
      </c>
      <c r="T24" s="392">
        <f t="shared" si="1"/>
        <v>933.81750000000034</v>
      </c>
      <c r="U24" s="393">
        <f t="shared" si="1"/>
        <v>937.12500000000023</v>
      </c>
      <c r="V24" s="302">
        <f>SUM(B24:U24)</f>
        <v>13062.960100000002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157.50000000000003</v>
      </c>
      <c r="D25" s="314">
        <v>157.50000000000003</v>
      </c>
      <c r="E25" s="314">
        <v>157.50000000000003</v>
      </c>
      <c r="F25" s="314">
        <v>157.50000000000003</v>
      </c>
      <c r="G25" s="314">
        <v>157.50000000000003</v>
      </c>
      <c r="H25" s="313"/>
      <c r="I25" s="314">
        <v>157.50000000000003</v>
      </c>
      <c r="J25" s="314">
        <v>157.50000000000003</v>
      </c>
      <c r="K25" s="314">
        <v>157.50000000000003</v>
      </c>
      <c r="L25" s="314">
        <v>157.50000000000003</v>
      </c>
      <c r="M25" s="315">
        <v>157.50000000000003</v>
      </c>
      <c r="N25" s="387">
        <v>157.50000000000003</v>
      </c>
      <c r="O25" s="388">
        <v>157.50000000000003</v>
      </c>
      <c r="P25" s="388">
        <v>157.50000000000003</v>
      </c>
      <c r="Q25" s="389">
        <v>157.50000000000003</v>
      </c>
      <c r="R25" s="390">
        <v>157.50000000000003</v>
      </c>
      <c r="S25" s="388">
        <v>157.50000000000003</v>
      </c>
      <c r="T25" s="388">
        <v>157.50000000000003</v>
      </c>
      <c r="U25" s="389">
        <v>157.50000000000003</v>
      </c>
      <c r="V25" s="320">
        <f>+((V24/V26)/7)*1000</f>
        <v>157.46664054871803</v>
      </c>
    </row>
    <row r="26" spans="1:42" s="52" customFormat="1" ht="36.75" customHeight="1" x14ac:dyDescent="0.25">
      <c r="A26" s="321" t="s">
        <v>21</v>
      </c>
      <c r="B26" s="322"/>
      <c r="C26" s="323">
        <v>754</v>
      </c>
      <c r="D26" s="323">
        <v>717</v>
      </c>
      <c r="E26" s="323">
        <v>133</v>
      </c>
      <c r="F26" s="323">
        <v>723</v>
      </c>
      <c r="G26" s="323">
        <v>836</v>
      </c>
      <c r="H26" s="324"/>
      <c r="I26" s="323">
        <v>696</v>
      </c>
      <c r="J26" s="323">
        <v>746</v>
      </c>
      <c r="K26" s="323">
        <v>148</v>
      </c>
      <c r="L26" s="323">
        <v>752</v>
      </c>
      <c r="M26" s="325">
        <v>849</v>
      </c>
      <c r="N26" s="86">
        <v>880</v>
      </c>
      <c r="O26" s="35">
        <v>159</v>
      </c>
      <c r="P26" s="35">
        <v>872</v>
      </c>
      <c r="Q26" s="36">
        <v>877</v>
      </c>
      <c r="R26" s="34">
        <v>850</v>
      </c>
      <c r="S26" s="35">
        <v>162</v>
      </c>
      <c r="T26" s="35">
        <v>847</v>
      </c>
      <c r="U26" s="36">
        <v>850</v>
      </c>
      <c r="V26" s="326">
        <f>SUM(C26:U26)</f>
        <v>11851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712.53000000000009</v>
      </c>
      <c r="D27" s="300">
        <f t="shared" ref="D27:G27" si="2">(D26*D25/1000)*6</f>
        <v>677.56500000000005</v>
      </c>
      <c r="E27" s="300">
        <f t="shared" si="2"/>
        <v>125.68500000000003</v>
      </c>
      <c r="F27" s="300">
        <f t="shared" si="2"/>
        <v>683.23500000000013</v>
      </c>
      <c r="G27" s="300">
        <f t="shared" si="2"/>
        <v>790.0200000000001</v>
      </c>
      <c r="H27" s="328"/>
      <c r="I27" s="300">
        <f>(I26*I25/1000)*6</f>
        <v>657.72000000000014</v>
      </c>
      <c r="J27" s="300">
        <f>(J26*J25/1000)*6</f>
        <v>704.97000000000014</v>
      </c>
      <c r="K27" s="300">
        <f>(K26*K25/1000)*6</f>
        <v>139.86000000000001</v>
      </c>
      <c r="L27" s="300">
        <f>(L26*L25/1000)*6</f>
        <v>710.6400000000001</v>
      </c>
      <c r="M27" s="301">
        <f>(M26*M25/1000)*6</f>
        <v>802.30500000000018</v>
      </c>
      <c r="N27" s="302">
        <f>((N26*N25)*7/1000-N17-N18)/5</f>
        <v>138.53734912000004</v>
      </c>
      <c r="O27" s="204">
        <f t="shared" ref="O27:U27" si="3">((O26*O25)*7/1000-O17-O18)/5</f>
        <v>24.945341280000008</v>
      </c>
      <c r="P27" s="204">
        <f t="shared" si="3"/>
        <v>137.22192096000006</v>
      </c>
      <c r="Q27" s="205">
        <f t="shared" si="3"/>
        <v>137.98053648000004</v>
      </c>
      <c r="R27" s="203">
        <f t="shared" si="3"/>
        <v>133.72562336000004</v>
      </c>
      <c r="S27" s="204">
        <f t="shared" si="3"/>
        <v>25.612690559999997</v>
      </c>
      <c r="T27" s="204">
        <f t="shared" si="3"/>
        <v>133.33958672000003</v>
      </c>
      <c r="U27" s="205">
        <f t="shared" si="3"/>
        <v>133.80516896000003</v>
      </c>
      <c r="V27" s="88"/>
      <c r="W27" s="52">
        <f>((V24*1000)/V26)/7</f>
        <v>157.46664054871803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5.6550000000000216</v>
      </c>
      <c r="D28" s="330">
        <f t="shared" ref="D28:G28" si="4">+(D25-$C$32)*D26/1000</f>
        <v>5.3775000000000199</v>
      </c>
      <c r="E28" s="330">
        <f t="shared" si="4"/>
        <v>0.99750000000000372</v>
      </c>
      <c r="F28" s="330">
        <f t="shared" si="4"/>
        <v>5.4225000000000207</v>
      </c>
      <c r="G28" s="330">
        <f t="shared" si="4"/>
        <v>6.2700000000000236</v>
      </c>
      <c r="H28" s="329"/>
      <c r="I28" s="330">
        <f>+(I25-$I$32)*I26/1000</f>
        <v>5.2200000000000202</v>
      </c>
      <c r="J28" s="330">
        <f t="shared" ref="J28:M28" si="5">+(J25-$I$32)*J26/1000</f>
        <v>5.5950000000000211</v>
      </c>
      <c r="K28" s="330">
        <f t="shared" si="5"/>
        <v>1.1100000000000041</v>
      </c>
      <c r="L28" s="330">
        <f t="shared" si="5"/>
        <v>5.6400000000000219</v>
      </c>
      <c r="M28" s="331">
        <f t="shared" si="5"/>
        <v>6.3675000000000246</v>
      </c>
      <c r="N28" s="259">
        <f t="shared" ref="N28:U28" si="6">((N26*N25)*7)/1000</f>
        <v>970.20000000000027</v>
      </c>
      <c r="O28" s="45">
        <f t="shared" si="6"/>
        <v>175.29750000000004</v>
      </c>
      <c r="P28" s="45">
        <f t="shared" si="6"/>
        <v>961.38000000000022</v>
      </c>
      <c r="Q28" s="46">
        <f t="shared" si="6"/>
        <v>966.89250000000027</v>
      </c>
      <c r="R28" s="44">
        <f t="shared" si="6"/>
        <v>937.12500000000023</v>
      </c>
      <c r="S28" s="45">
        <f t="shared" si="6"/>
        <v>178.60500000000002</v>
      </c>
      <c r="T28" s="45">
        <f t="shared" si="6"/>
        <v>933.81750000000022</v>
      </c>
      <c r="U28" s="46">
        <f t="shared" si="6"/>
        <v>937.12500000000023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879.66666666666924</v>
      </c>
      <c r="D29" s="333">
        <f t="shared" si="7"/>
        <v>836.50000000000239</v>
      </c>
      <c r="E29" s="333">
        <f t="shared" si="7"/>
        <v>155.16666666666711</v>
      </c>
      <c r="F29" s="333">
        <f t="shared" si="7"/>
        <v>843.5000000000025</v>
      </c>
      <c r="G29" s="333">
        <f t="shared" si="7"/>
        <v>975.33333333333621</v>
      </c>
      <c r="H29" s="332"/>
      <c r="I29" s="333">
        <f>+I26*(1.16666666666667)</f>
        <v>812.00000000000239</v>
      </c>
      <c r="J29" s="333">
        <f>+J26*(1.16666666666667)</f>
        <v>870.33333333333587</v>
      </c>
      <c r="K29" s="333">
        <f>+K26*(1.16666666666667)</f>
        <v>172.66666666666717</v>
      </c>
      <c r="L29" s="333">
        <f>+L26*(1.16666666666667)</f>
        <v>877.33333333333587</v>
      </c>
      <c r="M29" s="334">
        <f>+M26*(1.16666666666667)</f>
        <v>990.50000000000284</v>
      </c>
      <c r="N29" s="89">
        <f t="shared" ref="N29:U29" si="8">+(N24/N26)/7*1000</f>
        <v>157.50000000000003</v>
      </c>
      <c r="O29" s="49">
        <f t="shared" si="8"/>
        <v>157.50000000000003</v>
      </c>
      <c r="P29" s="49">
        <f t="shared" si="8"/>
        <v>157.50000000000003</v>
      </c>
      <c r="Q29" s="50">
        <f t="shared" si="8"/>
        <v>157.50000000000006</v>
      </c>
      <c r="R29" s="48">
        <f t="shared" si="8"/>
        <v>157.50000000000006</v>
      </c>
      <c r="S29" s="49">
        <f t="shared" si="8"/>
        <v>157.5</v>
      </c>
      <c r="T29" s="49">
        <f t="shared" si="8"/>
        <v>157.50000000000006</v>
      </c>
      <c r="U29" s="50">
        <f t="shared" si="8"/>
        <v>157.50000000000003</v>
      </c>
      <c r="V29" s="344"/>
    </row>
    <row r="30" spans="1:42" s="304" customFormat="1" ht="33.75" customHeight="1" x14ac:dyDescent="0.25">
      <c r="A30" s="52"/>
      <c r="B30" s="328"/>
      <c r="C30" s="335">
        <f>(C27/6)</f>
        <v>118.75500000000001</v>
      </c>
      <c r="D30" s="335">
        <f t="shared" ref="D30:G30" si="9">+(D27/6)</f>
        <v>112.92750000000001</v>
      </c>
      <c r="E30" s="335">
        <f t="shared" si="9"/>
        <v>20.947500000000005</v>
      </c>
      <c r="F30" s="335">
        <f t="shared" si="9"/>
        <v>113.87250000000002</v>
      </c>
      <c r="G30" s="335">
        <f t="shared" si="9"/>
        <v>131.67000000000002</v>
      </c>
      <c r="H30" s="328"/>
      <c r="I30" s="335">
        <f>+(I27/6)</f>
        <v>109.62000000000002</v>
      </c>
      <c r="J30" s="335">
        <f>+(J27/6)</f>
        <v>117.49500000000002</v>
      </c>
      <c r="K30" s="335">
        <f>+(K27/6)</f>
        <v>23.310000000000002</v>
      </c>
      <c r="L30" s="335">
        <f>+(L27/6)</f>
        <v>118.44000000000001</v>
      </c>
      <c r="M30" s="336">
        <f>+(M27/6)</f>
        <v>133.71750000000003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286.76099999999997</v>
      </c>
      <c r="D31" s="335">
        <f t="shared" ref="D31:G31" si="10">+((D27-D24)/4)+D30</f>
        <v>272.69302499999998</v>
      </c>
      <c r="E31" s="335">
        <f t="shared" si="10"/>
        <v>50.567025000000008</v>
      </c>
      <c r="F31" s="335">
        <f t="shared" si="10"/>
        <v>274.97497500000003</v>
      </c>
      <c r="G31" s="335">
        <f t="shared" si="10"/>
        <v>317.9436</v>
      </c>
      <c r="H31" s="328"/>
      <c r="I31" s="335">
        <f>+((I27-I24)/4)+I30</f>
        <v>264.69810000000001</v>
      </c>
      <c r="J31" s="335">
        <f>+((J27-J24)/4)+J30</f>
        <v>283.71840000000003</v>
      </c>
      <c r="K31" s="335">
        <f>+((K27-K24)/4)+K30</f>
        <v>56.275950000000002</v>
      </c>
      <c r="L31" s="335">
        <f>+((L27-L24)/4)+L30</f>
        <v>285.99225000000001</v>
      </c>
      <c r="M31" s="336">
        <f>+((M27-M24)/4)+M30</f>
        <v>322.88377500000001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474.45</v>
      </c>
      <c r="E32" s="340">
        <f>+SUM(C26:G26)</f>
        <v>3163</v>
      </c>
      <c r="F32" s="341"/>
      <c r="G32" s="341"/>
      <c r="H32" s="337"/>
      <c r="I32" s="338">
        <v>150</v>
      </c>
      <c r="J32" s="339">
        <f>+I32*K32/1000</f>
        <v>478.65</v>
      </c>
      <c r="K32" s="340">
        <f>+SUM(I26:M26)</f>
        <v>3191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125.4456</v>
      </c>
      <c r="C39" s="82">
        <v>127.17479999999998</v>
      </c>
      <c r="D39" s="82">
        <v>11.475599999999998</v>
      </c>
      <c r="E39" s="82">
        <v>126.38879999999997</v>
      </c>
      <c r="F39" s="82">
        <v>124.18799999999999</v>
      </c>
      <c r="G39" s="82"/>
      <c r="H39" s="82"/>
      <c r="I39" s="205">
        <f t="shared" ref="I39:I46" si="11">SUM(B39:H39)</f>
        <v>514.67279999999994</v>
      </c>
      <c r="J39" s="52"/>
      <c r="K39" s="404" t="s">
        <v>13</v>
      </c>
      <c r="L39" s="82">
        <v>9.3000000000000007</v>
      </c>
      <c r="M39" s="82">
        <v>9.8000000000000007</v>
      </c>
      <c r="N39" s="82">
        <v>1.3</v>
      </c>
      <c r="O39" s="82">
        <v>9.4</v>
      </c>
      <c r="P39" s="82">
        <v>9</v>
      </c>
      <c r="Q39" s="82"/>
      <c r="R39" s="205">
        <f t="shared" ref="R39:R46" si="12">SUM(L39:Q39)</f>
        <v>38.800000000000004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125.4456</v>
      </c>
      <c r="C40" s="82">
        <v>127.17479999999998</v>
      </c>
      <c r="D40" s="82">
        <v>11.475599999999998</v>
      </c>
      <c r="E40" s="82">
        <v>126.38879999999997</v>
      </c>
      <c r="F40" s="82">
        <v>124.18799999999999</v>
      </c>
      <c r="G40" s="82"/>
      <c r="H40" s="82"/>
      <c r="I40" s="205">
        <f t="shared" si="11"/>
        <v>514.67279999999994</v>
      </c>
      <c r="J40" s="52"/>
      <c r="K40" s="406" t="s">
        <v>14</v>
      </c>
      <c r="L40" s="82">
        <v>9.3000000000000007</v>
      </c>
      <c r="M40" s="82">
        <v>9.8000000000000007</v>
      </c>
      <c r="N40" s="82">
        <v>1.3</v>
      </c>
      <c r="O40" s="82">
        <v>9.4</v>
      </c>
      <c r="P40" s="82">
        <v>9</v>
      </c>
      <c r="Q40" s="82"/>
      <c r="R40" s="205">
        <f t="shared" si="12"/>
        <v>38.800000000000004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9.1999999999999993</v>
      </c>
      <c r="M41" s="82">
        <v>9.6</v>
      </c>
      <c r="N41" s="82">
        <v>1.3</v>
      </c>
      <c r="O41" s="82">
        <v>9.3000000000000007</v>
      </c>
      <c r="P41" s="82">
        <v>9</v>
      </c>
      <c r="Q41" s="24"/>
      <c r="R41" s="205">
        <f t="shared" si="12"/>
        <v>38.4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9.1999999999999993</v>
      </c>
      <c r="M42" s="82">
        <v>9.6</v>
      </c>
      <c r="N42" s="82">
        <v>1.3</v>
      </c>
      <c r="O42" s="82">
        <v>9.3000000000000007</v>
      </c>
      <c r="P42" s="82">
        <v>9.1</v>
      </c>
      <c r="Q42" s="82"/>
      <c r="R42" s="205">
        <f t="shared" si="12"/>
        <v>38.5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9.1999999999999993</v>
      </c>
      <c r="M43" s="82">
        <v>9.6</v>
      </c>
      <c r="N43" s="82">
        <v>1.3</v>
      </c>
      <c r="O43" s="82">
        <v>9.3000000000000007</v>
      </c>
      <c r="P43" s="82">
        <v>9.1</v>
      </c>
      <c r="Q43" s="82"/>
      <c r="R43" s="205">
        <f t="shared" si="12"/>
        <v>38.5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9.1999999999999993</v>
      </c>
      <c r="M44" s="82">
        <v>9.6999999999999993</v>
      </c>
      <c r="N44" s="82">
        <v>1.3</v>
      </c>
      <c r="O44" s="82">
        <v>9.3000000000000007</v>
      </c>
      <c r="P44" s="82">
        <v>9.1</v>
      </c>
      <c r="Q44" s="82"/>
      <c r="R44" s="205">
        <f t="shared" si="12"/>
        <v>38.6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9.3000000000000007</v>
      </c>
      <c r="M45" s="82">
        <v>9.6999999999999993</v>
      </c>
      <c r="N45" s="82">
        <v>1.3</v>
      </c>
      <c r="O45" s="82">
        <v>9.4</v>
      </c>
      <c r="P45" s="82">
        <v>9.1</v>
      </c>
      <c r="Q45" s="82"/>
      <c r="R45" s="205">
        <f t="shared" si="12"/>
        <v>38.800000000000004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250.8912</v>
      </c>
      <c r="C46" s="309">
        <f t="shared" si="13"/>
        <v>254.34959999999995</v>
      </c>
      <c r="D46" s="309">
        <f t="shared" si="13"/>
        <v>22.951199999999996</v>
      </c>
      <c r="E46" s="309">
        <f t="shared" si="13"/>
        <v>252.77759999999995</v>
      </c>
      <c r="F46" s="309">
        <f t="shared" si="13"/>
        <v>248.37599999999998</v>
      </c>
      <c r="G46" s="309">
        <f t="shared" si="13"/>
        <v>0</v>
      </c>
      <c r="H46" s="309">
        <f t="shared" si="13"/>
        <v>0</v>
      </c>
      <c r="I46" s="205">
        <f t="shared" si="11"/>
        <v>1029.3455999999999</v>
      </c>
      <c r="K46" s="406" t="s">
        <v>11</v>
      </c>
      <c r="L46" s="308">
        <f t="shared" ref="L46:Q46" si="14">SUM(L39:L45)</f>
        <v>64.7</v>
      </c>
      <c r="M46" s="309">
        <f t="shared" si="14"/>
        <v>67.800000000000011</v>
      </c>
      <c r="N46" s="309">
        <f t="shared" si="14"/>
        <v>9.1</v>
      </c>
      <c r="O46" s="309">
        <f t="shared" si="14"/>
        <v>65.400000000000006</v>
      </c>
      <c r="P46" s="309">
        <f t="shared" si="14"/>
        <v>63.400000000000006</v>
      </c>
      <c r="Q46" s="309">
        <f t="shared" si="14"/>
        <v>0</v>
      </c>
      <c r="R46" s="205">
        <f t="shared" si="12"/>
        <v>270.39999999999998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157.19999999999999</v>
      </c>
      <c r="C47" s="317">
        <v>157.19999999999999</v>
      </c>
      <c r="D47" s="317">
        <v>157.19999999999999</v>
      </c>
      <c r="E47" s="317">
        <v>157.19999999999999</v>
      </c>
      <c r="F47" s="317">
        <v>157.19999999999999</v>
      </c>
      <c r="G47" s="317"/>
      <c r="H47" s="317"/>
      <c r="I47" s="425">
        <f>+((I46/I48)/7)*1000</f>
        <v>44.914285714285704</v>
      </c>
      <c r="K47" s="407" t="s">
        <v>20</v>
      </c>
      <c r="L47" s="316">
        <v>144.5</v>
      </c>
      <c r="M47" s="317">
        <v>142.5</v>
      </c>
      <c r="N47" s="317">
        <v>144.5</v>
      </c>
      <c r="O47" s="317">
        <v>141.5</v>
      </c>
      <c r="P47" s="317">
        <v>141.5</v>
      </c>
      <c r="Q47" s="317"/>
      <c r="R47" s="425">
        <f>+((R46/R48)/7)*1000</f>
        <v>142.54085397996835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798</v>
      </c>
      <c r="C48" s="35">
        <v>809</v>
      </c>
      <c r="D48" s="35">
        <v>73</v>
      </c>
      <c r="E48" s="35">
        <v>804</v>
      </c>
      <c r="F48" s="35">
        <v>790</v>
      </c>
      <c r="G48" s="35"/>
      <c r="H48" s="35"/>
      <c r="I48" s="427">
        <f>SUM(B48:H48)</f>
        <v>3274</v>
      </c>
      <c r="J48" s="52"/>
      <c r="K48" s="409" t="s">
        <v>21</v>
      </c>
      <c r="L48" s="428">
        <v>64</v>
      </c>
      <c r="M48" s="411">
        <v>68</v>
      </c>
      <c r="N48" s="411">
        <v>9</v>
      </c>
      <c r="O48" s="411">
        <v>66</v>
      </c>
      <c r="P48" s="411">
        <v>64</v>
      </c>
      <c r="Q48" s="411"/>
      <c r="R48" s="429">
        <f>SUM(L48:Q48)</f>
        <v>271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G49" si="15">((B48*B47)*7/1000)/7</f>
        <v>125.4456</v>
      </c>
      <c r="C49" s="204">
        <f t="shared" si="15"/>
        <v>127.17479999999998</v>
      </c>
      <c r="D49" s="204">
        <f t="shared" si="15"/>
        <v>11.475599999999998</v>
      </c>
      <c r="E49" s="204">
        <f t="shared" si="15"/>
        <v>126.38879999999997</v>
      </c>
      <c r="F49" s="204">
        <f t="shared" si="15"/>
        <v>124.18799999999999</v>
      </c>
      <c r="G49" s="204">
        <f t="shared" si="15"/>
        <v>0</v>
      </c>
      <c r="H49" s="204">
        <f t="shared" ref="H49" si="16">((H48*H47)*7/1000)/7</f>
        <v>0</v>
      </c>
      <c r="I49" s="431">
        <f>((I46*1000)/I48)/7</f>
        <v>44.914285714285711</v>
      </c>
      <c r="K49" s="414" t="s">
        <v>22</v>
      </c>
      <c r="L49" s="302">
        <f t="shared" ref="L49:Q49" si="17">((L48*L47)*7/1000-L39-L40)/5</f>
        <v>9.2272000000000016</v>
      </c>
      <c r="M49" s="302">
        <f t="shared" si="17"/>
        <v>9.6460000000000008</v>
      </c>
      <c r="N49" s="302">
        <f t="shared" si="17"/>
        <v>1.3007000000000002</v>
      </c>
      <c r="O49" s="302">
        <f t="shared" si="17"/>
        <v>9.3146000000000022</v>
      </c>
      <c r="P49" s="302">
        <f t="shared" si="17"/>
        <v>9.0784000000000002</v>
      </c>
      <c r="Q49" s="204">
        <f t="shared" si="17"/>
        <v>0</v>
      </c>
      <c r="R49" s="432">
        <f>((R46*1000)/R48)/7</f>
        <v>142.54085397996838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878.11919999999998</v>
      </c>
      <c r="C50" s="43">
        <f t="shared" si="18"/>
        <v>890.22359999999981</v>
      </c>
      <c r="D50" s="43">
        <f t="shared" si="18"/>
        <v>80.329199999999986</v>
      </c>
      <c r="E50" s="43">
        <f t="shared" si="18"/>
        <v>884.72159999999985</v>
      </c>
      <c r="F50" s="43">
        <f t="shared" si="18"/>
        <v>869.31599999999992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64.736000000000004</v>
      </c>
      <c r="M50" s="43">
        <f t="shared" si="19"/>
        <v>67.83</v>
      </c>
      <c r="N50" s="43">
        <f t="shared" si="19"/>
        <v>9.1035000000000004</v>
      </c>
      <c r="O50" s="43">
        <f t="shared" si="19"/>
        <v>65.373000000000005</v>
      </c>
      <c r="P50" s="43">
        <f t="shared" si="19"/>
        <v>63.392000000000003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44.914285714285718</v>
      </c>
      <c r="C51" s="49">
        <f t="shared" si="20"/>
        <v>44.914285714285704</v>
      </c>
      <c r="D51" s="49">
        <f t="shared" si="20"/>
        <v>44.914285714285704</v>
      </c>
      <c r="E51" s="49">
        <f t="shared" si="20"/>
        <v>44.914285714285704</v>
      </c>
      <c r="F51" s="49">
        <f t="shared" si="20"/>
        <v>44.914285714285704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144.41964285714286</v>
      </c>
      <c r="M51" s="49">
        <f t="shared" si="21"/>
        <v>142.43697478991598</v>
      </c>
      <c r="N51" s="49">
        <f t="shared" si="21"/>
        <v>144.44444444444443</v>
      </c>
      <c r="O51" s="49">
        <f t="shared" si="21"/>
        <v>141.55844155844159</v>
      </c>
      <c r="P51" s="49">
        <f t="shared" si="21"/>
        <v>141.51785714285717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75"/>
      <c r="D73" s="575"/>
      <c r="E73" s="575"/>
      <c r="F73" s="118"/>
      <c r="G73" s="198"/>
      <c r="H73" s="575"/>
      <c r="I73" s="575"/>
      <c r="J73" s="575"/>
      <c r="K73" s="118"/>
      <c r="L73" s="198"/>
      <c r="M73" s="575"/>
      <c r="N73" s="575"/>
      <c r="O73" s="118"/>
      <c r="P73" s="198"/>
      <c r="Q73" s="575"/>
      <c r="R73" s="575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8.8000000000000007</v>
      </c>
      <c r="D76" s="204">
        <v>1.7</v>
      </c>
      <c r="E76" s="204">
        <v>8.9</v>
      </c>
      <c r="F76" s="205">
        <v>10.1</v>
      </c>
      <c r="G76" s="203">
        <v>8.6999999999999993</v>
      </c>
      <c r="H76" s="204">
        <v>9.1</v>
      </c>
      <c r="I76" s="204">
        <v>2</v>
      </c>
      <c r="J76" s="204">
        <v>9.1999999999999993</v>
      </c>
      <c r="K76" s="205">
        <v>10.3</v>
      </c>
      <c r="L76" s="203">
        <v>10.8</v>
      </c>
      <c r="M76" s="204">
        <v>1.8</v>
      </c>
      <c r="N76" s="204">
        <v>10.7</v>
      </c>
      <c r="O76" s="205">
        <v>10.6</v>
      </c>
      <c r="P76" s="203">
        <v>10.5</v>
      </c>
      <c r="Q76" s="204">
        <v>2.1</v>
      </c>
      <c r="R76" s="204">
        <v>10.4</v>
      </c>
      <c r="S76" s="205">
        <v>10.3</v>
      </c>
      <c r="T76" s="405">
        <f t="shared" ref="T76:T83" si="27">SUM(B76:S76)</f>
        <v>145.29999999999998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8.8000000000000007</v>
      </c>
      <c r="D77" s="204">
        <v>1.7</v>
      </c>
      <c r="E77" s="204">
        <v>8.9</v>
      </c>
      <c r="F77" s="205">
        <v>10.1</v>
      </c>
      <c r="G77" s="203">
        <v>8.6999999999999993</v>
      </c>
      <c r="H77" s="204">
        <v>9.1</v>
      </c>
      <c r="I77" s="204">
        <v>2</v>
      </c>
      <c r="J77" s="204">
        <v>9.1999999999999993</v>
      </c>
      <c r="K77" s="205">
        <v>10.3</v>
      </c>
      <c r="L77" s="203">
        <v>10.8</v>
      </c>
      <c r="M77" s="204">
        <v>1.8</v>
      </c>
      <c r="N77" s="204">
        <v>10.7</v>
      </c>
      <c r="O77" s="205">
        <v>10.6</v>
      </c>
      <c r="P77" s="203">
        <v>10.5</v>
      </c>
      <c r="Q77" s="204">
        <v>2.1</v>
      </c>
      <c r="R77" s="204">
        <v>10.4</v>
      </c>
      <c r="S77" s="205">
        <v>10.3</v>
      </c>
      <c r="T77" s="405">
        <f t="shared" si="27"/>
        <v>145.29999999999998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8.6999999999999993</v>
      </c>
      <c r="D78" s="204">
        <v>1.4</v>
      </c>
      <c r="E78" s="204">
        <v>8.8000000000000007</v>
      </c>
      <c r="F78" s="205">
        <v>9.9</v>
      </c>
      <c r="G78" s="203">
        <v>8.6</v>
      </c>
      <c r="H78" s="204">
        <v>9</v>
      </c>
      <c r="I78" s="204">
        <v>1.9</v>
      </c>
      <c r="J78" s="204">
        <v>9.1</v>
      </c>
      <c r="K78" s="205">
        <v>10.199999999999999</v>
      </c>
      <c r="L78" s="203">
        <v>10.5</v>
      </c>
      <c r="M78" s="204">
        <v>1.8</v>
      </c>
      <c r="N78" s="204">
        <v>10.6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10.199999999999999</v>
      </c>
      <c r="T78" s="405">
        <f t="shared" si="27"/>
        <v>143.39999999999998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9.3000000000000007</v>
      </c>
      <c r="C79" s="204">
        <v>8.6999999999999993</v>
      </c>
      <c r="D79" s="204">
        <v>1.4</v>
      </c>
      <c r="E79" s="204">
        <v>8.9</v>
      </c>
      <c r="F79" s="205">
        <v>9.9</v>
      </c>
      <c r="G79" s="203">
        <v>8.6</v>
      </c>
      <c r="H79" s="204">
        <v>9</v>
      </c>
      <c r="I79" s="204">
        <v>1.9</v>
      </c>
      <c r="J79" s="204">
        <v>9.1</v>
      </c>
      <c r="K79" s="205">
        <v>10.199999999999999</v>
      </c>
      <c r="L79" s="203">
        <v>10.5</v>
      </c>
      <c r="M79" s="204">
        <v>1.8</v>
      </c>
      <c r="N79" s="204">
        <v>10.6</v>
      </c>
      <c r="O79" s="205">
        <v>10.5</v>
      </c>
      <c r="P79" s="203">
        <v>10.5</v>
      </c>
      <c r="Q79" s="204">
        <v>2.1</v>
      </c>
      <c r="R79" s="204">
        <v>10.3</v>
      </c>
      <c r="S79" s="205">
        <v>10.199999999999999</v>
      </c>
      <c r="T79" s="405">
        <f t="shared" si="27"/>
        <v>143.49999999999997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8.6999999999999993</v>
      </c>
      <c r="D80" s="204">
        <v>1.4</v>
      </c>
      <c r="E80" s="204">
        <v>8.9</v>
      </c>
      <c r="F80" s="205">
        <v>9.9</v>
      </c>
      <c r="G80" s="203">
        <v>8.6999999999999993</v>
      </c>
      <c r="H80" s="204">
        <v>9</v>
      </c>
      <c r="I80" s="204">
        <v>1.9</v>
      </c>
      <c r="J80" s="204">
        <v>9.1</v>
      </c>
      <c r="K80" s="205">
        <v>10.199999999999999</v>
      </c>
      <c r="L80" s="203">
        <v>10.5</v>
      </c>
      <c r="M80" s="204">
        <v>1.8</v>
      </c>
      <c r="N80" s="204">
        <v>10.6</v>
      </c>
      <c r="O80" s="205">
        <v>10.5</v>
      </c>
      <c r="P80" s="203">
        <v>10.5</v>
      </c>
      <c r="Q80" s="204">
        <v>2.1</v>
      </c>
      <c r="R80" s="204">
        <v>10.3</v>
      </c>
      <c r="S80" s="205">
        <v>10.199999999999999</v>
      </c>
      <c r="T80" s="405">
        <f t="shared" si="27"/>
        <v>143.59999999999997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8.8000000000000007</v>
      </c>
      <c r="D81" s="204">
        <v>1.4</v>
      </c>
      <c r="E81" s="204">
        <v>8.9</v>
      </c>
      <c r="F81" s="205">
        <v>9.9</v>
      </c>
      <c r="G81" s="203">
        <v>8.6999999999999993</v>
      </c>
      <c r="H81" s="204">
        <v>9</v>
      </c>
      <c r="I81" s="204">
        <v>1.9</v>
      </c>
      <c r="J81" s="204">
        <v>9.1</v>
      </c>
      <c r="K81" s="205">
        <v>10.3</v>
      </c>
      <c r="L81" s="203">
        <v>10.5</v>
      </c>
      <c r="M81" s="204">
        <v>1.8</v>
      </c>
      <c r="N81" s="204">
        <v>10.6</v>
      </c>
      <c r="O81" s="205">
        <v>10.5</v>
      </c>
      <c r="P81" s="203">
        <v>10.5</v>
      </c>
      <c r="Q81" s="204">
        <v>2.1</v>
      </c>
      <c r="R81" s="204">
        <v>10.3</v>
      </c>
      <c r="S81" s="205">
        <v>10.199999999999999</v>
      </c>
      <c r="T81" s="405">
        <f t="shared" si="27"/>
        <v>143.79999999999998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8.8000000000000007</v>
      </c>
      <c r="D82" s="204">
        <v>1.5</v>
      </c>
      <c r="E82" s="204">
        <v>8.9</v>
      </c>
      <c r="F82" s="205">
        <v>9.9</v>
      </c>
      <c r="G82" s="203">
        <v>8.6999999999999993</v>
      </c>
      <c r="H82" s="204">
        <v>9</v>
      </c>
      <c r="I82" s="204">
        <v>2</v>
      </c>
      <c r="J82" s="204">
        <v>9.1999999999999993</v>
      </c>
      <c r="K82" s="205">
        <v>10</v>
      </c>
      <c r="L82" s="203">
        <v>10.5</v>
      </c>
      <c r="M82" s="204">
        <v>1.8</v>
      </c>
      <c r="N82" s="204">
        <v>10.6</v>
      </c>
      <c r="O82" s="205">
        <v>10.5</v>
      </c>
      <c r="P82" s="203">
        <v>10.5</v>
      </c>
      <c r="Q82" s="204">
        <v>2.1</v>
      </c>
      <c r="R82" s="204">
        <v>10.3</v>
      </c>
      <c r="S82" s="205">
        <v>10.199999999999999</v>
      </c>
      <c r="T82" s="405">
        <f t="shared" si="27"/>
        <v>143.79999999999998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65.099999999999994</v>
      </c>
      <c r="C83" s="309">
        <f>SUM(C76:C82)</f>
        <v>61.3</v>
      </c>
      <c r="D83" s="309">
        <f>SUM(D76:D82)</f>
        <v>10.5</v>
      </c>
      <c r="E83" s="309">
        <f>SUM(E76:E82)</f>
        <v>62.199999999999996</v>
      </c>
      <c r="F83" s="310">
        <f>SUM(F76:F82)</f>
        <v>69.7</v>
      </c>
      <c r="G83" s="311">
        <f t="shared" ref="G83:S83" si="28">SUM(G76:G82)</f>
        <v>60.7</v>
      </c>
      <c r="H83" s="309">
        <f t="shared" si="28"/>
        <v>63.2</v>
      </c>
      <c r="I83" s="309">
        <f t="shared" si="28"/>
        <v>13.600000000000001</v>
      </c>
      <c r="J83" s="309">
        <f t="shared" si="28"/>
        <v>64</v>
      </c>
      <c r="K83" s="310">
        <f t="shared" si="28"/>
        <v>71.5</v>
      </c>
      <c r="L83" s="311">
        <f t="shared" si="28"/>
        <v>74.099999999999994</v>
      </c>
      <c r="M83" s="309">
        <f t="shared" si="28"/>
        <v>12.600000000000001</v>
      </c>
      <c r="N83" s="309">
        <f t="shared" si="28"/>
        <v>74.400000000000006</v>
      </c>
      <c r="O83" s="310">
        <f t="shared" si="28"/>
        <v>73.7</v>
      </c>
      <c r="P83" s="311">
        <f t="shared" si="28"/>
        <v>73.5</v>
      </c>
      <c r="Q83" s="309">
        <f t="shared" si="28"/>
        <v>14.7</v>
      </c>
      <c r="R83" s="309">
        <f t="shared" si="28"/>
        <v>72.3</v>
      </c>
      <c r="S83" s="310">
        <f t="shared" si="28"/>
        <v>71.600000000000009</v>
      </c>
      <c r="T83" s="405">
        <f t="shared" si="27"/>
        <v>1008.7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150</v>
      </c>
      <c r="C84" s="317">
        <v>148.5</v>
      </c>
      <c r="D84" s="317">
        <v>150.5</v>
      </c>
      <c r="E84" s="317">
        <v>148</v>
      </c>
      <c r="F84" s="318">
        <v>146.5</v>
      </c>
      <c r="G84" s="319">
        <v>149.5</v>
      </c>
      <c r="H84" s="317">
        <v>148</v>
      </c>
      <c r="I84" s="317">
        <v>150</v>
      </c>
      <c r="J84" s="317">
        <v>147.5</v>
      </c>
      <c r="K84" s="318">
        <v>146.5</v>
      </c>
      <c r="L84" s="319">
        <v>149.5</v>
      </c>
      <c r="M84" s="317">
        <v>149.5</v>
      </c>
      <c r="N84" s="317">
        <v>147.5</v>
      </c>
      <c r="O84" s="318">
        <v>146.5</v>
      </c>
      <c r="P84" s="319">
        <v>149.5</v>
      </c>
      <c r="Q84" s="317">
        <v>150</v>
      </c>
      <c r="R84" s="317">
        <v>147.5</v>
      </c>
      <c r="S84" s="318">
        <v>146.5</v>
      </c>
      <c r="T84" s="408">
        <f>+((T83/T85)/7)*1000</f>
        <v>147.94661190965093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10</v>
      </c>
      <c r="E85" s="411">
        <v>60</v>
      </c>
      <c r="F85" s="412">
        <v>68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14</v>
      </c>
      <c r="R85" s="411">
        <v>70</v>
      </c>
      <c r="S85" s="412">
        <v>70</v>
      </c>
      <c r="T85" s="413">
        <f>SUM(B85:S85)</f>
        <v>974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9">((B85*B84)*7/1000-B76-B77)/5</f>
        <v>9.3000000000000007</v>
      </c>
      <c r="C86" s="204">
        <f t="shared" si="29"/>
        <v>8.746100000000002</v>
      </c>
      <c r="D86" s="204">
        <f t="shared" si="29"/>
        <v>1.427</v>
      </c>
      <c r="E86" s="204">
        <f t="shared" si="29"/>
        <v>8.8719999999999999</v>
      </c>
      <c r="F86" s="205">
        <f t="shared" si="29"/>
        <v>9.9067999999999987</v>
      </c>
      <c r="G86" s="203">
        <f t="shared" si="29"/>
        <v>8.6593999999999998</v>
      </c>
      <c r="H86" s="204">
        <f t="shared" si="29"/>
        <v>8.9991999999999983</v>
      </c>
      <c r="I86" s="204">
        <f t="shared" si="29"/>
        <v>1.9300000000000002</v>
      </c>
      <c r="J86" s="204">
        <f t="shared" si="29"/>
        <v>9.1229999999999993</v>
      </c>
      <c r="K86" s="205">
        <f t="shared" si="29"/>
        <v>10.237</v>
      </c>
      <c r="L86" s="203">
        <f t="shared" si="29"/>
        <v>10.540300000000002</v>
      </c>
      <c r="M86" s="204">
        <f t="shared" si="29"/>
        <v>1.7915999999999996</v>
      </c>
      <c r="N86" s="204">
        <f t="shared" si="29"/>
        <v>10.587999999999999</v>
      </c>
      <c r="O86" s="205">
        <f t="shared" si="29"/>
        <v>10.527199999999999</v>
      </c>
      <c r="P86" s="203">
        <f t="shared" si="29"/>
        <v>10.450999999999999</v>
      </c>
      <c r="Q86" s="204">
        <f t="shared" si="29"/>
        <v>2.1</v>
      </c>
      <c r="R86" s="204">
        <f t="shared" si="29"/>
        <v>10.295000000000002</v>
      </c>
      <c r="S86" s="205">
        <f t="shared" si="29"/>
        <v>10.237</v>
      </c>
      <c r="T86" s="413">
        <f>((T83*1000)/T85)/7</f>
        <v>147.94661190965093</v>
      </c>
      <c r="AD86" s="3"/>
    </row>
    <row r="87" spans="1:41" ht="33.75" customHeight="1" x14ac:dyDescent="0.25">
      <c r="A87" s="99" t="s">
        <v>23</v>
      </c>
      <c r="B87" s="42">
        <f>((B85*B84)*7)/1000</f>
        <v>65.099999999999994</v>
      </c>
      <c r="C87" s="43">
        <f>((C85*C84)*7)/1000</f>
        <v>61.330500000000001</v>
      </c>
      <c r="D87" s="43">
        <f>((D85*D84)*7)/1000</f>
        <v>10.535</v>
      </c>
      <c r="E87" s="43">
        <f>((E85*E84)*7)/1000</f>
        <v>62.16</v>
      </c>
      <c r="F87" s="90">
        <f>((F85*F84)*7)/1000</f>
        <v>69.733999999999995</v>
      </c>
      <c r="G87" s="42">
        <f t="shared" ref="G87:S87" si="30">((G85*G84)*7)/1000</f>
        <v>60.697000000000003</v>
      </c>
      <c r="H87" s="43">
        <f t="shared" si="30"/>
        <v>63.195999999999998</v>
      </c>
      <c r="I87" s="43">
        <f t="shared" si="30"/>
        <v>13.65</v>
      </c>
      <c r="J87" s="43">
        <f t="shared" si="30"/>
        <v>64.015000000000001</v>
      </c>
      <c r="K87" s="90">
        <f t="shared" si="30"/>
        <v>71.784999999999997</v>
      </c>
      <c r="L87" s="42">
        <f t="shared" si="30"/>
        <v>74.301500000000004</v>
      </c>
      <c r="M87" s="43">
        <f t="shared" si="30"/>
        <v>12.558</v>
      </c>
      <c r="N87" s="43">
        <f t="shared" si="30"/>
        <v>74.34</v>
      </c>
      <c r="O87" s="90">
        <f t="shared" si="30"/>
        <v>73.835999999999999</v>
      </c>
      <c r="P87" s="42">
        <f t="shared" si="30"/>
        <v>73.254999999999995</v>
      </c>
      <c r="Q87" s="43">
        <f t="shared" si="30"/>
        <v>14.7</v>
      </c>
      <c r="R87" s="43">
        <f t="shared" si="30"/>
        <v>72.275000000000006</v>
      </c>
      <c r="S87" s="90">
        <f t="shared" si="30"/>
        <v>71.784999999999997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149.99999999999997</v>
      </c>
      <c r="C88" s="49">
        <f>+(C83/C85)/7*1000</f>
        <v>148.42615012106535</v>
      </c>
      <c r="D88" s="49">
        <f>+(D83/D85)/7*1000</f>
        <v>150</v>
      </c>
      <c r="E88" s="49">
        <f>+(E83/E85)/7*1000</f>
        <v>148.09523809523807</v>
      </c>
      <c r="F88" s="50">
        <f>+(F83/F85)/7*1000</f>
        <v>146.42857142857144</v>
      </c>
      <c r="G88" s="48">
        <f t="shared" ref="G88:S88" si="31">+(G83/G85)/7*1000</f>
        <v>149.50738916256159</v>
      </c>
      <c r="H88" s="49">
        <f t="shared" si="31"/>
        <v>148.00936768149884</v>
      </c>
      <c r="I88" s="49">
        <f t="shared" si="31"/>
        <v>149.45054945054946</v>
      </c>
      <c r="J88" s="49">
        <f t="shared" si="31"/>
        <v>147.46543778801842</v>
      </c>
      <c r="K88" s="50">
        <f t="shared" si="31"/>
        <v>145.91836734693877</v>
      </c>
      <c r="L88" s="48">
        <f t="shared" si="31"/>
        <v>149.09456740442656</v>
      </c>
      <c r="M88" s="49">
        <f t="shared" si="31"/>
        <v>150</v>
      </c>
      <c r="N88" s="49">
        <f t="shared" si="31"/>
        <v>147.61904761904762</v>
      </c>
      <c r="O88" s="50">
        <f t="shared" si="31"/>
        <v>146.23015873015873</v>
      </c>
      <c r="P88" s="48">
        <f t="shared" si="31"/>
        <v>150</v>
      </c>
      <c r="Q88" s="49">
        <f t="shared" si="31"/>
        <v>150</v>
      </c>
      <c r="R88" s="49">
        <f t="shared" si="31"/>
        <v>147.55102040816328</v>
      </c>
      <c r="S88" s="50">
        <f t="shared" si="31"/>
        <v>146.12244897959184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5" zoomScale="29" zoomScaleNormal="30" workbookViewId="0">
      <selection activeCell="L48" sqref="L48:P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76"/>
      <c r="E3" s="576"/>
      <c r="F3" s="576"/>
      <c r="G3" s="576"/>
      <c r="H3" s="576"/>
      <c r="I3" s="576"/>
      <c r="J3" s="576"/>
      <c r="K3" s="576"/>
      <c r="L3" s="576"/>
      <c r="M3" s="576"/>
      <c r="N3" s="576"/>
      <c r="O3" s="576"/>
      <c r="P3" s="576"/>
      <c r="Q3" s="576"/>
      <c r="R3" s="576"/>
      <c r="S3" s="576"/>
      <c r="T3" s="576"/>
      <c r="U3" s="576"/>
      <c r="V3" s="576"/>
      <c r="W3" s="576"/>
      <c r="X3" s="576"/>
      <c r="Y3" s="2"/>
      <c r="Z3" s="2"/>
      <c r="AA3" s="2"/>
      <c r="AB3" s="2"/>
      <c r="AC3" s="2"/>
      <c r="AD3" s="5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76" t="s">
        <v>1</v>
      </c>
      <c r="B9" s="576"/>
      <c r="C9" s="576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76"/>
      <c r="B10" s="576"/>
      <c r="C10" s="5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76" t="s">
        <v>4</v>
      </c>
      <c r="B11" s="576"/>
      <c r="C11" s="576"/>
      <c r="D11" s="1"/>
      <c r="E11" s="577">
        <v>1</v>
      </c>
      <c r="F11" s="1"/>
      <c r="G11" s="1"/>
      <c r="H11" s="1"/>
      <c r="I11" s="1"/>
      <c r="J11" s="1"/>
      <c r="K11" s="618" t="s">
        <v>152</v>
      </c>
      <c r="L11" s="618"/>
      <c r="M11" s="578"/>
      <c r="N11" s="5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76"/>
      <c r="B12" s="576"/>
      <c r="C12" s="576"/>
      <c r="D12" s="1"/>
      <c r="E12" s="5"/>
      <c r="F12" s="1"/>
      <c r="G12" s="1"/>
      <c r="H12" s="1"/>
      <c r="I12" s="1"/>
      <c r="J12" s="1"/>
      <c r="K12" s="578"/>
      <c r="L12" s="578"/>
      <c r="M12" s="578"/>
      <c r="N12" s="5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76"/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8"/>
      <c r="M13" s="578"/>
      <c r="N13" s="578"/>
      <c r="O13" s="578"/>
      <c r="P13" s="578"/>
      <c r="Q13" s="578"/>
      <c r="R13" s="578"/>
      <c r="S13" s="578"/>
      <c r="T13" s="578"/>
      <c r="U13" s="578"/>
      <c r="V13" s="578"/>
      <c r="W13" s="1"/>
      <c r="X13" s="1"/>
      <c r="Y13" s="1"/>
    </row>
    <row r="14" spans="1:30" s="3" customFormat="1" ht="27" thickBot="1" x14ac:dyDescent="0.3">
      <c r="A14" s="57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474</v>
      </c>
      <c r="C17" s="300">
        <v>5.6550000000000216</v>
      </c>
      <c r="D17" s="300">
        <v>5.3775000000000199</v>
      </c>
      <c r="E17" s="300">
        <v>0.99750000000000372</v>
      </c>
      <c r="F17" s="300">
        <v>5.4225000000000207</v>
      </c>
      <c r="G17" s="300">
        <v>6.2700000000000236</v>
      </c>
      <c r="H17" s="299">
        <v>477</v>
      </c>
      <c r="I17" s="300">
        <v>5.2200000000000202</v>
      </c>
      <c r="J17" s="300">
        <v>5.5950000000000211</v>
      </c>
      <c r="K17" s="300">
        <v>1.1100000000000041</v>
      </c>
      <c r="L17" s="300">
        <v>5.6400000000000219</v>
      </c>
      <c r="M17" s="301">
        <v>6.3675000000000246</v>
      </c>
      <c r="N17" s="23">
        <v>138.53734912000004</v>
      </c>
      <c r="O17" s="24">
        <v>24.945341280000008</v>
      </c>
      <c r="P17" s="24">
        <v>137.22192096000006</v>
      </c>
      <c r="Q17" s="25">
        <v>137.98053648000004</v>
      </c>
      <c r="R17" s="23">
        <v>133.72562336000004</v>
      </c>
      <c r="S17" s="24">
        <v>25.612690559999997</v>
      </c>
      <c r="T17" s="24">
        <v>133.33958672000003</v>
      </c>
      <c r="U17" s="25">
        <v>133.80516896000003</v>
      </c>
      <c r="V17" s="302">
        <f>SUM(B17:U17)</f>
        <v>1863.8232174400002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474</v>
      </c>
      <c r="C18" s="300">
        <v>5.6550000000000216</v>
      </c>
      <c r="D18" s="300">
        <v>5.3775000000000199</v>
      </c>
      <c r="E18" s="300">
        <v>0.99750000000000372</v>
      </c>
      <c r="F18" s="300">
        <v>5.4225000000000207</v>
      </c>
      <c r="G18" s="300">
        <v>6.2700000000000236</v>
      </c>
      <c r="H18" s="299">
        <v>477</v>
      </c>
      <c r="I18" s="300">
        <v>5.2200000000000202</v>
      </c>
      <c r="J18" s="300">
        <v>5.5950000000000211</v>
      </c>
      <c r="K18" s="300">
        <v>1.1100000000000041</v>
      </c>
      <c r="L18" s="300">
        <v>5.6400000000000219</v>
      </c>
      <c r="M18" s="301">
        <v>6.3675000000000246</v>
      </c>
      <c r="N18" s="23">
        <v>138.53734912000004</v>
      </c>
      <c r="O18" s="24">
        <v>24.945341280000008</v>
      </c>
      <c r="P18" s="24">
        <v>137.22192096000006</v>
      </c>
      <c r="Q18" s="25">
        <v>137.98053648000004</v>
      </c>
      <c r="R18" s="23">
        <v>133.72562336000004</v>
      </c>
      <c r="S18" s="24">
        <v>25.612690559999997</v>
      </c>
      <c r="T18" s="24">
        <v>133.33958672000003</v>
      </c>
      <c r="U18" s="25">
        <v>133.80516896000003</v>
      </c>
      <c r="V18" s="302">
        <f t="shared" ref="V18:V23" si="0">SUM(B18:U18)</f>
        <v>1863.8232174400002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472</v>
      </c>
      <c r="C19" s="300">
        <v>5.1888000000000254</v>
      </c>
      <c r="D19" s="300">
        <v>4.9404000000000243</v>
      </c>
      <c r="E19" s="300">
        <v>0.90390000000000437</v>
      </c>
      <c r="F19" s="300">
        <v>4.9887000000000246</v>
      </c>
      <c r="G19" s="300">
        <v>5.7408000000000285</v>
      </c>
      <c r="H19" s="299">
        <v>477</v>
      </c>
      <c r="I19" s="300">
        <v>4.8024000000000235</v>
      </c>
      <c r="J19" s="300">
        <v>5.1474000000000251</v>
      </c>
      <c r="K19" s="300">
        <v>1.021200000000005</v>
      </c>
      <c r="L19" s="300">
        <v>5.1888000000000254</v>
      </c>
      <c r="M19" s="301">
        <v>5.8581000000000287</v>
      </c>
      <c r="N19" s="23">
        <v>137.88586035200004</v>
      </c>
      <c r="O19" s="24">
        <v>24.947803488000005</v>
      </c>
      <c r="P19" s="24">
        <v>136.654751616</v>
      </c>
      <c r="Q19" s="25">
        <v>137.449605408</v>
      </c>
      <c r="R19" s="23">
        <v>133.22075065600001</v>
      </c>
      <c r="S19" s="24">
        <v>25.339843776000002</v>
      </c>
      <c r="T19" s="24">
        <v>132.71618531199999</v>
      </c>
      <c r="U19" s="25">
        <v>133.188932416</v>
      </c>
      <c r="V19" s="302">
        <f t="shared" si="0"/>
        <v>1854.1842330240004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472</v>
      </c>
      <c r="C20" s="300">
        <v>5.1888000000000254</v>
      </c>
      <c r="D20" s="300">
        <v>4.9404000000000243</v>
      </c>
      <c r="E20" s="300">
        <v>0.90390000000000437</v>
      </c>
      <c r="F20" s="300">
        <v>4.9887000000000246</v>
      </c>
      <c r="G20" s="300">
        <v>5.7408000000000285</v>
      </c>
      <c r="H20" s="299">
        <v>477</v>
      </c>
      <c r="I20" s="300">
        <v>4.8024000000000235</v>
      </c>
      <c r="J20" s="300">
        <v>5.1474000000000251</v>
      </c>
      <c r="K20" s="300">
        <v>1.021200000000005</v>
      </c>
      <c r="L20" s="300">
        <v>5.1888000000000254</v>
      </c>
      <c r="M20" s="301">
        <v>5.8581000000000287</v>
      </c>
      <c r="N20" s="23">
        <v>137.88586035200004</v>
      </c>
      <c r="O20" s="24">
        <v>24.947803488000005</v>
      </c>
      <c r="P20" s="24">
        <v>136.654751616</v>
      </c>
      <c r="Q20" s="25">
        <v>137.449605408</v>
      </c>
      <c r="R20" s="23">
        <v>133.22075065600001</v>
      </c>
      <c r="S20" s="24">
        <v>25.339843776000002</v>
      </c>
      <c r="T20" s="24">
        <v>132.71618531199999</v>
      </c>
      <c r="U20" s="25">
        <v>133.188932416</v>
      </c>
      <c r="V20" s="302">
        <f t="shared" si="0"/>
        <v>1854.1842330240004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472</v>
      </c>
      <c r="C21" s="300">
        <v>5.1888000000000254</v>
      </c>
      <c r="D21" s="300">
        <v>4.9404000000000243</v>
      </c>
      <c r="E21" s="300">
        <v>0.90390000000000437</v>
      </c>
      <c r="F21" s="300">
        <v>4.9887000000000246</v>
      </c>
      <c r="G21" s="300">
        <v>5.7408000000000285</v>
      </c>
      <c r="H21" s="299">
        <v>477</v>
      </c>
      <c r="I21" s="300">
        <v>4.8024000000000235</v>
      </c>
      <c r="J21" s="300">
        <v>5.1474000000000251</v>
      </c>
      <c r="K21" s="300">
        <v>1.021200000000005</v>
      </c>
      <c r="L21" s="300">
        <v>5.1888000000000254</v>
      </c>
      <c r="M21" s="301">
        <v>5.8581000000000287</v>
      </c>
      <c r="N21" s="23">
        <v>137.88586035200004</v>
      </c>
      <c r="O21" s="24">
        <v>24.947803488000005</v>
      </c>
      <c r="P21" s="24">
        <v>136.654751616</v>
      </c>
      <c r="Q21" s="25">
        <v>137.449605408</v>
      </c>
      <c r="R21" s="23">
        <v>133.22075065600001</v>
      </c>
      <c r="S21" s="24">
        <v>25.339843776000002</v>
      </c>
      <c r="T21" s="24">
        <v>132.71618531199999</v>
      </c>
      <c r="U21" s="25">
        <v>133.188932416</v>
      </c>
      <c r="V21" s="302">
        <f t="shared" si="0"/>
        <v>1854.1842330240004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472</v>
      </c>
      <c r="C22" s="300">
        <v>5.1888000000000254</v>
      </c>
      <c r="D22" s="300">
        <v>4.9404000000000243</v>
      </c>
      <c r="E22" s="300">
        <v>0.90390000000000437</v>
      </c>
      <c r="F22" s="300">
        <v>4.9887000000000246</v>
      </c>
      <c r="G22" s="300">
        <v>5.7408000000000285</v>
      </c>
      <c r="H22" s="299">
        <v>477</v>
      </c>
      <c r="I22" s="300">
        <v>4.8024000000000235</v>
      </c>
      <c r="J22" s="300">
        <v>5.1474000000000251</v>
      </c>
      <c r="K22" s="300">
        <v>1.021200000000005</v>
      </c>
      <c r="L22" s="300">
        <v>5.1888000000000254</v>
      </c>
      <c r="M22" s="301">
        <v>5.8581000000000287</v>
      </c>
      <c r="N22" s="23">
        <v>137.88586035200004</v>
      </c>
      <c r="O22" s="24">
        <v>24.947803488000005</v>
      </c>
      <c r="P22" s="24">
        <v>136.654751616</v>
      </c>
      <c r="Q22" s="25">
        <v>137.449605408</v>
      </c>
      <c r="R22" s="23">
        <v>133.22075065600001</v>
      </c>
      <c r="S22" s="24">
        <v>25.339843776000002</v>
      </c>
      <c r="T22" s="24">
        <v>132.71618531199999</v>
      </c>
      <c r="U22" s="25">
        <v>133.188932416</v>
      </c>
      <c r="V22" s="302">
        <f t="shared" si="0"/>
        <v>1854.1842330240004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472</v>
      </c>
      <c r="C23" s="300">
        <v>5.1888000000000254</v>
      </c>
      <c r="D23" s="300">
        <v>4.9404000000000243</v>
      </c>
      <c r="E23" s="300">
        <v>0.90390000000000437</v>
      </c>
      <c r="F23" s="300">
        <v>4.9887000000000246</v>
      </c>
      <c r="G23" s="300">
        <v>5.7408000000000285</v>
      </c>
      <c r="H23" s="299">
        <v>477</v>
      </c>
      <c r="I23" s="300">
        <v>4.8024000000000235</v>
      </c>
      <c r="J23" s="300">
        <v>5.1474000000000251</v>
      </c>
      <c r="K23" s="300">
        <v>1.021200000000005</v>
      </c>
      <c r="L23" s="300">
        <v>5.1888000000000254</v>
      </c>
      <c r="M23" s="301">
        <v>5.8581000000000287</v>
      </c>
      <c r="N23" s="23">
        <v>137.88586035200004</v>
      </c>
      <c r="O23" s="24">
        <v>24.947803488000005</v>
      </c>
      <c r="P23" s="24">
        <v>136.654751616</v>
      </c>
      <c r="Q23" s="25">
        <v>137.449605408</v>
      </c>
      <c r="R23" s="23">
        <v>133.22075065600001</v>
      </c>
      <c r="S23" s="24">
        <v>25.339843776000002</v>
      </c>
      <c r="T23" s="24">
        <v>132.71618531199999</v>
      </c>
      <c r="U23" s="25">
        <v>133.188932416</v>
      </c>
      <c r="V23" s="302">
        <f t="shared" si="0"/>
        <v>1854.1842330240004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3308</v>
      </c>
      <c r="C24" s="306">
        <f t="shared" ref="C24:U24" si="1">SUM(C17:C23)</f>
        <v>37.254000000000175</v>
      </c>
      <c r="D24" s="306">
        <f t="shared" si="1"/>
        <v>35.457000000000164</v>
      </c>
      <c r="E24" s="306">
        <f t="shared" si="1"/>
        <v>6.5145000000000302</v>
      </c>
      <c r="F24" s="306">
        <f t="shared" si="1"/>
        <v>35.788500000000163</v>
      </c>
      <c r="G24" s="306">
        <f t="shared" si="1"/>
        <v>41.244000000000192</v>
      </c>
      <c r="H24" s="305">
        <f t="shared" si="1"/>
        <v>3339</v>
      </c>
      <c r="I24" s="306">
        <f t="shared" si="1"/>
        <v>34.452000000000155</v>
      </c>
      <c r="J24" s="306">
        <f t="shared" si="1"/>
        <v>36.92700000000017</v>
      </c>
      <c r="K24" s="306">
        <f t="shared" si="1"/>
        <v>7.3260000000000325</v>
      </c>
      <c r="L24" s="306">
        <f t="shared" si="1"/>
        <v>37.224000000000174</v>
      </c>
      <c r="M24" s="307">
        <f t="shared" si="1"/>
        <v>42.025500000000193</v>
      </c>
      <c r="N24" s="391">
        <f t="shared" si="1"/>
        <v>966.50400000000013</v>
      </c>
      <c r="O24" s="392">
        <f t="shared" si="1"/>
        <v>174.62970000000004</v>
      </c>
      <c r="P24" s="392">
        <f t="shared" si="1"/>
        <v>957.71760000000006</v>
      </c>
      <c r="Q24" s="393">
        <f t="shared" si="1"/>
        <v>963.20910000000015</v>
      </c>
      <c r="R24" s="391">
        <f t="shared" si="1"/>
        <v>933.55500000000029</v>
      </c>
      <c r="S24" s="392">
        <f t="shared" si="1"/>
        <v>177.92460000000003</v>
      </c>
      <c r="T24" s="392">
        <f t="shared" si="1"/>
        <v>930.26010000000008</v>
      </c>
      <c r="U24" s="393">
        <f t="shared" si="1"/>
        <v>933.55499999999984</v>
      </c>
      <c r="V24" s="302">
        <f>SUM(B24:U24)</f>
        <v>12998.567600000004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156.90000000000003</v>
      </c>
      <c r="D25" s="314">
        <v>156.90000000000003</v>
      </c>
      <c r="E25" s="314">
        <v>156.90000000000003</v>
      </c>
      <c r="F25" s="314">
        <v>156.90000000000003</v>
      </c>
      <c r="G25" s="314">
        <v>156.90000000000003</v>
      </c>
      <c r="H25" s="313"/>
      <c r="I25" s="314">
        <v>156.90000000000003</v>
      </c>
      <c r="J25" s="314">
        <v>156.90000000000003</v>
      </c>
      <c r="K25" s="314">
        <v>156.90000000000003</v>
      </c>
      <c r="L25" s="314">
        <v>156.90000000000003</v>
      </c>
      <c r="M25" s="315">
        <v>156.90000000000003</v>
      </c>
      <c r="N25" s="387">
        <v>156.90000000000003</v>
      </c>
      <c r="O25" s="388">
        <v>156.90000000000003</v>
      </c>
      <c r="P25" s="388">
        <v>156.90000000000003</v>
      </c>
      <c r="Q25" s="389">
        <v>156.90000000000003</v>
      </c>
      <c r="R25" s="390">
        <v>156.90000000000003</v>
      </c>
      <c r="S25" s="388">
        <v>156.90000000000003</v>
      </c>
      <c r="T25" s="388">
        <v>156.90000000000003</v>
      </c>
      <c r="U25" s="389">
        <v>156.90000000000003</v>
      </c>
      <c r="V25" s="320">
        <f>+((V24/V26)/7)*1000</f>
        <v>156.80951094168464</v>
      </c>
    </row>
    <row r="26" spans="1:42" s="52" customFormat="1" ht="36.75" customHeight="1" x14ac:dyDescent="0.25">
      <c r="A26" s="321" t="s">
        <v>21</v>
      </c>
      <c r="B26" s="322"/>
      <c r="C26" s="323">
        <v>752</v>
      </c>
      <c r="D26" s="323">
        <v>716</v>
      </c>
      <c r="E26" s="323">
        <v>131</v>
      </c>
      <c r="F26" s="323">
        <v>723</v>
      </c>
      <c r="G26" s="323">
        <v>832</v>
      </c>
      <c r="H26" s="324"/>
      <c r="I26" s="323">
        <v>696</v>
      </c>
      <c r="J26" s="323">
        <v>746</v>
      </c>
      <c r="K26" s="323">
        <v>148</v>
      </c>
      <c r="L26" s="323">
        <v>752</v>
      </c>
      <c r="M26" s="325">
        <v>849</v>
      </c>
      <c r="N26" s="86">
        <v>880</v>
      </c>
      <c r="O26" s="35">
        <v>159</v>
      </c>
      <c r="P26" s="35">
        <v>872</v>
      </c>
      <c r="Q26" s="36">
        <v>877</v>
      </c>
      <c r="R26" s="34">
        <v>850</v>
      </c>
      <c r="S26" s="35">
        <v>162</v>
      </c>
      <c r="T26" s="35">
        <v>847</v>
      </c>
      <c r="U26" s="36">
        <v>850</v>
      </c>
      <c r="V26" s="326">
        <f>SUM(C26:U26)</f>
        <v>11842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707.93280000000016</v>
      </c>
      <c r="D27" s="300">
        <f t="shared" ref="D27:G27" si="2">(D26*D25/1000)*6</f>
        <v>674.04240000000004</v>
      </c>
      <c r="E27" s="300">
        <f t="shared" si="2"/>
        <v>123.32340000000003</v>
      </c>
      <c r="F27" s="300">
        <f t="shared" si="2"/>
        <v>680.63220000000013</v>
      </c>
      <c r="G27" s="300">
        <f t="shared" si="2"/>
        <v>783.24480000000017</v>
      </c>
      <c r="H27" s="328"/>
      <c r="I27" s="300">
        <f>(I26*I25/1000)*6</f>
        <v>655.21440000000018</v>
      </c>
      <c r="J27" s="300">
        <f>(J26*J25/1000)*6</f>
        <v>702.28440000000012</v>
      </c>
      <c r="K27" s="300">
        <f>(K26*K25/1000)*6</f>
        <v>139.3272</v>
      </c>
      <c r="L27" s="300">
        <f>(L26*L25/1000)*6</f>
        <v>707.93280000000016</v>
      </c>
      <c r="M27" s="301">
        <f>(M26*M25/1000)*6</f>
        <v>799.24860000000012</v>
      </c>
      <c r="N27" s="302">
        <f>((N26*N25)*7/1000-N17-N18)/5</f>
        <v>137.88586035200004</v>
      </c>
      <c r="O27" s="204">
        <f t="shared" ref="O27:U27" si="3">((O26*O25)*7/1000-O17-O18)/5</f>
        <v>24.947803488000005</v>
      </c>
      <c r="P27" s="204">
        <f t="shared" si="3"/>
        <v>136.654751616</v>
      </c>
      <c r="Q27" s="205">
        <f t="shared" si="3"/>
        <v>137.449605408</v>
      </c>
      <c r="R27" s="203">
        <f t="shared" si="3"/>
        <v>133.22075065600001</v>
      </c>
      <c r="S27" s="204">
        <f t="shared" si="3"/>
        <v>25.339843776000002</v>
      </c>
      <c r="T27" s="204">
        <f t="shared" si="3"/>
        <v>132.71618531199999</v>
      </c>
      <c r="U27" s="205">
        <f t="shared" si="3"/>
        <v>133.188932416</v>
      </c>
      <c r="V27" s="88"/>
      <c r="W27" s="52">
        <f>((V24*1000)/V26)/7</f>
        <v>156.80951094168458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5.1888000000000254</v>
      </c>
      <c r="D28" s="330">
        <f t="shared" ref="D28:G28" si="4">+(D25-$C$32)*D26/1000</f>
        <v>4.9404000000000243</v>
      </c>
      <c r="E28" s="330">
        <f t="shared" si="4"/>
        <v>0.90390000000000437</v>
      </c>
      <c r="F28" s="330">
        <f t="shared" si="4"/>
        <v>4.9887000000000246</v>
      </c>
      <c r="G28" s="330">
        <f t="shared" si="4"/>
        <v>5.7408000000000285</v>
      </c>
      <c r="H28" s="329"/>
      <c r="I28" s="330">
        <f>+(I25-$I$32)*I26/1000</f>
        <v>4.8024000000000235</v>
      </c>
      <c r="J28" s="330">
        <f t="shared" ref="J28:M28" si="5">+(J25-$I$32)*J26/1000</f>
        <v>5.1474000000000251</v>
      </c>
      <c r="K28" s="330">
        <f t="shared" si="5"/>
        <v>1.021200000000005</v>
      </c>
      <c r="L28" s="330">
        <f t="shared" si="5"/>
        <v>5.1888000000000254</v>
      </c>
      <c r="M28" s="331">
        <f t="shared" si="5"/>
        <v>5.8581000000000287</v>
      </c>
      <c r="N28" s="259">
        <f t="shared" ref="N28:U28" si="6">((N26*N25)*7)/1000</f>
        <v>966.50400000000025</v>
      </c>
      <c r="O28" s="45">
        <f t="shared" si="6"/>
        <v>174.62970000000004</v>
      </c>
      <c r="P28" s="45">
        <f t="shared" si="6"/>
        <v>957.71760000000006</v>
      </c>
      <c r="Q28" s="46">
        <f t="shared" si="6"/>
        <v>963.20910000000015</v>
      </c>
      <c r="R28" s="44">
        <f t="shared" si="6"/>
        <v>933.55500000000018</v>
      </c>
      <c r="S28" s="45">
        <f t="shared" si="6"/>
        <v>177.92460000000003</v>
      </c>
      <c r="T28" s="45">
        <f t="shared" si="6"/>
        <v>930.26010000000008</v>
      </c>
      <c r="U28" s="46">
        <f t="shared" si="6"/>
        <v>933.55500000000018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877.33333333333587</v>
      </c>
      <c r="D29" s="333">
        <f t="shared" si="7"/>
        <v>835.33333333333576</v>
      </c>
      <c r="E29" s="333">
        <f t="shared" si="7"/>
        <v>152.83333333333377</v>
      </c>
      <c r="F29" s="333">
        <f t="shared" si="7"/>
        <v>843.5000000000025</v>
      </c>
      <c r="G29" s="333">
        <f t="shared" si="7"/>
        <v>970.66666666666947</v>
      </c>
      <c r="H29" s="332"/>
      <c r="I29" s="333">
        <f>+I26*(1.16666666666667)</f>
        <v>812.00000000000239</v>
      </c>
      <c r="J29" s="333">
        <f>+J26*(1.16666666666667)</f>
        <v>870.33333333333587</v>
      </c>
      <c r="K29" s="333">
        <f>+K26*(1.16666666666667)</f>
        <v>172.66666666666717</v>
      </c>
      <c r="L29" s="333">
        <f>+L26*(1.16666666666667)</f>
        <v>877.33333333333587</v>
      </c>
      <c r="M29" s="334">
        <f>+M26*(1.16666666666667)</f>
        <v>990.50000000000284</v>
      </c>
      <c r="N29" s="89">
        <f t="shared" ref="N29:U29" si="8">+(N24/N26)/7*1000</f>
        <v>156.9</v>
      </c>
      <c r="O29" s="49">
        <f t="shared" si="8"/>
        <v>156.90000000000003</v>
      </c>
      <c r="P29" s="49">
        <f t="shared" si="8"/>
        <v>156.9</v>
      </c>
      <c r="Q29" s="50">
        <f t="shared" si="8"/>
        <v>156.90000000000003</v>
      </c>
      <c r="R29" s="48">
        <f t="shared" si="8"/>
        <v>156.90000000000003</v>
      </c>
      <c r="S29" s="49">
        <f t="shared" si="8"/>
        <v>156.9</v>
      </c>
      <c r="T29" s="49">
        <f t="shared" si="8"/>
        <v>156.9</v>
      </c>
      <c r="U29" s="50">
        <f t="shared" si="8"/>
        <v>156.89999999999998</v>
      </c>
      <c r="V29" s="344"/>
    </row>
    <row r="30" spans="1:42" s="304" customFormat="1" ht="33.75" customHeight="1" x14ac:dyDescent="0.25">
      <c r="A30" s="52"/>
      <c r="B30" s="328"/>
      <c r="C30" s="335">
        <f>(C27/6)</f>
        <v>117.98880000000003</v>
      </c>
      <c r="D30" s="335">
        <f t="shared" ref="D30:G30" si="9">+(D27/6)</f>
        <v>112.3404</v>
      </c>
      <c r="E30" s="335">
        <f t="shared" si="9"/>
        <v>20.553900000000006</v>
      </c>
      <c r="F30" s="335">
        <f t="shared" si="9"/>
        <v>113.43870000000003</v>
      </c>
      <c r="G30" s="335">
        <f t="shared" si="9"/>
        <v>130.54080000000002</v>
      </c>
      <c r="H30" s="328"/>
      <c r="I30" s="335">
        <f>+(I27/6)</f>
        <v>109.20240000000003</v>
      </c>
      <c r="J30" s="335">
        <f>+(J27/6)</f>
        <v>117.04740000000002</v>
      </c>
      <c r="K30" s="335">
        <f>+(K27/6)</f>
        <v>23.2212</v>
      </c>
      <c r="L30" s="335">
        <f>+(L27/6)</f>
        <v>117.98880000000003</v>
      </c>
      <c r="M30" s="336">
        <f>+(M27/6)</f>
        <v>133.20810000000003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285.6585</v>
      </c>
      <c r="D31" s="335">
        <f t="shared" ref="D31:G31" si="10">+((D27-D24)/4)+D30</f>
        <v>271.98674999999997</v>
      </c>
      <c r="E31" s="335">
        <f t="shared" si="10"/>
        <v>49.756125000000011</v>
      </c>
      <c r="F31" s="335">
        <f t="shared" si="10"/>
        <v>274.64962500000001</v>
      </c>
      <c r="G31" s="335">
        <f t="shared" si="10"/>
        <v>316.04100000000005</v>
      </c>
      <c r="H31" s="328"/>
      <c r="I31" s="335">
        <f>+((I27-I24)/4)+I30</f>
        <v>264.39300000000003</v>
      </c>
      <c r="J31" s="335">
        <f>+((J27-J24)/4)+J30</f>
        <v>283.38675000000001</v>
      </c>
      <c r="K31" s="335">
        <f>+((K27-K24)/4)+K30</f>
        <v>56.221499999999992</v>
      </c>
      <c r="L31" s="335">
        <f>+((L27-L24)/4)+L30</f>
        <v>285.66600000000005</v>
      </c>
      <c r="M31" s="336">
        <f>+((M27-M24)/4)+M30</f>
        <v>322.51387499999998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473.1</v>
      </c>
      <c r="E32" s="340">
        <f>+SUM(C26:G26)</f>
        <v>3154</v>
      </c>
      <c r="F32" s="341"/>
      <c r="G32" s="341"/>
      <c r="H32" s="337"/>
      <c r="I32" s="338">
        <v>150</v>
      </c>
      <c r="J32" s="339">
        <f>+I32*K32/1000</f>
        <v>478.65</v>
      </c>
      <c r="K32" s="340">
        <f>+SUM(I26:M26)</f>
        <v>3191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124.97199999999999</v>
      </c>
      <c r="C39" s="82">
        <v>126.85599999999999</v>
      </c>
      <c r="D39" s="82">
        <v>9.577</v>
      </c>
      <c r="E39" s="82">
        <v>125.75699999999999</v>
      </c>
      <c r="F39" s="82">
        <v>123.71599999999999</v>
      </c>
      <c r="G39" s="82"/>
      <c r="H39" s="82"/>
      <c r="I39" s="205">
        <f t="shared" ref="I39:I46" si="11">SUM(B39:H39)</f>
        <v>510.87799999999999</v>
      </c>
      <c r="J39" s="52"/>
      <c r="K39" s="404" t="s">
        <v>13</v>
      </c>
      <c r="L39" s="82">
        <v>9.3000000000000007</v>
      </c>
      <c r="M39" s="82">
        <v>9.6999999999999993</v>
      </c>
      <c r="N39" s="82">
        <v>1.3</v>
      </c>
      <c r="O39" s="82">
        <v>9.4</v>
      </c>
      <c r="P39" s="82">
        <v>9.1</v>
      </c>
      <c r="Q39" s="82"/>
      <c r="R39" s="205">
        <f t="shared" ref="R39:R46" si="12">SUM(L39:Q39)</f>
        <v>38.800000000000004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124.97199999999999</v>
      </c>
      <c r="C40" s="82">
        <v>126.85599999999999</v>
      </c>
      <c r="D40" s="82">
        <v>9.577</v>
      </c>
      <c r="E40" s="82">
        <v>125.75699999999999</v>
      </c>
      <c r="F40" s="82">
        <v>123.71599999999999</v>
      </c>
      <c r="G40" s="82"/>
      <c r="H40" s="82"/>
      <c r="I40" s="205">
        <f t="shared" si="11"/>
        <v>510.87799999999999</v>
      </c>
      <c r="J40" s="52"/>
      <c r="K40" s="406" t="s">
        <v>14</v>
      </c>
      <c r="L40" s="82">
        <v>9.3000000000000007</v>
      </c>
      <c r="M40" s="82">
        <v>9.6999999999999993</v>
      </c>
      <c r="N40" s="82">
        <v>1.3</v>
      </c>
      <c r="O40" s="82">
        <v>9.4</v>
      </c>
      <c r="P40" s="82">
        <v>9.1</v>
      </c>
      <c r="Q40" s="82"/>
      <c r="R40" s="205">
        <f t="shared" si="12"/>
        <v>38.800000000000004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124.97199999999999</v>
      </c>
      <c r="C41" s="82">
        <v>126.85599999999999</v>
      </c>
      <c r="D41" s="82">
        <v>9.577</v>
      </c>
      <c r="E41" s="82">
        <v>125.75700000000001</v>
      </c>
      <c r="F41" s="82">
        <v>123.71599999999999</v>
      </c>
      <c r="G41" s="24"/>
      <c r="H41" s="24"/>
      <c r="I41" s="205">
        <f t="shared" si="11"/>
        <v>510.87799999999999</v>
      </c>
      <c r="J41" s="52"/>
      <c r="K41" s="404" t="s">
        <v>15</v>
      </c>
      <c r="L41" s="82">
        <v>9</v>
      </c>
      <c r="M41" s="82">
        <v>9.6</v>
      </c>
      <c r="N41" s="82">
        <v>1.3</v>
      </c>
      <c r="O41" s="82">
        <v>9.3000000000000007</v>
      </c>
      <c r="P41" s="82">
        <v>9</v>
      </c>
      <c r="Q41" s="24"/>
      <c r="R41" s="205">
        <f t="shared" si="12"/>
        <v>38.200000000000003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124.97199999999999</v>
      </c>
      <c r="C42" s="82">
        <v>126.85599999999999</v>
      </c>
      <c r="D42" s="82">
        <v>9.577</v>
      </c>
      <c r="E42" s="82">
        <v>125.75700000000001</v>
      </c>
      <c r="F42" s="82">
        <v>123.71599999999999</v>
      </c>
      <c r="G42" s="82"/>
      <c r="H42" s="82"/>
      <c r="I42" s="205">
        <f t="shared" si="11"/>
        <v>510.87799999999999</v>
      </c>
      <c r="J42" s="52"/>
      <c r="K42" s="406" t="s">
        <v>16</v>
      </c>
      <c r="L42" s="82">
        <v>9</v>
      </c>
      <c r="M42" s="82">
        <v>9.6999999999999993</v>
      </c>
      <c r="N42" s="82">
        <v>1.3</v>
      </c>
      <c r="O42" s="82">
        <v>9.3000000000000007</v>
      </c>
      <c r="P42" s="82">
        <v>9</v>
      </c>
      <c r="Q42" s="82"/>
      <c r="R42" s="205">
        <f t="shared" si="12"/>
        <v>38.299999999999997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124.97199999999999</v>
      </c>
      <c r="C43" s="82">
        <v>126.85599999999999</v>
      </c>
      <c r="D43" s="82">
        <v>9.577</v>
      </c>
      <c r="E43" s="82">
        <v>125.75700000000001</v>
      </c>
      <c r="F43" s="82">
        <v>123.71599999999999</v>
      </c>
      <c r="G43" s="82"/>
      <c r="H43" s="82"/>
      <c r="I43" s="205">
        <f t="shared" si="11"/>
        <v>510.87799999999999</v>
      </c>
      <c r="J43" s="52"/>
      <c r="K43" s="404" t="s">
        <v>17</v>
      </c>
      <c r="L43" s="82">
        <v>9</v>
      </c>
      <c r="M43" s="82">
        <v>9.6999999999999993</v>
      </c>
      <c r="N43" s="82">
        <v>1.3</v>
      </c>
      <c r="O43" s="82">
        <v>9.3000000000000007</v>
      </c>
      <c r="P43" s="82">
        <v>9</v>
      </c>
      <c r="Q43" s="82"/>
      <c r="R43" s="205">
        <f t="shared" si="12"/>
        <v>38.299999999999997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124.97199999999999</v>
      </c>
      <c r="C44" s="82">
        <v>126.85599999999999</v>
      </c>
      <c r="D44" s="82">
        <v>9.577</v>
      </c>
      <c r="E44" s="82">
        <v>125.75700000000001</v>
      </c>
      <c r="F44" s="82">
        <v>123.71599999999999</v>
      </c>
      <c r="G44" s="82"/>
      <c r="H44" s="82"/>
      <c r="I44" s="205">
        <f t="shared" si="11"/>
        <v>510.87799999999999</v>
      </c>
      <c r="J44" s="52"/>
      <c r="K44" s="406" t="s">
        <v>18</v>
      </c>
      <c r="L44" s="82">
        <v>9</v>
      </c>
      <c r="M44" s="82">
        <v>9.6999999999999993</v>
      </c>
      <c r="N44" s="82">
        <v>1.3</v>
      </c>
      <c r="O44" s="82">
        <v>9.3000000000000007</v>
      </c>
      <c r="P44" s="82">
        <v>9.1</v>
      </c>
      <c r="Q44" s="82"/>
      <c r="R44" s="205">
        <f t="shared" si="12"/>
        <v>38.4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124.97199999999999</v>
      </c>
      <c r="C45" s="82">
        <v>126.85599999999999</v>
      </c>
      <c r="D45" s="82">
        <v>9.577</v>
      </c>
      <c r="E45" s="82">
        <v>125.75700000000001</v>
      </c>
      <c r="F45" s="82">
        <v>123.71599999999999</v>
      </c>
      <c r="G45" s="82"/>
      <c r="H45" s="82"/>
      <c r="I45" s="205">
        <f t="shared" si="11"/>
        <v>510.87799999999999</v>
      </c>
      <c r="J45" s="52"/>
      <c r="K45" s="404" t="s">
        <v>19</v>
      </c>
      <c r="L45" s="82">
        <v>9.1</v>
      </c>
      <c r="M45" s="82">
        <v>9.6999999999999993</v>
      </c>
      <c r="N45" s="82">
        <v>1.3</v>
      </c>
      <c r="O45" s="82">
        <v>9.4</v>
      </c>
      <c r="P45" s="82">
        <v>9.1</v>
      </c>
      <c r="Q45" s="82"/>
      <c r="R45" s="205">
        <f t="shared" si="12"/>
        <v>38.6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874.80399999999997</v>
      </c>
      <c r="C46" s="309">
        <f t="shared" si="13"/>
        <v>887.99199999999996</v>
      </c>
      <c r="D46" s="309">
        <f t="shared" si="13"/>
        <v>67.039000000000001</v>
      </c>
      <c r="E46" s="309">
        <f t="shared" si="13"/>
        <v>880.29899999999998</v>
      </c>
      <c r="F46" s="309">
        <f t="shared" si="13"/>
        <v>866.01199999999994</v>
      </c>
      <c r="G46" s="309">
        <f t="shared" si="13"/>
        <v>0</v>
      </c>
      <c r="H46" s="309">
        <f t="shared" si="13"/>
        <v>0</v>
      </c>
      <c r="I46" s="205">
        <f t="shared" si="11"/>
        <v>3576.1459999999997</v>
      </c>
      <c r="K46" s="406" t="s">
        <v>11</v>
      </c>
      <c r="L46" s="308">
        <f t="shared" ref="L46:Q46" si="14">SUM(L39:L45)</f>
        <v>63.7</v>
      </c>
      <c r="M46" s="309">
        <f t="shared" si="14"/>
        <v>67.800000000000011</v>
      </c>
      <c r="N46" s="309">
        <f t="shared" si="14"/>
        <v>9.1</v>
      </c>
      <c r="O46" s="309">
        <f t="shared" si="14"/>
        <v>65.400000000000006</v>
      </c>
      <c r="P46" s="309">
        <f t="shared" si="14"/>
        <v>63.400000000000006</v>
      </c>
      <c r="Q46" s="309">
        <f t="shared" si="14"/>
        <v>0</v>
      </c>
      <c r="R46" s="205">
        <f t="shared" si="12"/>
        <v>269.39999999999998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</v>
      </c>
      <c r="C47" s="317">
        <v>157</v>
      </c>
      <c r="D47" s="317">
        <v>157</v>
      </c>
      <c r="E47" s="317">
        <v>157</v>
      </c>
      <c r="F47" s="317">
        <v>157</v>
      </c>
      <c r="G47" s="317"/>
      <c r="H47" s="317"/>
      <c r="I47" s="425">
        <f>+((I46/I48)/7)*1000</f>
        <v>157</v>
      </c>
      <c r="K47" s="407" t="s">
        <v>20</v>
      </c>
      <c r="L47" s="316">
        <v>144.5</v>
      </c>
      <c r="M47" s="317">
        <v>142.5</v>
      </c>
      <c r="N47" s="317">
        <v>144.5</v>
      </c>
      <c r="O47" s="317">
        <v>141.5</v>
      </c>
      <c r="P47" s="317">
        <v>141.5</v>
      </c>
      <c r="Q47" s="317"/>
      <c r="R47" s="425">
        <f>+((R46/R48)/7)*1000</f>
        <v>142.53968253968253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796</v>
      </c>
      <c r="C48" s="35">
        <v>808</v>
      </c>
      <c r="D48" s="35">
        <v>61</v>
      </c>
      <c r="E48" s="35">
        <v>801</v>
      </c>
      <c r="F48" s="35">
        <v>788</v>
      </c>
      <c r="G48" s="35"/>
      <c r="H48" s="35"/>
      <c r="I48" s="427">
        <f>SUM(B48:H48)</f>
        <v>3254</v>
      </c>
      <c r="J48" s="52"/>
      <c r="K48" s="409" t="s">
        <v>21</v>
      </c>
      <c r="L48" s="428">
        <v>63</v>
      </c>
      <c r="M48" s="411">
        <v>68</v>
      </c>
      <c r="N48" s="411">
        <v>9</v>
      </c>
      <c r="O48" s="411">
        <v>66</v>
      </c>
      <c r="P48" s="411">
        <v>64</v>
      </c>
      <c r="Q48" s="411"/>
      <c r="R48" s="429">
        <f>SUM(L48:Q48)</f>
        <v>270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124.97199999999999</v>
      </c>
      <c r="C49" s="204">
        <f t="shared" si="15"/>
        <v>126.85599999999999</v>
      </c>
      <c r="D49" s="204">
        <f t="shared" si="15"/>
        <v>9.577</v>
      </c>
      <c r="E49" s="204">
        <f t="shared" si="15"/>
        <v>125.75699999999999</v>
      </c>
      <c r="F49" s="204">
        <f t="shared" si="15"/>
        <v>123.71599999999999</v>
      </c>
      <c r="G49" s="204">
        <f t="shared" si="15"/>
        <v>0</v>
      </c>
      <c r="H49" s="204">
        <f t="shared" si="15"/>
        <v>0</v>
      </c>
      <c r="I49" s="431">
        <f>((I46*1000)/I48)/7</f>
        <v>156.99999999999997</v>
      </c>
      <c r="K49" s="414" t="s">
        <v>22</v>
      </c>
      <c r="L49" s="302">
        <f t="shared" ref="L49:Q49" si="16">((L48*L47)*7/1000-L39-L40)/5</f>
        <v>9.0248999999999988</v>
      </c>
      <c r="M49" s="302">
        <f t="shared" si="16"/>
        <v>9.6859999999999982</v>
      </c>
      <c r="N49" s="302">
        <f t="shared" si="16"/>
        <v>1.3007000000000002</v>
      </c>
      <c r="O49" s="302">
        <f t="shared" si="16"/>
        <v>9.3146000000000022</v>
      </c>
      <c r="P49" s="302">
        <f t="shared" si="16"/>
        <v>9.0383999999999993</v>
      </c>
      <c r="Q49" s="204">
        <f t="shared" si="16"/>
        <v>0</v>
      </c>
      <c r="R49" s="432">
        <f>((R46*1000)/R48)/7</f>
        <v>142.53968253968256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874.80399999999997</v>
      </c>
      <c r="C50" s="43">
        <f t="shared" si="17"/>
        <v>887.99199999999996</v>
      </c>
      <c r="D50" s="43">
        <f t="shared" si="17"/>
        <v>67.039000000000001</v>
      </c>
      <c r="E50" s="43">
        <f t="shared" si="17"/>
        <v>880.29899999999998</v>
      </c>
      <c r="F50" s="43">
        <f t="shared" si="17"/>
        <v>866.01199999999994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63.724499999999999</v>
      </c>
      <c r="M50" s="43">
        <f t="shared" si="18"/>
        <v>67.83</v>
      </c>
      <c r="N50" s="43">
        <f t="shared" si="18"/>
        <v>9.1035000000000004</v>
      </c>
      <c r="O50" s="43">
        <f t="shared" si="18"/>
        <v>65.373000000000005</v>
      </c>
      <c r="P50" s="43">
        <f t="shared" si="18"/>
        <v>63.392000000000003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157</v>
      </c>
      <c r="C51" s="49">
        <f t="shared" si="19"/>
        <v>157</v>
      </c>
      <c r="D51" s="49">
        <f t="shared" si="19"/>
        <v>157</v>
      </c>
      <c r="E51" s="49">
        <f t="shared" si="19"/>
        <v>157</v>
      </c>
      <c r="F51" s="49">
        <f t="shared" si="19"/>
        <v>157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144.44444444444443</v>
      </c>
      <c r="M51" s="49">
        <f t="shared" si="20"/>
        <v>142.43697478991598</v>
      </c>
      <c r="N51" s="49">
        <f t="shared" si="20"/>
        <v>144.44444444444443</v>
      </c>
      <c r="O51" s="49">
        <f t="shared" si="20"/>
        <v>141.55844155844159</v>
      </c>
      <c r="P51" s="49">
        <f t="shared" si="20"/>
        <v>141.51785714285717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79"/>
      <c r="D73" s="579"/>
      <c r="E73" s="579"/>
      <c r="F73" s="118"/>
      <c r="G73" s="198"/>
      <c r="H73" s="579"/>
      <c r="I73" s="579"/>
      <c r="J73" s="579"/>
      <c r="K73" s="118"/>
      <c r="L73" s="198"/>
      <c r="M73" s="579"/>
      <c r="N73" s="579"/>
      <c r="O73" s="118"/>
      <c r="P73" s="198"/>
      <c r="Q73" s="579"/>
      <c r="R73" s="57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8.8000000000000007</v>
      </c>
      <c r="D76" s="204">
        <v>1.5</v>
      </c>
      <c r="E76" s="204">
        <v>8.9</v>
      </c>
      <c r="F76" s="205">
        <v>9.9</v>
      </c>
      <c r="G76" s="203">
        <v>8.6999999999999993</v>
      </c>
      <c r="H76" s="204">
        <v>9</v>
      </c>
      <c r="I76" s="204">
        <v>2</v>
      </c>
      <c r="J76" s="204">
        <v>9.1999999999999993</v>
      </c>
      <c r="K76" s="205">
        <v>10</v>
      </c>
      <c r="L76" s="203">
        <v>10.5</v>
      </c>
      <c r="M76" s="204">
        <v>1.8</v>
      </c>
      <c r="N76" s="204">
        <v>10.6</v>
      </c>
      <c r="O76" s="205">
        <v>10.5</v>
      </c>
      <c r="P76" s="203">
        <v>10.5</v>
      </c>
      <c r="Q76" s="204">
        <v>2.1</v>
      </c>
      <c r="R76" s="204">
        <v>10.3</v>
      </c>
      <c r="S76" s="205">
        <v>10.199999999999999</v>
      </c>
      <c r="T76" s="405">
        <f t="shared" ref="T76:T83" si="26">SUM(B76:S76)</f>
        <v>143.79999999999998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8.8000000000000007</v>
      </c>
      <c r="D77" s="204">
        <v>1.5</v>
      </c>
      <c r="E77" s="204">
        <v>8.9</v>
      </c>
      <c r="F77" s="205">
        <v>9.9</v>
      </c>
      <c r="G77" s="203">
        <v>8.6999999999999993</v>
      </c>
      <c r="H77" s="204">
        <v>9</v>
      </c>
      <c r="I77" s="204">
        <v>2</v>
      </c>
      <c r="J77" s="204">
        <v>9.1999999999999993</v>
      </c>
      <c r="K77" s="205">
        <v>10</v>
      </c>
      <c r="L77" s="203">
        <v>10.5</v>
      </c>
      <c r="M77" s="204">
        <v>1.8</v>
      </c>
      <c r="N77" s="204">
        <v>10.6</v>
      </c>
      <c r="O77" s="205">
        <v>10.5</v>
      </c>
      <c r="P77" s="203">
        <v>10.5</v>
      </c>
      <c r="Q77" s="204">
        <v>2.1</v>
      </c>
      <c r="R77" s="204">
        <v>10.3</v>
      </c>
      <c r="S77" s="205">
        <v>10.199999999999999</v>
      </c>
      <c r="T77" s="405">
        <f t="shared" si="26"/>
        <v>143.79999999999998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8.6999999999999993</v>
      </c>
      <c r="D78" s="204">
        <v>1.5</v>
      </c>
      <c r="E78" s="204">
        <v>8.8000000000000007</v>
      </c>
      <c r="F78" s="205">
        <v>9.9</v>
      </c>
      <c r="G78" s="203">
        <v>8.6</v>
      </c>
      <c r="H78" s="204">
        <v>9</v>
      </c>
      <c r="I78" s="204">
        <v>1.9</v>
      </c>
      <c r="J78" s="204">
        <v>9.1</v>
      </c>
      <c r="K78" s="205">
        <v>10.3</v>
      </c>
      <c r="L78" s="203">
        <v>10.6</v>
      </c>
      <c r="M78" s="204">
        <v>1.7</v>
      </c>
      <c r="N78" s="204">
        <v>10.6</v>
      </c>
      <c r="O78" s="205">
        <v>10.5</v>
      </c>
      <c r="P78" s="203">
        <v>10.4</v>
      </c>
      <c r="Q78" s="204">
        <v>1.8</v>
      </c>
      <c r="R78" s="204">
        <v>10.3</v>
      </c>
      <c r="S78" s="205">
        <v>10.199999999999999</v>
      </c>
      <c r="T78" s="405">
        <f t="shared" si="26"/>
        <v>143.19999999999999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9.3000000000000007</v>
      </c>
      <c r="C79" s="204">
        <v>8.6999999999999993</v>
      </c>
      <c r="D79" s="204">
        <v>1.5</v>
      </c>
      <c r="E79" s="204">
        <v>8.8000000000000007</v>
      </c>
      <c r="F79" s="205">
        <v>10</v>
      </c>
      <c r="G79" s="203">
        <v>8.6</v>
      </c>
      <c r="H79" s="204">
        <v>9</v>
      </c>
      <c r="I79" s="204">
        <v>1.9</v>
      </c>
      <c r="J79" s="204">
        <v>9.1</v>
      </c>
      <c r="K79" s="205">
        <v>10.3</v>
      </c>
      <c r="L79" s="203">
        <v>10.6</v>
      </c>
      <c r="M79" s="204">
        <v>1.8</v>
      </c>
      <c r="N79" s="204">
        <v>10.6</v>
      </c>
      <c r="O79" s="205">
        <v>10.5</v>
      </c>
      <c r="P79" s="203">
        <v>10.4</v>
      </c>
      <c r="Q79" s="204">
        <v>1.9</v>
      </c>
      <c r="R79" s="204">
        <v>10.3</v>
      </c>
      <c r="S79" s="205">
        <v>10.3</v>
      </c>
      <c r="T79" s="405">
        <f t="shared" si="26"/>
        <v>143.6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8.6999999999999993</v>
      </c>
      <c r="D80" s="204">
        <v>1.5</v>
      </c>
      <c r="E80" s="204">
        <v>8.9</v>
      </c>
      <c r="F80" s="205">
        <v>10</v>
      </c>
      <c r="G80" s="203">
        <v>8.6999999999999993</v>
      </c>
      <c r="H80" s="204">
        <v>9</v>
      </c>
      <c r="I80" s="204">
        <v>1.9</v>
      </c>
      <c r="J80" s="204">
        <v>9.1</v>
      </c>
      <c r="K80" s="205">
        <v>10.4</v>
      </c>
      <c r="L80" s="203">
        <v>10.7</v>
      </c>
      <c r="M80" s="204">
        <v>1.8</v>
      </c>
      <c r="N80" s="204">
        <v>10.6</v>
      </c>
      <c r="O80" s="205">
        <v>10.6</v>
      </c>
      <c r="P80" s="203">
        <v>10.4</v>
      </c>
      <c r="Q80" s="204">
        <v>1.9</v>
      </c>
      <c r="R80" s="204">
        <v>10.3</v>
      </c>
      <c r="S80" s="205">
        <v>10.3</v>
      </c>
      <c r="T80" s="405">
        <f t="shared" si="26"/>
        <v>144.10000000000002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8.8000000000000007</v>
      </c>
      <c r="D81" s="204">
        <v>1.5</v>
      </c>
      <c r="E81" s="204">
        <v>8.9</v>
      </c>
      <c r="F81" s="205">
        <v>10</v>
      </c>
      <c r="G81" s="203">
        <v>8.6999999999999993</v>
      </c>
      <c r="H81" s="204">
        <v>9.1</v>
      </c>
      <c r="I81" s="204">
        <v>1.9</v>
      </c>
      <c r="J81" s="204">
        <v>9.1</v>
      </c>
      <c r="K81" s="205">
        <v>10.4</v>
      </c>
      <c r="L81" s="203">
        <v>10.7</v>
      </c>
      <c r="M81" s="204">
        <v>1.8</v>
      </c>
      <c r="N81" s="204">
        <v>10.6</v>
      </c>
      <c r="O81" s="205">
        <v>10.6</v>
      </c>
      <c r="P81" s="203">
        <v>10.5</v>
      </c>
      <c r="Q81" s="204">
        <v>1.9</v>
      </c>
      <c r="R81" s="204">
        <v>10.4</v>
      </c>
      <c r="S81" s="205">
        <v>10.3</v>
      </c>
      <c r="T81" s="405">
        <f t="shared" si="26"/>
        <v>144.5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8.8000000000000007</v>
      </c>
      <c r="D82" s="204">
        <v>1.5</v>
      </c>
      <c r="E82" s="204">
        <v>8.9</v>
      </c>
      <c r="F82" s="205">
        <v>10</v>
      </c>
      <c r="G82" s="203">
        <v>8.6999999999999993</v>
      </c>
      <c r="H82" s="204">
        <v>9.1</v>
      </c>
      <c r="I82" s="204">
        <v>2</v>
      </c>
      <c r="J82" s="204">
        <v>9.1999999999999993</v>
      </c>
      <c r="K82" s="205">
        <v>10.4</v>
      </c>
      <c r="L82" s="203">
        <v>10.7</v>
      </c>
      <c r="M82" s="204">
        <v>1.8</v>
      </c>
      <c r="N82" s="204">
        <v>10.7</v>
      </c>
      <c r="O82" s="205">
        <v>10.6</v>
      </c>
      <c r="P82" s="203">
        <v>10.5</v>
      </c>
      <c r="Q82" s="204">
        <v>1.9</v>
      </c>
      <c r="R82" s="204">
        <v>10.4</v>
      </c>
      <c r="S82" s="205">
        <v>10.3</v>
      </c>
      <c r="T82" s="405">
        <f t="shared" si="26"/>
        <v>144.80000000000001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65.099999999999994</v>
      </c>
      <c r="C83" s="309">
        <f>SUM(C76:C82)</f>
        <v>61.3</v>
      </c>
      <c r="D83" s="309">
        <f>SUM(D76:D82)</f>
        <v>10.5</v>
      </c>
      <c r="E83" s="309">
        <f>SUM(E76:E82)</f>
        <v>62.1</v>
      </c>
      <c r="F83" s="310">
        <f>SUM(F76:F82)</f>
        <v>69.7</v>
      </c>
      <c r="G83" s="311">
        <f t="shared" ref="G83:S83" si="27">SUM(G76:G82)</f>
        <v>60.7</v>
      </c>
      <c r="H83" s="309">
        <f t="shared" si="27"/>
        <v>63.2</v>
      </c>
      <c r="I83" s="309">
        <f t="shared" si="27"/>
        <v>13.600000000000001</v>
      </c>
      <c r="J83" s="309">
        <f t="shared" si="27"/>
        <v>64</v>
      </c>
      <c r="K83" s="310">
        <f t="shared" si="27"/>
        <v>71.8</v>
      </c>
      <c r="L83" s="311">
        <f t="shared" si="27"/>
        <v>74.300000000000011</v>
      </c>
      <c r="M83" s="309">
        <f t="shared" si="27"/>
        <v>12.500000000000002</v>
      </c>
      <c r="N83" s="309">
        <f t="shared" si="27"/>
        <v>74.3</v>
      </c>
      <c r="O83" s="310">
        <f t="shared" si="27"/>
        <v>73.8</v>
      </c>
      <c r="P83" s="311">
        <f t="shared" si="27"/>
        <v>73.199999999999989</v>
      </c>
      <c r="Q83" s="309">
        <f t="shared" si="27"/>
        <v>13.600000000000001</v>
      </c>
      <c r="R83" s="309">
        <f t="shared" si="27"/>
        <v>72.3</v>
      </c>
      <c r="S83" s="310">
        <f t="shared" si="27"/>
        <v>71.8</v>
      </c>
      <c r="T83" s="405">
        <f t="shared" si="26"/>
        <v>1007.7999999999998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150</v>
      </c>
      <c r="C84" s="317">
        <v>148.5</v>
      </c>
      <c r="D84" s="317">
        <v>150.5</v>
      </c>
      <c r="E84" s="317">
        <v>148</v>
      </c>
      <c r="F84" s="318">
        <v>146.5</v>
      </c>
      <c r="G84" s="319">
        <v>149.5</v>
      </c>
      <c r="H84" s="317">
        <v>148</v>
      </c>
      <c r="I84" s="317">
        <v>150</v>
      </c>
      <c r="J84" s="317">
        <v>147.5</v>
      </c>
      <c r="K84" s="318">
        <v>146.5</v>
      </c>
      <c r="L84" s="319">
        <v>149.5</v>
      </c>
      <c r="M84" s="317">
        <v>149.5</v>
      </c>
      <c r="N84" s="317">
        <v>147.5</v>
      </c>
      <c r="O84" s="318">
        <v>146.5</v>
      </c>
      <c r="P84" s="319">
        <v>149.5</v>
      </c>
      <c r="Q84" s="317">
        <v>150</v>
      </c>
      <c r="R84" s="317">
        <v>147.5</v>
      </c>
      <c r="S84" s="318">
        <v>146.5</v>
      </c>
      <c r="T84" s="408">
        <f>+((T83/T85)/7)*1000</f>
        <v>147.96652473939216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10</v>
      </c>
      <c r="E85" s="411">
        <v>60</v>
      </c>
      <c r="F85" s="412">
        <v>68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13</v>
      </c>
      <c r="R85" s="411">
        <v>70</v>
      </c>
      <c r="S85" s="412">
        <v>70</v>
      </c>
      <c r="T85" s="413">
        <f>SUM(B85:S85)</f>
        <v>973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9.3000000000000007</v>
      </c>
      <c r="C86" s="204">
        <f t="shared" si="28"/>
        <v>8.746100000000002</v>
      </c>
      <c r="D86" s="204">
        <f t="shared" si="28"/>
        <v>1.5070000000000001</v>
      </c>
      <c r="E86" s="204">
        <f t="shared" si="28"/>
        <v>8.8719999999999999</v>
      </c>
      <c r="F86" s="205">
        <f t="shared" si="28"/>
        <v>9.9867999999999988</v>
      </c>
      <c r="G86" s="203">
        <f t="shared" si="28"/>
        <v>8.6593999999999998</v>
      </c>
      <c r="H86" s="204">
        <f t="shared" si="28"/>
        <v>9.0391999999999992</v>
      </c>
      <c r="I86" s="204">
        <f t="shared" si="28"/>
        <v>1.9300000000000002</v>
      </c>
      <c r="J86" s="204">
        <f t="shared" si="28"/>
        <v>9.1229999999999993</v>
      </c>
      <c r="K86" s="205">
        <f t="shared" si="28"/>
        <v>10.356999999999999</v>
      </c>
      <c r="L86" s="203">
        <f t="shared" si="28"/>
        <v>10.660300000000001</v>
      </c>
      <c r="M86" s="204">
        <f t="shared" si="28"/>
        <v>1.7915999999999996</v>
      </c>
      <c r="N86" s="204">
        <f t="shared" si="28"/>
        <v>10.628</v>
      </c>
      <c r="O86" s="205">
        <f t="shared" si="28"/>
        <v>10.5672</v>
      </c>
      <c r="P86" s="203">
        <f t="shared" si="28"/>
        <v>10.450999999999999</v>
      </c>
      <c r="Q86" s="204">
        <f t="shared" si="28"/>
        <v>1.8900000000000001</v>
      </c>
      <c r="R86" s="204">
        <f t="shared" si="28"/>
        <v>10.335000000000003</v>
      </c>
      <c r="S86" s="205">
        <f t="shared" si="28"/>
        <v>10.276999999999997</v>
      </c>
      <c r="T86" s="413">
        <f>((T83*1000)/T85)/7</f>
        <v>147.96652473939213</v>
      </c>
      <c r="AD86" s="3"/>
    </row>
    <row r="87" spans="1:41" ht="33.75" customHeight="1" x14ac:dyDescent="0.25">
      <c r="A87" s="99" t="s">
        <v>23</v>
      </c>
      <c r="B87" s="42">
        <f>((B85*B84)*7)/1000</f>
        <v>65.099999999999994</v>
      </c>
      <c r="C87" s="43">
        <f>((C85*C84)*7)/1000</f>
        <v>61.330500000000001</v>
      </c>
      <c r="D87" s="43">
        <f>((D85*D84)*7)/1000</f>
        <v>10.535</v>
      </c>
      <c r="E87" s="43">
        <f>((E85*E84)*7)/1000</f>
        <v>62.16</v>
      </c>
      <c r="F87" s="90">
        <f>((F85*F84)*7)/1000</f>
        <v>69.733999999999995</v>
      </c>
      <c r="G87" s="42">
        <f t="shared" ref="G87:S87" si="29">((G85*G84)*7)/1000</f>
        <v>60.697000000000003</v>
      </c>
      <c r="H87" s="43">
        <f t="shared" si="29"/>
        <v>63.195999999999998</v>
      </c>
      <c r="I87" s="43">
        <f t="shared" si="29"/>
        <v>13.65</v>
      </c>
      <c r="J87" s="43">
        <f t="shared" si="29"/>
        <v>64.015000000000001</v>
      </c>
      <c r="K87" s="90">
        <f t="shared" si="29"/>
        <v>71.784999999999997</v>
      </c>
      <c r="L87" s="42">
        <f t="shared" si="29"/>
        <v>74.301500000000004</v>
      </c>
      <c r="M87" s="43">
        <f t="shared" si="29"/>
        <v>12.558</v>
      </c>
      <c r="N87" s="43">
        <f t="shared" si="29"/>
        <v>74.34</v>
      </c>
      <c r="O87" s="90">
        <f t="shared" si="29"/>
        <v>73.835999999999999</v>
      </c>
      <c r="P87" s="42">
        <f t="shared" si="29"/>
        <v>73.254999999999995</v>
      </c>
      <c r="Q87" s="43">
        <f t="shared" si="29"/>
        <v>13.65</v>
      </c>
      <c r="R87" s="43">
        <f t="shared" si="29"/>
        <v>72.275000000000006</v>
      </c>
      <c r="S87" s="90">
        <f t="shared" si="29"/>
        <v>71.784999999999997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149.99999999999997</v>
      </c>
      <c r="C88" s="49">
        <f>+(C83/C85)/7*1000</f>
        <v>148.42615012106535</v>
      </c>
      <c r="D88" s="49">
        <f>+(D83/D85)/7*1000</f>
        <v>150</v>
      </c>
      <c r="E88" s="49">
        <f>+(E83/E85)/7*1000</f>
        <v>147.85714285714286</v>
      </c>
      <c r="F88" s="50">
        <f>+(F83/F85)/7*1000</f>
        <v>146.42857142857144</v>
      </c>
      <c r="G88" s="48">
        <f t="shared" ref="G88:S88" si="30">+(G83/G85)/7*1000</f>
        <v>149.50738916256159</v>
      </c>
      <c r="H88" s="49">
        <f t="shared" si="30"/>
        <v>148.00936768149884</v>
      </c>
      <c r="I88" s="49">
        <f t="shared" si="30"/>
        <v>149.45054945054946</v>
      </c>
      <c r="J88" s="49">
        <f t="shared" si="30"/>
        <v>147.46543778801842</v>
      </c>
      <c r="K88" s="50">
        <f t="shared" si="30"/>
        <v>146.53061224489795</v>
      </c>
      <c r="L88" s="48">
        <f t="shared" si="30"/>
        <v>149.4969818913481</v>
      </c>
      <c r="M88" s="49">
        <f t="shared" si="30"/>
        <v>148.8095238095238</v>
      </c>
      <c r="N88" s="49">
        <f t="shared" si="30"/>
        <v>147.42063492063491</v>
      </c>
      <c r="O88" s="50">
        <f t="shared" si="30"/>
        <v>146.42857142857142</v>
      </c>
      <c r="P88" s="48">
        <f t="shared" si="30"/>
        <v>149.38775510204081</v>
      </c>
      <c r="Q88" s="49">
        <f t="shared" si="30"/>
        <v>149.45054945054946</v>
      </c>
      <c r="R88" s="49">
        <f t="shared" si="30"/>
        <v>147.55102040816328</v>
      </c>
      <c r="S88" s="50">
        <f t="shared" si="30"/>
        <v>146.53061224489795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9" zoomScale="29" zoomScaleNormal="30" workbookViewId="0">
      <selection activeCell="B39" sqref="B39:F4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  <c r="S3" s="580"/>
      <c r="T3" s="580"/>
      <c r="U3" s="580"/>
      <c r="V3" s="580"/>
      <c r="W3" s="580"/>
      <c r="X3" s="580"/>
      <c r="Y3" s="2"/>
      <c r="Z3" s="2"/>
      <c r="AA3" s="2"/>
      <c r="AB3" s="2"/>
      <c r="AC3" s="2"/>
      <c r="AD3" s="5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80" t="s">
        <v>1</v>
      </c>
      <c r="B9" s="580"/>
      <c r="C9" s="580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80"/>
      <c r="B10" s="580"/>
      <c r="C10" s="5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80" t="s">
        <v>4</v>
      </c>
      <c r="B11" s="580"/>
      <c r="C11" s="580"/>
      <c r="D11" s="1"/>
      <c r="E11" s="581">
        <v>1</v>
      </c>
      <c r="F11" s="1"/>
      <c r="G11" s="1"/>
      <c r="H11" s="1"/>
      <c r="I11" s="1"/>
      <c r="J11" s="1"/>
      <c r="K11" s="618" t="s">
        <v>153</v>
      </c>
      <c r="L11" s="618"/>
      <c r="M11" s="582"/>
      <c r="N11" s="5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80"/>
      <c r="B12" s="580"/>
      <c r="C12" s="580"/>
      <c r="D12" s="1"/>
      <c r="E12" s="5"/>
      <c r="F12" s="1"/>
      <c r="G12" s="1"/>
      <c r="H12" s="1"/>
      <c r="I12" s="1"/>
      <c r="J12" s="1"/>
      <c r="K12" s="582"/>
      <c r="L12" s="582"/>
      <c r="M12" s="582"/>
      <c r="N12" s="5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80"/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2"/>
      <c r="M13" s="582"/>
      <c r="N13" s="582"/>
      <c r="O13" s="582"/>
      <c r="P13" s="582"/>
      <c r="Q13" s="582"/>
      <c r="R13" s="582"/>
      <c r="S13" s="582"/>
      <c r="T13" s="582"/>
      <c r="U13" s="582"/>
      <c r="V13" s="582"/>
      <c r="W13" s="1"/>
      <c r="X13" s="1"/>
      <c r="Y13" s="1"/>
    </row>
    <row r="14" spans="1:30" s="3" customFormat="1" ht="27" thickBot="1" x14ac:dyDescent="0.3">
      <c r="A14" s="58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472</v>
      </c>
      <c r="C17" s="300">
        <v>5.1888000000000254</v>
      </c>
      <c r="D17" s="300">
        <v>4.9404000000000243</v>
      </c>
      <c r="E17" s="300">
        <v>0.90390000000000437</v>
      </c>
      <c r="F17" s="300">
        <v>4.9887000000000246</v>
      </c>
      <c r="G17" s="300">
        <v>5.7408000000000285</v>
      </c>
      <c r="H17" s="299">
        <v>477</v>
      </c>
      <c r="I17" s="300">
        <v>4.8024000000000235</v>
      </c>
      <c r="J17" s="300">
        <v>5.1474000000000251</v>
      </c>
      <c r="K17" s="300">
        <v>1.021200000000005</v>
      </c>
      <c r="L17" s="300">
        <v>5.1888000000000254</v>
      </c>
      <c r="M17" s="301">
        <v>5.8581000000000287</v>
      </c>
      <c r="N17" s="23">
        <v>137.88586035200004</v>
      </c>
      <c r="O17" s="24">
        <v>24.947803488000005</v>
      </c>
      <c r="P17" s="24">
        <v>136.654751616</v>
      </c>
      <c r="Q17" s="25">
        <v>137.449605408</v>
      </c>
      <c r="R17" s="23">
        <v>133.22075065600001</v>
      </c>
      <c r="S17" s="24">
        <v>25.339843776000002</v>
      </c>
      <c r="T17" s="24">
        <v>132.71618531199999</v>
      </c>
      <c r="U17" s="25">
        <v>133.188932416</v>
      </c>
      <c r="V17" s="302">
        <f>SUM(B17:U17)</f>
        <v>1854.1842330240004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472</v>
      </c>
      <c r="C18" s="300">
        <v>5.1888000000000254</v>
      </c>
      <c r="D18" s="300">
        <v>4.9404000000000243</v>
      </c>
      <c r="E18" s="300">
        <v>0.90390000000000437</v>
      </c>
      <c r="F18" s="300">
        <v>4.9887000000000246</v>
      </c>
      <c r="G18" s="300">
        <v>5.7408000000000285</v>
      </c>
      <c r="H18" s="299">
        <v>477</v>
      </c>
      <c r="I18" s="300">
        <v>4.8024000000000235</v>
      </c>
      <c r="J18" s="300">
        <v>5.1474000000000251</v>
      </c>
      <c r="K18" s="300">
        <v>1.021200000000005</v>
      </c>
      <c r="L18" s="300">
        <v>5.1888000000000254</v>
      </c>
      <c r="M18" s="301">
        <v>5.8581000000000287</v>
      </c>
      <c r="N18" s="23">
        <v>137.88586035200004</v>
      </c>
      <c r="O18" s="24">
        <v>24.947803488000005</v>
      </c>
      <c r="P18" s="24">
        <v>136.654751616</v>
      </c>
      <c r="Q18" s="25">
        <v>137.449605408</v>
      </c>
      <c r="R18" s="23">
        <v>133.22075065600001</v>
      </c>
      <c r="S18" s="24">
        <v>25.339843776000002</v>
      </c>
      <c r="T18" s="24">
        <v>132.71618531199999</v>
      </c>
      <c r="U18" s="25">
        <v>133.188932416</v>
      </c>
      <c r="V18" s="302">
        <f t="shared" ref="V18:V23" si="0">SUM(B18:U18)</f>
        <v>1854.1842330240004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470</v>
      </c>
      <c r="C19" s="300">
        <v>4.7124000000000086</v>
      </c>
      <c r="D19" s="300">
        <v>4.5045000000000082</v>
      </c>
      <c r="E19" s="300">
        <v>0.81270000000000142</v>
      </c>
      <c r="F19" s="300">
        <v>4.5486000000000084</v>
      </c>
      <c r="G19" s="300">
        <v>5.2353000000000094</v>
      </c>
      <c r="H19" s="299">
        <v>463</v>
      </c>
      <c r="I19" s="300">
        <v>7.0967000000000082</v>
      </c>
      <c r="J19" s="300">
        <v>7.6838000000000086</v>
      </c>
      <c r="K19" s="300">
        <v>1.4626000000000017</v>
      </c>
      <c r="L19" s="300">
        <v>7.7456000000000085</v>
      </c>
      <c r="M19" s="301">
        <v>8.7138000000000098</v>
      </c>
      <c r="N19" s="23">
        <v>137.18843585920004</v>
      </c>
      <c r="O19" s="24">
        <v>24.375618604800003</v>
      </c>
      <c r="P19" s="24">
        <v>135.27385935360002</v>
      </c>
      <c r="Q19" s="25">
        <v>136.92529783679998</v>
      </c>
      <c r="R19" s="23">
        <v>131.61459973759997</v>
      </c>
      <c r="S19" s="24">
        <v>25.312902489599999</v>
      </c>
      <c r="T19" s="24">
        <v>131.37878587520004</v>
      </c>
      <c r="U19" s="25">
        <v>132.28378703360005</v>
      </c>
      <c r="V19" s="302">
        <f t="shared" si="0"/>
        <v>1839.8692867903999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470</v>
      </c>
      <c r="C20" s="300">
        <v>4.7124000000000086</v>
      </c>
      <c r="D20" s="300">
        <v>4.5045000000000082</v>
      </c>
      <c r="E20" s="300">
        <v>0.81270000000000142</v>
      </c>
      <c r="F20" s="300">
        <v>4.5486000000000084</v>
      </c>
      <c r="G20" s="300">
        <v>5.2353000000000094</v>
      </c>
      <c r="H20" s="299">
        <v>463</v>
      </c>
      <c r="I20" s="300">
        <v>7.0967000000000082</v>
      </c>
      <c r="J20" s="300">
        <v>7.6838000000000086</v>
      </c>
      <c r="K20" s="300">
        <v>1.4626000000000017</v>
      </c>
      <c r="L20" s="300">
        <v>7.7456000000000085</v>
      </c>
      <c r="M20" s="301">
        <v>8.7138000000000098</v>
      </c>
      <c r="N20" s="23">
        <v>137.18843585920004</v>
      </c>
      <c r="O20" s="24">
        <v>24.375618604800003</v>
      </c>
      <c r="P20" s="24">
        <v>135.27385935360002</v>
      </c>
      <c r="Q20" s="25">
        <v>136.92529783679998</v>
      </c>
      <c r="R20" s="23">
        <v>131.61459973759997</v>
      </c>
      <c r="S20" s="24">
        <v>25.312902489599999</v>
      </c>
      <c r="T20" s="24">
        <v>131.37878587520004</v>
      </c>
      <c r="U20" s="25">
        <v>132.28378703360005</v>
      </c>
      <c r="V20" s="302">
        <f t="shared" si="0"/>
        <v>1839.8692867903999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470</v>
      </c>
      <c r="C21" s="300">
        <v>4.7124000000000086</v>
      </c>
      <c r="D21" s="300">
        <v>4.5045000000000082</v>
      </c>
      <c r="E21" s="300">
        <v>0.81270000000000142</v>
      </c>
      <c r="F21" s="300">
        <v>4.5486000000000084</v>
      </c>
      <c r="G21" s="300">
        <v>5.2353000000000094</v>
      </c>
      <c r="H21" s="299">
        <v>463</v>
      </c>
      <c r="I21" s="300">
        <v>7.0967000000000082</v>
      </c>
      <c r="J21" s="300">
        <v>7.6838000000000086</v>
      </c>
      <c r="K21" s="300">
        <v>1.4626000000000017</v>
      </c>
      <c r="L21" s="300">
        <v>7.7456000000000085</v>
      </c>
      <c r="M21" s="301">
        <v>8.7138000000000098</v>
      </c>
      <c r="N21" s="23">
        <v>137.18843585920004</v>
      </c>
      <c r="O21" s="24">
        <v>24.375618604800003</v>
      </c>
      <c r="P21" s="24">
        <v>135.27385935360002</v>
      </c>
      <c r="Q21" s="25">
        <v>136.92529783679998</v>
      </c>
      <c r="R21" s="23">
        <v>131.61459973759997</v>
      </c>
      <c r="S21" s="24">
        <v>25.312902489599999</v>
      </c>
      <c r="T21" s="24">
        <v>131.37878587520004</v>
      </c>
      <c r="U21" s="25">
        <v>132.28378703360005</v>
      </c>
      <c r="V21" s="302">
        <f t="shared" si="0"/>
        <v>1839.8692867903999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470</v>
      </c>
      <c r="C22" s="300">
        <v>4.7124000000000086</v>
      </c>
      <c r="D22" s="300">
        <v>4.5045000000000082</v>
      </c>
      <c r="E22" s="300">
        <v>0.81270000000000142</v>
      </c>
      <c r="F22" s="300">
        <v>4.5486000000000084</v>
      </c>
      <c r="G22" s="300">
        <v>5.2353000000000094</v>
      </c>
      <c r="H22" s="299">
        <v>463</v>
      </c>
      <c r="I22" s="300">
        <v>7.0967000000000082</v>
      </c>
      <c r="J22" s="300">
        <v>7.6838000000000086</v>
      </c>
      <c r="K22" s="300">
        <v>1.4626000000000017</v>
      </c>
      <c r="L22" s="300">
        <v>7.7456000000000085</v>
      </c>
      <c r="M22" s="301">
        <v>8.7138000000000098</v>
      </c>
      <c r="N22" s="23">
        <v>137.18843585920004</v>
      </c>
      <c r="O22" s="24">
        <v>24.375618604800003</v>
      </c>
      <c r="P22" s="24">
        <v>135.27385935360002</v>
      </c>
      <c r="Q22" s="25">
        <v>136.92529783679998</v>
      </c>
      <c r="R22" s="23">
        <v>131.61459973759997</v>
      </c>
      <c r="S22" s="24">
        <v>25.312902489599999</v>
      </c>
      <c r="T22" s="24">
        <v>131.37878587520004</v>
      </c>
      <c r="U22" s="25">
        <v>132.28378703360005</v>
      </c>
      <c r="V22" s="302">
        <f t="shared" si="0"/>
        <v>1839.8692867903999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470</v>
      </c>
      <c r="C23" s="300">
        <v>4.7124000000000086</v>
      </c>
      <c r="D23" s="300">
        <v>4.5045000000000082</v>
      </c>
      <c r="E23" s="300">
        <v>0.81270000000000142</v>
      </c>
      <c r="F23" s="300">
        <v>4.5486000000000084</v>
      </c>
      <c r="G23" s="300">
        <v>5.2353000000000094</v>
      </c>
      <c r="H23" s="299">
        <v>463</v>
      </c>
      <c r="I23" s="300">
        <v>7.0967000000000082</v>
      </c>
      <c r="J23" s="300">
        <v>7.6838000000000086</v>
      </c>
      <c r="K23" s="300">
        <v>1.4626000000000017</v>
      </c>
      <c r="L23" s="300">
        <v>7.7456000000000085</v>
      </c>
      <c r="M23" s="301">
        <v>8.7138000000000098</v>
      </c>
      <c r="N23" s="23">
        <v>137.18843585920004</v>
      </c>
      <c r="O23" s="24">
        <v>24.375618604800003</v>
      </c>
      <c r="P23" s="24">
        <v>135.27385935360002</v>
      </c>
      <c r="Q23" s="25">
        <v>136.92529783679998</v>
      </c>
      <c r="R23" s="23">
        <v>131.61459973759997</v>
      </c>
      <c r="S23" s="24">
        <v>25.312902489599999</v>
      </c>
      <c r="T23" s="24">
        <v>131.37878587520004</v>
      </c>
      <c r="U23" s="25">
        <v>132.28378703360005</v>
      </c>
      <c r="V23" s="302">
        <f t="shared" si="0"/>
        <v>1839.8692867903999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3294</v>
      </c>
      <c r="C24" s="306">
        <f t="shared" ref="C24:U24" si="1">SUM(C17:C23)</f>
        <v>33.939600000000098</v>
      </c>
      <c r="D24" s="306">
        <f t="shared" si="1"/>
        <v>32.403300000000087</v>
      </c>
      <c r="E24" s="306">
        <f t="shared" si="1"/>
        <v>5.8713000000000157</v>
      </c>
      <c r="F24" s="306">
        <f t="shared" si="1"/>
        <v>32.72040000000009</v>
      </c>
      <c r="G24" s="306">
        <f t="shared" si="1"/>
        <v>37.658100000000104</v>
      </c>
      <c r="H24" s="305">
        <f t="shared" si="1"/>
        <v>3269</v>
      </c>
      <c r="I24" s="306">
        <f t="shared" si="1"/>
        <v>45.088300000000089</v>
      </c>
      <c r="J24" s="306">
        <f t="shared" si="1"/>
        <v>48.713800000000091</v>
      </c>
      <c r="K24" s="306">
        <f t="shared" si="1"/>
        <v>9.355400000000019</v>
      </c>
      <c r="L24" s="306">
        <f t="shared" si="1"/>
        <v>49.105600000000102</v>
      </c>
      <c r="M24" s="307">
        <f t="shared" si="1"/>
        <v>55.285200000000103</v>
      </c>
      <c r="N24" s="391">
        <f t="shared" si="1"/>
        <v>961.71390000000019</v>
      </c>
      <c r="O24" s="392">
        <f t="shared" si="1"/>
        <v>171.77369999999999</v>
      </c>
      <c r="P24" s="392">
        <f t="shared" si="1"/>
        <v>949.67880000000014</v>
      </c>
      <c r="Q24" s="393">
        <f t="shared" si="1"/>
        <v>959.52569999999969</v>
      </c>
      <c r="R24" s="391">
        <f t="shared" si="1"/>
        <v>924.51449999999988</v>
      </c>
      <c r="S24" s="392">
        <f t="shared" si="1"/>
        <v>177.24419999999998</v>
      </c>
      <c r="T24" s="392">
        <f t="shared" si="1"/>
        <v>922.32630000000017</v>
      </c>
      <c r="U24" s="393">
        <f t="shared" si="1"/>
        <v>927.79680000000008</v>
      </c>
      <c r="V24" s="302">
        <f>SUM(B24:U24)</f>
        <v>12907.714900000001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156.30000000000001</v>
      </c>
      <c r="D25" s="314">
        <v>156.30000000000001</v>
      </c>
      <c r="E25" s="314">
        <v>156.30000000000001</v>
      </c>
      <c r="F25" s="314">
        <v>156.30000000000001</v>
      </c>
      <c r="G25" s="314">
        <v>156.30000000000001</v>
      </c>
      <c r="H25" s="313"/>
      <c r="I25" s="314">
        <v>156.30000000000001</v>
      </c>
      <c r="J25" s="314">
        <v>156.30000000000001</v>
      </c>
      <c r="K25" s="314">
        <v>156.30000000000001</v>
      </c>
      <c r="L25" s="314">
        <v>156.30000000000001</v>
      </c>
      <c r="M25" s="315">
        <v>156.30000000000001</v>
      </c>
      <c r="N25" s="387">
        <v>156.30000000000001</v>
      </c>
      <c r="O25" s="388">
        <v>156.30000000000001</v>
      </c>
      <c r="P25" s="388">
        <v>156.30000000000001</v>
      </c>
      <c r="Q25" s="389">
        <v>156.30000000000001</v>
      </c>
      <c r="R25" s="390">
        <v>156.30000000000001</v>
      </c>
      <c r="S25" s="388">
        <v>156.30000000000001</v>
      </c>
      <c r="T25" s="388">
        <v>156.30000000000001</v>
      </c>
      <c r="U25" s="389">
        <v>156.30000000000001</v>
      </c>
      <c r="V25" s="320">
        <f>+((V24/V26)/7)*1000</f>
        <v>156.2809790175923</v>
      </c>
    </row>
    <row r="26" spans="1:42" s="52" customFormat="1" ht="36.75" customHeight="1" x14ac:dyDescent="0.25">
      <c r="A26" s="321" t="s">
        <v>21</v>
      </c>
      <c r="B26" s="322"/>
      <c r="C26" s="323">
        <v>748</v>
      </c>
      <c r="D26" s="323">
        <v>715</v>
      </c>
      <c r="E26" s="323">
        <v>129</v>
      </c>
      <c r="F26" s="323">
        <v>722</v>
      </c>
      <c r="G26" s="323">
        <v>831</v>
      </c>
      <c r="H26" s="324"/>
      <c r="I26" s="323">
        <v>689</v>
      </c>
      <c r="J26" s="323">
        <v>746</v>
      </c>
      <c r="K26" s="323">
        <v>142</v>
      </c>
      <c r="L26" s="323">
        <v>752</v>
      </c>
      <c r="M26" s="325">
        <v>846</v>
      </c>
      <c r="N26" s="86">
        <v>879</v>
      </c>
      <c r="O26" s="35">
        <v>157</v>
      </c>
      <c r="P26" s="35">
        <v>868</v>
      </c>
      <c r="Q26" s="36">
        <v>877</v>
      </c>
      <c r="R26" s="34">
        <v>845</v>
      </c>
      <c r="S26" s="35">
        <v>162</v>
      </c>
      <c r="T26" s="35">
        <v>843</v>
      </c>
      <c r="U26" s="36">
        <v>848</v>
      </c>
      <c r="V26" s="326">
        <f>SUM(C26:U26)</f>
        <v>11799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701.47440000000006</v>
      </c>
      <c r="D27" s="300">
        <f t="shared" ref="D27:G27" si="2">(D26*D25/1000)*6</f>
        <v>670.52700000000016</v>
      </c>
      <c r="E27" s="300">
        <f t="shared" si="2"/>
        <v>120.97620000000001</v>
      </c>
      <c r="F27" s="300">
        <f t="shared" si="2"/>
        <v>677.09159999999997</v>
      </c>
      <c r="G27" s="300">
        <f t="shared" si="2"/>
        <v>779.31179999999995</v>
      </c>
      <c r="H27" s="328"/>
      <c r="I27" s="300">
        <f>(I26*I25/1000)*6</f>
        <v>646.14420000000007</v>
      </c>
      <c r="J27" s="300">
        <f>(J26*J25/1000)*6</f>
        <v>699.59879999999998</v>
      </c>
      <c r="K27" s="300">
        <f>(K26*K25/1000)*6</f>
        <v>133.16759999999999</v>
      </c>
      <c r="L27" s="300">
        <f>(L26*L25/1000)*6</f>
        <v>705.2256000000001</v>
      </c>
      <c r="M27" s="301">
        <f>(M26*M25/1000)*6</f>
        <v>793.37880000000007</v>
      </c>
      <c r="N27" s="302">
        <f>((N26*N25)*7/1000-N17-N18)/5</f>
        <v>137.18843585920004</v>
      </c>
      <c r="O27" s="204">
        <f t="shared" ref="O27:U27" si="3">((O26*O25)*7/1000-O17-O18)/5</f>
        <v>24.375618604800003</v>
      </c>
      <c r="P27" s="204">
        <f t="shared" si="3"/>
        <v>135.27385935360002</v>
      </c>
      <c r="Q27" s="205">
        <f t="shared" si="3"/>
        <v>136.92529783679998</v>
      </c>
      <c r="R27" s="203">
        <f t="shared" si="3"/>
        <v>131.61459973759997</v>
      </c>
      <c r="S27" s="204">
        <f t="shared" si="3"/>
        <v>25.312902489599999</v>
      </c>
      <c r="T27" s="204">
        <f t="shared" si="3"/>
        <v>131.37878587520004</v>
      </c>
      <c r="U27" s="205">
        <f t="shared" si="3"/>
        <v>132.28378703360005</v>
      </c>
      <c r="V27" s="88"/>
      <c r="W27" s="52">
        <f>((V24*1000)/V26)/7</f>
        <v>156.2809790175923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4.7124000000000086</v>
      </c>
      <c r="D28" s="330">
        <f t="shared" ref="D28:G28" si="4">+(D25-$C$32)*D26/1000</f>
        <v>4.5045000000000082</v>
      </c>
      <c r="E28" s="330">
        <f t="shared" si="4"/>
        <v>0.81270000000000142</v>
      </c>
      <c r="F28" s="330">
        <f t="shared" si="4"/>
        <v>4.5486000000000084</v>
      </c>
      <c r="G28" s="330">
        <f t="shared" si="4"/>
        <v>5.2353000000000094</v>
      </c>
      <c r="H28" s="329"/>
      <c r="I28" s="330">
        <f>+(I25-$I$32)*I26/1000</f>
        <v>7.0967000000000082</v>
      </c>
      <c r="J28" s="330">
        <f t="shared" ref="J28:M28" si="5">+(J25-$I$32)*J26/1000</f>
        <v>7.6838000000000086</v>
      </c>
      <c r="K28" s="330">
        <f t="shared" si="5"/>
        <v>1.4626000000000017</v>
      </c>
      <c r="L28" s="330">
        <f t="shared" si="5"/>
        <v>7.7456000000000085</v>
      </c>
      <c r="M28" s="331">
        <f t="shared" si="5"/>
        <v>8.7138000000000098</v>
      </c>
      <c r="N28" s="259">
        <f t="shared" ref="N28:U28" si="6">((N26*N25)*7)/1000</f>
        <v>961.71390000000019</v>
      </c>
      <c r="O28" s="45">
        <f t="shared" si="6"/>
        <v>171.77370000000002</v>
      </c>
      <c r="P28" s="45">
        <f t="shared" si="6"/>
        <v>949.67880000000014</v>
      </c>
      <c r="Q28" s="46">
        <f t="shared" si="6"/>
        <v>959.52570000000003</v>
      </c>
      <c r="R28" s="44">
        <f t="shared" si="6"/>
        <v>924.5145</v>
      </c>
      <c r="S28" s="45">
        <f t="shared" si="6"/>
        <v>177.24420000000001</v>
      </c>
      <c r="T28" s="45">
        <f t="shared" si="6"/>
        <v>922.32630000000017</v>
      </c>
      <c r="U28" s="46">
        <f t="shared" si="6"/>
        <v>927.79680000000019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872.66666666666924</v>
      </c>
      <c r="D29" s="333">
        <f t="shared" si="7"/>
        <v>834.16666666666913</v>
      </c>
      <c r="E29" s="333">
        <f t="shared" si="7"/>
        <v>150.50000000000043</v>
      </c>
      <c r="F29" s="333">
        <f t="shared" si="7"/>
        <v>842.33333333333576</v>
      </c>
      <c r="G29" s="333">
        <f t="shared" si="7"/>
        <v>969.50000000000284</v>
      </c>
      <c r="H29" s="332"/>
      <c r="I29" s="333">
        <f>+I26*(1.16666666666667)</f>
        <v>803.83333333333564</v>
      </c>
      <c r="J29" s="333">
        <f>+J26*(1.16666666666667)</f>
        <v>870.33333333333587</v>
      </c>
      <c r="K29" s="333">
        <f>+K26*(1.16666666666667)</f>
        <v>165.66666666666714</v>
      </c>
      <c r="L29" s="333">
        <f>+L26*(1.16666666666667)</f>
        <v>877.33333333333587</v>
      </c>
      <c r="M29" s="334">
        <f>+M26*(1.16666666666667)</f>
        <v>987.00000000000284</v>
      </c>
      <c r="N29" s="89">
        <f t="shared" ref="N29:U29" si="8">+(N24/N26)/7*1000</f>
        <v>156.30000000000004</v>
      </c>
      <c r="O29" s="49">
        <f t="shared" si="8"/>
        <v>156.29999999999995</v>
      </c>
      <c r="P29" s="49">
        <f t="shared" si="8"/>
        <v>156.30000000000001</v>
      </c>
      <c r="Q29" s="50">
        <f t="shared" si="8"/>
        <v>156.29999999999993</v>
      </c>
      <c r="R29" s="48">
        <f t="shared" si="8"/>
        <v>156.29999999999995</v>
      </c>
      <c r="S29" s="49">
        <f t="shared" si="8"/>
        <v>156.29999999999995</v>
      </c>
      <c r="T29" s="49">
        <f t="shared" si="8"/>
        <v>156.30000000000004</v>
      </c>
      <c r="U29" s="50">
        <f t="shared" si="8"/>
        <v>156.30000000000001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116.91240000000001</v>
      </c>
      <c r="D30" s="335">
        <f t="shared" ref="D30:G30" si="9">+(D27/6)</f>
        <v>111.75450000000002</v>
      </c>
      <c r="E30" s="335">
        <f t="shared" si="9"/>
        <v>20.162700000000001</v>
      </c>
      <c r="F30" s="335">
        <f t="shared" si="9"/>
        <v>112.84859999999999</v>
      </c>
      <c r="G30" s="335">
        <f t="shared" si="9"/>
        <v>129.8853</v>
      </c>
      <c r="H30" s="328"/>
      <c r="I30" s="335">
        <f>+(I27/6)</f>
        <v>107.69070000000001</v>
      </c>
      <c r="J30" s="335">
        <f>+(J27/6)</f>
        <v>116.5998</v>
      </c>
      <c r="K30" s="335">
        <f>+(K27/6)</f>
        <v>22.194599999999998</v>
      </c>
      <c r="L30" s="335">
        <f>+(L27/6)</f>
        <v>117.53760000000001</v>
      </c>
      <c r="M30" s="336">
        <f>+(M27/6)</f>
        <v>132.22980000000001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283.79609999999997</v>
      </c>
      <c r="D31" s="335">
        <f t="shared" ref="D31:G31" si="10">+((D27-D24)/4)+D30</f>
        <v>271.28542500000003</v>
      </c>
      <c r="E31" s="335">
        <f t="shared" si="10"/>
        <v>48.938924999999998</v>
      </c>
      <c r="F31" s="335">
        <f t="shared" si="10"/>
        <v>273.94139999999999</v>
      </c>
      <c r="G31" s="335">
        <f t="shared" si="10"/>
        <v>315.29872499999999</v>
      </c>
      <c r="H31" s="328"/>
      <c r="I31" s="335">
        <f>+((I27-I24)/4)+I30</f>
        <v>257.95467500000001</v>
      </c>
      <c r="J31" s="335">
        <f>+((J27-J24)/4)+J30</f>
        <v>279.32104999999996</v>
      </c>
      <c r="K31" s="335">
        <f>+((K27-K24)/4)+K30</f>
        <v>53.147649999999992</v>
      </c>
      <c r="L31" s="335">
        <f>+((L27-L24)/4)+L30</f>
        <v>281.56760000000003</v>
      </c>
      <c r="M31" s="336">
        <f>+((M27-M24)/4)+M30</f>
        <v>316.75319999999999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471.75</v>
      </c>
      <c r="E32" s="340">
        <f>+SUM(C26:G26)</f>
        <v>3145</v>
      </c>
      <c r="F32" s="341"/>
      <c r="G32" s="341"/>
      <c r="H32" s="337"/>
      <c r="I32" s="338">
        <v>146</v>
      </c>
      <c r="J32" s="339">
        <f>+I32*K32/1000</f>
        <v>463.55</v>
      </c>
      <c r="K32" s="340">
        <f>+SUM(I26:M26)</f>
        <v>3175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124.41979999999998</v>
      </c>
      <c r="C39" s="82">
        <v>126.45689999999999</v>
      </c>
      <c r="D39" s="82">
        <v>8.4617999999999984</v>
      </c>
      <c r="E39" s="82">
        <v>125.20329999999998</v>
      </c>
      <c r="F39" s="82">
        <v>123.32289999999999</v>
      </c>
      <c r="G39" s="82"/>
      <c r="H39" s="82"/>
      <c r="I39" s="205">
        <f t="shared" ref="I39:I46" si="11">SUM(B39:H39)</f>
        <v>507.86469999999997</v>
      </c>
      <c r="J39" s="52"/>
      <c r="K39" s="404" t="s">
        <v>13</v>
      </c>
      <c r="L39" s="82">
        <v>9.1</v>
      </c>
      <c r="M39" s="82">
        <v>9.6999999999999993</v>
      </c>
      <c r="N39" s="82">
        <v>1.3</v>
      </c>
      <c r="O39" s="82">
        <v>9.4</v>
      </c>
      <c r="P39" s="82">
        <v>9.1</v>
      </c>
      <c r="Q39" s="82"/>
      <c r="R39" s="205">
        <f t="shared" ref="R39:R46" si="12">SUM(L39:Q39)</f>
        <v>38.6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124.41979999999998</v>
      </c>
      <c r="C40" s="82">
        <v>126.45689999999999</v>
      </c>
      <c r="D40" s="82">
        <v>8.4617999999999984</v>
      </c>
      <c r="E40" s="82">
        <v>125.20329999999998</v>
      </c>
      <c r="F40" s="82">
        <v>123.32289999999999</v>
      </c>
      <c r="G40" s="82"/>
      <c r="H40" s="82"/>
      <c r="I40" s="205">
        <f t="shared" si="11"/>
        <v>507.86469999999997</v>
      </c>
      <c r="J40" s="52"/>
      <c r="K40" s="406" t="s">
        <v>14</v>
      </c>
      <c r="L40" s="82">
        <v>9.1</v>
      </c>
      <c r="M40" s="82">
        <v>9.6999999999999993</v>
      </c>
      <c r="N40" s="82">
        <v>1.3</v>
      </c>
      <c r="O40" s="82">
        <v>9.4</v>
      </c>
      <c r="P40" s="82">
        <v>9.1</v>
      </c>
      <c r="Q40" s="82"/>
      <c r="R40" s="205">
        <f t="shared" si="12"/>
        <v>38.6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124.41979999999998</v>
      </c>
      <c r="C41" s="82">
        <v>126.45689999999999</v>
      </c>
      <c r="D41" s="82">
        <v>8.4617999999999984</v>
      </c>
      <c r="E41" s="82">
        <v>125.20329999999998</v>
      </c>
      <c r="F41" s="82">
        <v>123.32289999999999</v>
      </c>
      <c r="G41" s="24"/>
      <c r="H41" s="24"/>
      <c r="I41" s="205">
        <f t="shared" si="11"/>
        <v>507.86469999999997</v>
      </c>
      <c r="J41" s="52"/>
      <c r="K41" s="404" t="s">
        <v>15</v>
      </c>
      <c r="L41" s="82">
        <v>9.1</v>
      </c>
      <c r="M41" s="82">
        <v>9.6999999999999993</v>
      </c>
      <c r="N41" s="82">
        <v>1.3</v>
      </c>
      <c r="O41" s="82">
        <v>9.4</v>
      </c>
      <c r="P41" s="82">
        <v>9.1</v>
      </c>
      <c r="Q41" s="24"/>
      <c r="R41" s="205">
        <f t="shared" si="12"/>
        <v>38.6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124.41979999999998</v>
      </c>
      <c r="C42" s="82">
        <v>126.45689999999999</v>
      </c>
      <c r="D42" s="82">
        <v>8.4617999999999984</v>
      </c>
      <c r="E42" s="82">
        <v>125.20329999999998</v>
      </c>
      <c r="F42" s="82">
        <v>123.32289999999999</v>
      </c>
      <c r="G42" s="82"/>
      <c r="H42" s="82"/>
      <c r="I42" s="205">
        <f t="shared" si="11"/>
        <v>507.86469999999997</v>
      </c>
      <c r="J42" s="52"/>
      <c r="K42" s="406" t="s">
        <v>16</v>
      </c>
      <c r="L42" s="82">
        <v>9.1999999999999993</v>
      </c>
      <c r="M42" s="82">
        <v>9.8000000000000007</v>
      </c>
      <c r="N42" s="82">
        <v>1.3</v>
      </c>
      <c r="O42" s="82">
        <v>9.4</v>
      </c>
      <c r="P42" s="82">
        <v>9.1</v>
      </c>
      <c r="Q42" s="82"/>
      <c r="R42" s="205">
        <f t="shared" si="12"/>
        <v>38.800000000000004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124.41979999999998</v>
      </c>
      <c r="C43" s="82">
        <v>126.45689999999999</v>
      </c>
      <c r="D43" s="82">
        <v>8.4617999999999984</v>
      </c>
      <c r="E43" s="82">
        <v>125.20329999999998</v>
      </c>
      <c r="F43" s="82">
        <v>123.32289999999999</v>
      </c>
      <c r="G43" s="82"/>
      <c r="H43" s="82"/>
      <c r="I43" s="205">
        <f t="shared" si="11"/>
        <v>507.86469999999997</v>
      </c>
      <c r="J43" s="52"/>
      <c r="K43" s="404" t="s">
        <v>17</v>
      </c>
      <c r="L43" s="82">
        <v>9.1999999999999993</v>
      </c>
      <c r="M43" s="82">
        <v>9.8000000000000007</v>
      </c>
      <c r="N43" s="82">
        <v>1.3</v>
      </c>
      <c r="O43" s="82">
        <v>9.4</v>
      </c>
      <c r="P43" s="82">
        <v>9.1</v>
      </c>
      <c r="Q43" s="82"/>
      <c r="R43" s="205">
        <f t="shared" si="12"/>
        <v>38.800000000000004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120.65899999999998</v>
      </c>
      <c r="C44" s="82">
        <v>123.00949999999999</v>
      </c>
      <c r="D44" s="82">
        <v>20.997800000000002</v>
      </c>
      <c r="E44" s="82">
        <v>121.28579999999998</v>
      </c>
      <c r="F44" s="82">
        <v>119.71879999999999</v>
      </c>
      <c r="G44" s="82"/>
      <c r="H44" s="82"/>
      <c r="I44" s="205">
        <f t="shared" si="11"/>
        <v>505.67089999999996</v>
      </c>
      <c r="J44" s="52"/>
      <c r="K44" s="406" t="s">
        <v>18</v>
      </c>
      <c r="L44" s="82">
        <v>9.1999999999999993</v>
      </c>
      <c r="M44" s="82">
        <v>9.8000000000000007</v>
      </c>
      <c r="N44" s="82">
        <v>1.3</v>
      </c>
      <c r="O44" s="82">
        <v>9.4</v>
      </c>
      <c r="P44" s="82">
        <v>9.1</v>
      </c>
      <c r="Q44" s="82"/>
      <c r="R44" s="205">
        <f t="shared" si="12"/>
        <v>38.800000000000004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9.1999999999999993</v>
      </c>
      <c r="M45" s="82">
        <v>9.8000000000000007</v>
      </c>
      <c r="N45" s="82">
        <v>1.4</v>
      </c>
      <c r="O45" s="82">
        <v>9.4</v>
      </c>
      <c r="P45" s="82">
        <v>9.1999999999999993</v>
      </c>
      <c r="Q45" s="82"/>
      <c r="R45" s="205">
        <f t="shared" si="12"/>
        <v>39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742.75799999999992</v>
      </c>
      <c r="C46" s="309">
        <f t="shared" si="13"/>
        <v>755.29399999999998</v>
      </c>
      <c r="D46" s="309">
        <f t="shared" si="13"/>
        <v>63.306799999999996</v>
      </c>
      <c r="E46" s="309">
        <f t="shared" si="13"/>
        <v>747.30229999999995</v>
      </c>
      <c r="F46" s="309">
        <f t="shared" si="13"/>
        <v>736.33329999999989</v>
      </c>
      <c r="G46" s="309">
        <f t="shared" si="13"/>
        <v>0</v>
      </c>
      <c r="H46" s="309">
        <f t="shared" si="13"/>
        <v>0</v>
      </c>
      <c r="I46" s="205">
        <f t="shared" si="11"/>
        <v>3044.9943999999996</v>
      </c>
      <c r="K46" s="406" t="s">
        <v>11</v>
      </c>
      <c r="L46" s="308">
        <f t="shared" ref="L46:Q46" si="14">SUM(L39:L45)</f>
        <v>64.100000000000009</v>
      </c>
      <c r="M46" s="309">
        <f t="shared" si="14"/>
        <v>68.3</v>
      </c>
      <c r="N46" s="309">
        <f t="shared" si="14"/>
        <v>9.1999999999999993</v>
      </c>
      <c r="O46" s="309">
        <f t="shared" si="14"/>
        <v>65.8</v>
      </c>
      <c r="P46" s="309">
        <f t="shared" si="14"/>
        <v>63.8</v>
      </c>
      <c r="Q46" s="309">
        <f t="shared" si="14"/>
        <v>0</v>
      </c>
      <c r="R46" s="205">
        <f t="shared" si="12"/>
        <v>271.2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156.69999999999999</v>
      </c>
      <c r="C47" s="317">
        <v>156.69999999999999</v>
      </c>
      <c r="D47" s="317">
        <v>156.69999999999999</v>
      </c>
      <c r="E47" s="317">
        <v>156.69999999999999</v>
      </c>
      <c r="F47" s="317">
        <v>156.69999999999999</v>
      </c>
      <c r="G47" s="317"/>
      <c r="H47" s="317"/>
      <c r="I47" s="425">
        <f>+((I46/I48)/7)*1000</f>
        <v>134.79987604586302</v>
      </c>
      <c r="K47" s="407" t="s">
        <v>20</v>
      </c>
      <c r="L47" s="316">
        <v>145.5</v>
      </c>
      <c r="M47" s="317">
        <v>143.5</v>
      </c>
      <c r="N47" s="317">
        <v>145.5</v>
      </c>
      <c r="O47" s="317">
        <v>142.5</v>
      </c>
      <c r="P47" s="317">
        <v>142.5</v>
      </c>
      <c r="Q47" s="317"/>
      <c r="R47" s="425">
        <f>+((R46/R48)/7)*1000</f>
        <v>143.49206349206349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770</v>
      </c>
      <c r="C48" s="35">
        <v>785</v>
      </c>
      <c r="D48" s="35">
        <v>134</v>
      </c>
      <c r="E48" s="35">
        <v>774</v>
      </c>
      <c r="F48" s="35">
        <v>764</v>
      </c>
      <c r="G48" s="35"/>
      <c r="H48" s="35"/>
      <c r="I48" s="427">
        <f>SUM(B48:H48)</f>
        <v>3227</v>
      </c>
      <c r="J48" s="52"/>
      <c r="K48" s="409" t="s">
        <v>21</v>
      </c>
      <c r="L48" s="428">
        <v>63</v>
      </c>
      <c r="M48" s="411">
        <v>68</v>
      </c>
      <c r="N48" s="411">
        <v>9</v>
      </c>
      <c r="O48" s="411">
        <v>66</v>
      </c>
      <c r="P48" s="411">
        <v>64</v>
      </c>
      <c r="Q48" s="411"/>
      <c r="R48" s="429">
        <f>SUM(L48:Q48)</f>
        <v>270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120.65899999999998</v>
      </c>
      <c r="C49" s="204">
        <f t="shared" si="15"/>
        <v>123.00949999999999</v>
      </c>
      <c r="D49" s="204">
        <f t="shared" si="15"/>
        <v>20.997800000000002</v>
      </c>
      <c r="E49" s="204">
        <f t="shared" si="15"/>
        <v>121.28579999999998</v>
      </c>
      <c r="F49" s="204">
        <f t="shared" si="15"/>
        <v>119.71879999999999</v>
      </c>
      <c r="G49" s="204">
        <f t="shared" si="15"/>
        <v>0</v>
      </c>
      <c r="H49" s="204">
        <f t="shared" si="15"/>
        <v>0</v>
      </c>
      <c r="I49" s="431">
        <f>((I46*1000)/I48)/7</f>
        <v>134.79987604586299</v>
      </c>
      <c r="K49" s="414" t="s">
        <v>22</v>
      </c>
      <c r="L49" s="302">
        <f t="shared" ref="L49:Q49" si="16">((L48*L47)*7/1000-L39-L40)/5</f>
        <v>9.1930999999999976</v>
      </c>
      <c r="M49" s="302">
        <f t="shared" si="16"/>
        <v>9.7811999999999983</v>
      </c>
      <c r="N49" s="302">
        <f t="shared" si="16"/>
        <v>1.3132999999999999</v>
      </c>
      <c r="O49" s="302">
        <f t="shared" si="16"/>
        <v>9.407</v>
      </c>
      <c r="P49" s="302">
        <f t="shared" si="16"/>
        <v>9.1280000000000001</v>
      </c>
      <c r="Q49" s="204">
        <f t="shared" si="16"/>
        <v>0</v>
      </c>
      <c r="R49" s="432">
        <f>((R46*1000)/R48)/7</f>
        <v>143.49206349206349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844.61299999999983</v>
      </c>
      <c r="C50" s="43">
        <f t="shared" si="17"/>
        <v>861.06649999999991</v>
      </c>
      <c r="D50" s="43">
        <f t="shared" si="17"/>
        <v>146.9846</v>
      </c>
      <c r="E50" s="43">
        <f t="shared" si="17"/>
        <v>849.00059999999985</v>
      </c>
      <c r="F50" s="43">
        <f t="shared" si="17"/>
        <v>838.03159999999991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64.165499999999994</v>
      </c>
      <c r="M50" s="43">
        <f t="shared" si="18"/>
        <v>68.305999999999997</v>
      </c>
      <c r="N50" s="43">
        <f t="shared" si="18"/>
        <v>9.1664999999999992</v>
      </c>
      <c r="O50" s="43">
        <f t="shared" si="18"/>
        <v>65.834999999999994</v>
      </c>
      <c r="P50" s="43">
        <f t="shared" si="18"/>
        <v>63.84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137.80296846011132</v>
      </c>
      <c r="C51" s="49">
        <f t="shared" si="19"/>
        <v>137.4511373976342</v>
      </c>
      <c r="D51" s="49">
        <f t="shared" si="19"/>
        <v>67.491257995735609</v>
      </c>
      <c r="E51" s="49">
        <f t="shared" si="19"/>
        <v>137.9295496493171</v>
      </c>
      <c r="F51" s="49">
        <f t="shared" si="19"/>
        <v>137.68386312640237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145.3514739229025</v>
      </c>
      <c r="M51" s="49">
        <f t="shared" si="20"/>
        <v>143.48739495798318</v>
      </c>
      <c r="N51" s="49">
        <f t="shared" si="20"/>
        <v>146.03174603174602</v>
      </c>
      <c r="O51" s="49">
        <f t="shared" si="20"/>
        <v>142.42424242424244</v>
      </c>
      <c r="P51" s="49">
        <f t="shared" si="20"/>
        <v>142.41071428571428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83"/>
      <c r="D73" s="583"/>
      <c r="E73" s="583"/>
      <c r="F73" s="118"/>
      <c r="G73" s="198"/>
      <c r="H73" s="583"/>
      <c r="I73" s="583"/>
      <c r="J73" s="583"/>
      <c r="K73" s="118"/>
      <c r="L73" s="198"/>
      <c r="M73" s="583"/>
      <c r="N73" s="583"/>
      <c r="O73" s="118"/>
      <c r="P73" s="198"/>
      <c r="Q73" s="583"/>
      <c r="R73" s="58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8.8000000000000007</v>
      </c>
      <c r="D76" s="204">
        <v>1.5</v>
      </c>
      <c r="E76" s="204">
        <v>8.9</v>
      </c>
      <c r="F76" s="205">
        <v>10</v>
      </c>
      <c r="G76" s="203">
        <v>8.6999999999999993</v>
      </c>
      <c r="H76" s="204">
        <v>9.1</v>
      </c>
      <c r="I76" s="204">
        <v>2</v>
      </c>
      <c r="J76" s="204">
        <v>9.1999999999999993</v>
      </c>
      <c r="K76" s="205">
        <v>10.4</v>
      </c>
      <c r="L76" s="203">
        <v>10.7</v>
      </c>
      <c r="M76" s="204">
        <v>1.8</v>
      </c>
      <c r="N76" s="204">
        <v>10.7</v>
      </c>
      <c r="O76" s="205">
        <v>10.6</v>
      </c>
      <c r="P76" s="203">
        <v>10.5</v>
      </c>
      <c r="Q76" s="204">
        <v>1.9</v>
      </c>
      <c r="R76" s="204">
        <v>10.4</v>
      </c>
      <c r="S76" s="205">
        <v>10.3</v>
      </c>
      <c r="T76" s="405">
        <f t="shared" ref="T76:T83" si="26">SUM(B76:S76)</f>
        <v>144.80000000000001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8.8000000000000007</v>
      </c>
      <c r="D77" s="204">
        <v>1.5</v>
      </c>
      <c r="E77" s="204">
        <v>8.9</v>
      </c>
      <c r="F77" s="205">
        <v>10</v>
      </c>
      <c r="G77" s="203">
        <v>8.6999999999999993</v>
      </c>
      <c r="H77" s="204">
        <v>9.1</v>
      </c>
      <c r="I77" s="204">
        <v>2</v>
      </c>
      <c r="J77" s="204">
        <v>9.1999999999999993</v>
      </c>
      <c r="K77" s="205">
        <v>10.4</v>
      </c>
      <c r="L77" s="203">
        <v>10.7</v>
      </c>
      <c r="M77" s="204">
        <v>1.8</v>
      </c>
      <c r="N77" s="204">
        <v>10.7</v>
      </c>
      <c r="O77" s="205">
        <v>10.6</v>
      </c>
      <c r="P77" s="203">
        <v>10.5</v>
      </c>
      <c r="Q77" s="204">
        <v>1.9</v>
      </c>
      <c r="R77" s="204">
        <v>10.4</v>
      </c>
      <c r="S77" s="205">
        <v>10.3</v>
      </c>
      <c r="T77" s="405">
        <f t="shared" si="26"/>
        <v>144.80000000000001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</v>
      </c>
      <c r="C78" s="204">
        <v>8.8000000000000007</v>
      </c>
      <c r="D78" s="204">
        <v>1.3</v>
      </c>
      <c r="E78" s="204">
        <v>8.9</v>
      </c>
      <c r="F78" s="205">
        <v>10</v>
      </c>
      <c r="G78" s="203">
        <v>8.6999999999999993</v>
      </c>
      <c r="H78" s="204">
        <v>9</v>
      </c>
      <c r="I78" s="204">
        <v>1.9</v>
      </c>
      <c r="J78" s="204">
        <v>9.1999999999999993</v>
      </c>
      <c r="K78" s="205">
        <v>10.3</v>
      </c>
      <c r="L78" s="203">
        <v>10.6</v>
      </c>
      <c r="M78" s="204">
        <v>1.8</v>
      </c>
      <c r="N78" s="204">
        <v>10.6</v>
      </c>
      <c r="O78" s="205">
        <v>10.6</v>
      </c>
      <c r="P78" s="203">
        <v>10.5</v>
      </c>
      <c r="Q78" s="204">
        <v>1.9</v>
      </c>
      <c r="R78" s="204">
        <v>10.3</v>
      </c>
      <c r="S78" s="205">
        <v>10.3</v>
      </c>
      <c r="T78" s="405">
        <f t="shared" si="26"/>
        <v>143.79999999999998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8.8000000000000007</v>
      </c>
      <c r="D79" s="204">
        <v>1.3</v>
      </c>
      <c r="E79" s="204">
        <v>8.9</v>
      </c>
      <c r="F79" s="205">
        <v>10</v>
      </c>
      <c r="G79" s="203">
        <v>8.6999999999999993</v>
      </c>
      <c r="H79" s="204">
        <v>9.1</v>
      </c>
      <c r="I79" s="204">
        <v>1.9</v>
      </c>
      <c r="J79" s="204">
        <v>9.1999999999999993</v>
      </c>
      <c r="K79" s="205">
        <v>10.3</v>
      </c>
      <c r="L79" s="203">
        <v>10.7</v>
      </c>
      <c r="M79" s="204">
        <v>1.8</v>
      </c>
      <c r="N79" s="204">
        <v>10.7</v>
      </c>
      <c r="O79" s="205">
        <v>10.6</v>
      </c>
      <c r="P79" s="203">
        <v>10.5</v>
      </c>
      <c r="Q79" s="204">
        <v>2</v>
      </c>
      <c r="R79" s="204">
        <v>10.4</v>
      </c>
      <c r="S79" s="205">
        <v>10.3</v>
      </c>
      <c r="T79" s="405">
        <f t="shared" si="26"/>
        <v>144.4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9.1999999999999993</v>
      </c>
      <c r="C80" s="204">
        <v>8.8000000000000007</v>
      </c>
      <c r="D80" s="204">
        <v>1.3</v>
      </c>
      <c r="E80" s="204">
        <v>9</v>
      </c>
      <c r="F80" s="205">
        <v>10</v>
      </c>
      <c r="G80" s="203">
        <v>8.6999999999999993</v>
      </c>
      <c r="H80" s="204">
        <v>9.1</v>
      </c>
      <c r="I80" s="204">
        <v>1.9</v>
      </c>
      <c r="J80" s="204">
        <v>9.1999999999999993</v>
      </c>
      <c r="K80" s="205">
        <v>10.3</v>
      </c>
      <c r="L80" s="203">
        <v>10.7</v>
      </c>
      <c r="M80" s="204">
        <v>1.8</v>
      </c>
      <c r="N80" s="204">
        <v>10.7</v>
      </c>
      <c r="O80" s="205">
        <v>10.6</v>
      </c>
      <c r="P80" s="203">
        <v>10.5</v>
      </c>
      <c r="Q80" s="204">
        <v>2</v>
      </c>
      <c r="R80" s="204">
        <v>10.4</v>
      </c>
      <c r="S80" s="205">
        <v>10.3</v>
      </c>
      <c r="T80" s="405">
        <f t="shared" si="26"/>
        <v>144.5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9.1999999999999993</v>
      </c>
      <c r="C81" s="204">
        <v>8.8000000000000007</v>
      </c>
      <c r="D81" s="204">
        <v>1.3</v>
      </c>
      <c r="E81" s="204">
        <v>9</v>
      </c>
      <c r="F81" s="205">
        <v>10.1</v>
      </c>
      <c r="G81" s="203">
        <v>8.8000000000000007</v>
      </c>
      <c r="H81" s="204">
        <v>9.1</v>
      </c>
      <c r="I81" s="204">
        <v>2</v>
      </c>
      <c r="J81" s="204">
        <v>9.1999999999999993</v>
      </c>
      <c r="K81" s="205">
        <v>10.3</v>
      </c>
      <c r="L81" s="203">
        <v>10.7</v>
      </c>
      <c r="M81" s="204">
        <v>1.8</v>
      </c>
      <c r="N81" s="204">
        <v>10.7</v>
      </c>
      <c r="O81" s="205">
        <v>10.6</v>
      </c>
      <c r="P81" s="203">
        <v>10.6</v>
      </c>
      <c r="Q81" s="204">
        <v>2</v>
      </c>
      <c r="R81" s="204">
        <v>10.4</v>
      </c>
      <c r="S81" s="205">
        <v>10.4</v>
      </c>
      <c r="T81" s="405">
        <f t="shared" si="26"/>
        <v>145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9.1999999999999993</v>
      </c>
      <c r="C82" s="204">
        <v>8.9</v>
      </c>
      <c r="D82" s="204">
        <v>1.3</v>
      </c>
      <c r="E82" s="204">
        <v>9</v>
      </c>
      <c r="F82" s="205">
        <v>10.1</v>
      </c>
      <c r="G82" s="203">
        <v>8.8000000000000007</v>
      </c>
      <c r="H82" s="204">
        <v>9.1</v>
      </c>
      <c r="I82" s="204">
        <v>2</v>
      </c>
      <c r="J82" s="204">
        <v>9.1999999999999993</v>
      </c>
      <c r="K82" s="205">
        <v>10.3</v>
      </c>
      <c r="L82" s="203">
        <v>10.7</v>
      </c>
      <c r="M82" s="204">
        <v>1.8</v>
      </c>
      <c r="N82" s="204">
        <v>10.7</v>
      </c>
      <c r="O82" s="205">
        <v>10.7</v>
      </c>
      <c r="P82" s="203">
        <v>10.6</v>
      </c>
      <c r="Q82" s="204">
        <v>2</v>
      </c>
      <c r="R82" s="204">
        <v>10.4</v>
      </c>
      <c r="S82" s="205">
        <v>10.4</v>
      </c>
      <c r="T82" s="405">
        <f t="shared" si="26"/>
        <v>145.19999999999999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64.500000000000014</v>
      </c>
      <c r="C83" s="309">
        <f>SUM(C76:C82)</f>
        <v>61.699999999999996</v>
      </c>
      <c r="D83" s="309">
        <f>SUM(D76:D82)</f>
        <v>9.5</v>
      </c>
      <c r="E83" s="309">
        <f>SUM(E76:E82)</f>
        <v>62.6</v>
      </c>
      <c r="F83" s="310">
        <f>SUM(F76:F82)</f>
        <v>70.2</v>
      </c>
      <c r="G83" s="311">
        <f t="shared" ref="G83:S83" si="27">SUM(G76:G82)</f>
        <v>61.099999999999994</v>
      </c>
      <c r="H83" s="309">
        <f t="shared" si="27"/>
        <v>63.6</v>
      </c>
      <c r="I83" s="309">
        <f t="shared" si="27"/>
        <v>13.700000000000001</v>
      </c>
      <c r="J83" s="309">
        <f t="shared" si="27"/>
        <v>64.400000000000006</v>
      </c>
      <c r="K83" s="310">
        <f t="shared" si="27"/>
        <v>72.3</v>
      </c>
      <c r="L83" s="311">
        <f t="shared" si="27"/>
        <v>74.800000000000011</v>
      </c>
      <c r="M83" s="309">
        <f t="shared" si="27"/>
        <v>12.600000000000001</v>
      </c>
      <c r="N83" s="309">
        <f t="shared" si="27"/>
        <v>74.800000000000011</v>
      </c>
      <c r="O83" s="310">
        <f t="shared" si="27"/>
        <v>74.3</v>
      </c>
      <c r="P83" s="311">
        <f t="shared" si="27"/>
        <v>73.7</v>
      </c>
      <c r="Q83" s="309">
        <f t="shared" si="27"/>
        <v>13.7</v>
      </c>
      <c r="R83" s="309">
        <f t="shared" si="27"/>
        <v>72.7</v>
      </c>
      <c r="S83" s="310">
        <f t="shared" si="27"/>
        <v>72.3</v>
      </c>
      <c r="T83" s="405">
        <f t="shared" si="26"/>
        <v>1012.5000000000002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151</v>
      </c>
      <c r="C84" s="317">
        <v>149.5</v>
      </c>
      <c r="D84" s="317">
        <v>151.5</v>
      </c>
      <c r="E84" s="317">
        <v>149</v>
      </c>
      <c r="F84" s="318">
        <v>147.5</v>
      </c>
      <c r="G84" s="319">
        <v>150.5</v>
      </c>
      <c r="H84" s="317">
        <v>149</v>
      </c>
      <c r="I84" s="317">
        <v>151</v>
      </c>
      <c r="J84" s="317">
        <v>148.5</v>
      </c>
      <c r="K84" s="318">
        <v>147.5</v>
      </c>
      <c r="L84" s="319">
        <v>150.5</v>
      </c>
      <c r="M84" s="317">
        <v>150.5</v>
      </c>
      <c r="N84" s="317">
        <v>148.5</v>
      </c>
      <c r="O84" s="318">
        <v>147.5</v>
      </c>
      <c r="P84" s="319">
        <v>150.5</v>
      </c>
      <c r="Q84" s="317">
        <v>151</v>
      </c>
      <c r="R84" s="317">
        <v>148.5</v>
      </c>
      <c r="S84" s="318">
        <v>147.5</v>
      </c>
      <c r="T84" s="408">
        <f>+((T83/T85)/7)*1000</f>
        <v>148.96277769604242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61</v>
      </c>
      <c r="C85" s="411">
        <v>59</v>
      </c>
      <c r="D85" s="411">
        <v>9</v>
      </c>
      <c r="E85" s="411">
        <v>60</v>
      </c>
      <c r="F85" s="412">
        <v>68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13</v>
      </c>
      <c r="R85" s="411">
        <v>70</v>
      </c>
      <c r="S85" s="412">
        <v>70</v>
      </c>
      <c r="T85" s="413">
        <f>SUM(B85:S85)</f>
        <v>971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9.1754000000000016</v>
      </c>
      <c r="C86" s="204">
        <f t="shared" si="28"/>
        <v>8.8287000000000013</v>
      </c>
      <c r="D86" s="204">
        <f t="shared" si="28"/>
        <v>1.3089</v>
      </c>
      <c r="E86" s="204">
        <f t="shared" si="28"/>
        <v>8.9559999999999995</v>
      </c>
      <c r="F86" s="205">
        <f t="shared" si="28"/>
        <v>10.041999999999998</v>
      </c>
      <c r="G86" s="203">
        <f t="shared" si="28"/>
        <v>8.7406000000000006</v>
      </c>
      <c r="H86" s="204">
        <f t="shared" si="28"/>
        <v>9.0845999999999982</v>
      </c>
      <c r="I86" s="204">
        <f t="shared" si="28"/>
        <v>1.9481999999999999</v>
      </c>
      <c r="J86" s="204">
        <f t="shared" si="28"/>
        <v>9.2097999999999978</v>
      </c>
      <c r="K86" s="205">
        <f t="shared" si="28"/>
        <v>10.295000000000002</v>
      </c>
      <c r="L86" s="203">
        <f t="shared" si="28"/>
        <v>10.6797</v>
      </c>
      <c r="M86" s="204">
        <f t="shared" si="28"/>
        <v>1.8083999999999996</v>
      </c>
      <c r="N86" s="204">
        <f t="shared" si="28"/>
        <v>10.688799999999997</v>
      </c>
      <c r="O86" s="205">
        <f t="shared" si="28"/>
        <v>10.628</v>
      </c>
      <c r="P86" s="203">
        <f t="shared" si="28"/>
        <v>10.549000000000001</v>
      </c>
      <c r="Q86" s="204">
        <f t="shared" si="28"/>
        <v>1.9881999999999997</v>
      </c>
      <c r="R86" s="204">
        <f t="shared" si="28"/>
        <v>10.393000000000001</v>
      </c>
      <c r="S86" s="205">
        <f t="shared" si="28"/>
        <v>10.335000000000003</v>
      </c>
      <c r="T86" s="413">
        <f>((T83*1000)/T85)/7</f>
        <v>148.96277769604239</v>
      </c>
      <c r="AD86" s="3"/>
    </row>
    <row r="87" spans="1:41" ht="33.75" customHeight="1" x14ac:dyDescent="0.25">
      <c r="A87" s="99" t="s">
        <v>23</v>
      </c>
      <c r="B87" s="42">
        <f>((B85*B84)*7)/1000</f>
        <v>64.477000000000004</v>
      </c>
      <c r="C87" s="43">
        <f>((C85*C84)*7)/1000</f>
        <v>61.743499999999997</v>
      </c>
      <c r="D87" s="43">
        <f>((D85*D84)*7)/1000</f>
        <v>9.5444999999999993</v>
      </c>
      <c r="E87" s="43">
        <f>((E85*E84)*7)/1000</f>
        <v>62.58</v>
      </c>
      <c r="F87" s="90">
        <f>((F85*F84)*7)/1000</f>
        <v>70.209999999999994</v>
      </c>
      <c r="G87" s="42">
        <f t="shared" ref="G87:S87" si="29">((G85*G84)*7)/1000</f>
        <v>61.103000000000002</v>
      </c>
      <c r="H87" s="43">
        <f t="shared" si="29"/>
        <v>63.622999999999998</v>
      </c>
      <c r="I87" s="43">
        <f t="shared" si="29"/>
        <v>13.741</v>
      </c>
      <c r="J87" s="43">
        <f t="shared" si="29"/>
        <v>64.448999999999998</v>
      </c>
      <c r="K87" s="90">
        <f t="shared" si="29"/>
        <v>72.275000000000006</v>
      </c>
      <c r="L87" s="42">
        <f t="shared" si="29"/>
        <v>74.798500000000004</v>
      </c>
      <c r="M87" s="43">
        <f t="shared" si="29"/>
        <v>12.641999999999999</v>
      </c>
      <c r="N87" s="43">
        <f t="shared" si="29"/>
        <v>74.843999999999994</v>
      </c>
      <c r="O87" s="90">
        <f t="shared" si="29"/>
        <v>74.34</v>
      </c>
      <c r="P87" s="42">
        <f t="shared" si="29"/>
        <v>73.745000000000005</v>
      </c>
      <c r="Q87" s="43">
        <f t="shared" si="29"/>
        <v>13.741</v>
      </c>
      <c r="R87" s="43">
        <f t="shared" si="29"/>
        <v>72.765000000000001</v>
      </c>
      <c r="S87" s="90">
        <f t="shared" si="29"/>
        <v>72.275000000000006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151.0538641686183</v>
      </c>
      <c r="C88" s="49">
        <f>+(C83/C85)/7*1000</f>
        <v>149.39467312348668</v>
      </c>
      <c r="D88" s="49">
        <f>+(D83/D85)/7*1000</f>
        <v>150.79365079365078</v>
      </c>
      <c r="E88" s="49">
        <f>+(E83/E85)/7*1000</f>
        <v>149.04761904761907</v>
      </c>
      <c r="F88" s="50">
        <f>+(F83/F85)/7*1000</f>
        <v>147.47899159663865</v>
      </c>
      <c r="G88" s="48">
        <f t="shared" ref="G88:S88" si="30">+(G83/G85)/7*1000</f>
        <v>150.49261083743843</v>
      </c>
      <c r="H88" s="49">
        <f t="shared" si="30"/>
        <v>148.94613583138172</v>
      </c>
      <c r="I88" s="49">
        <f t="shared" si="30"/>
        <v>150.54945054945054</v>
      </c>
      <c r="J88" s="49">
        <f t="shared" si="30"/>
        <v>148.38709677419357</v>
      </c>
      <c r="K88" s="50">
        <f t="shared" si="30"/>
        <v>147.55102040816328</v>
      </c>
      <c r="L88" s="48">
        <f t="shared" si="30"/>
        <v>150.50301810865193</v>
      </c>
      <c r="M88" s="49">
        <f t="shared" si="30"/>
        <v>150</v>
      </c>
      <c r="N88" s="49">
        <f t="shared" si="30"/>
        <v>148.4126984126984</v>
      </c>
      <c r="O88" s="50">
        <f t="shared" si="30"/>
        <v>147.42063492063491</v>
      </c>
      <c r="P88" s="48">
        <f t="shared" si="30"/>
        <v>150.40816326530611</v>
      </c>
      <c r="Q88" s="49">
        <f t="shared" si="30"/>
        <v>150.54945054945054</v>
      </c>
      <c r="R88" s="49">
        <f t="shared" si="30"/>
        <v>148.36734693877554</v>
      </c>
      <c r="S88" s="50">
        <f t="shared" si="30"/>
        <v>147.55102040816328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3" zoomScale="30" zoomScaleNormal="29" zoomScaleSheetLayoutView="30" workbookViewId="0">
      <selection activeCell="B17" sqref="B17:M23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  <c r="O3" s="584"/>
      <c r="P3" s="584"/>
      <c r="Q3" s="584"/>
      <c r="R3" s="584"/>
      <c r="S3" s="584"/>
      <c r="T3" s="584"/>
      <c r="U3" s="584"/>
      <c r="V3" s="584"/>
      <c r="W3" s="584"/>
      <c r="X3" s="584"/>
      <c r="Y3" s="2"/>
      <c r="Z3" s="2"/>
      <c r="AA3" s="2"/>
      <c r="AB3" s="2"/>
      <c r="AC3" s="2"/>
      <c r="AD3" s="5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84" t="s">
        <v>1</v>
      </c>
      <c r="B9" s="584"/>
      <c r="C9" s="58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84"/>
      <c r="B10" s="584"/>
      <c r="C10" s="5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84" t="s">
        <v>4</v>
      </c>
      <c r="B11" s="584"/>
      <c r="C11" s="584"/>
      <c r="D11" s="1"/>
      <c r="E11" s="585">
        <v>1</v>
      </c>
      <c r="F11" s="1"/>
      <c r="G11" s="1"/>
      <c r="H11" s="1"/>
      <c r="I11" s="1"/>
      <c r="J11" s="1"/>
      <c r="K11" s="618" t="s">
        <v>154</v>
      </c>
      <c r="L11" s="618"/>
      <c r="M11" s="586"/>
      <c r="N11" s="5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84"/>
      <c r="B12" s="584"/>
      <c r="C12" s="584"/>
      <c r="D12" s="1"/>
      <c r="E12" s="5"/>
      <c r="F12" s="1"/>
      <c r="G12" s="1"/>
      <c r="H12" s="1"/>
      <c r="I12" s="1"/>
      <c r="J12" s="1"/>
      <c r="K12" s="586"/>
      <c r="L12" s="586"/>
      <c r="M12" s="586"/>
      <c r="N12" s="5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84"/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6"/>
      <c r="M13" s="586"/>
      <c r="N13" s="586"/>
      <c r="O13" s="586"/>
      <c r="P13" s="586"/>
      <c r="Q13" s="586"/>
      <c r="R13" s="586"/>
      <c r="S13" s="586"/>
      <c r="T13" s="586"/>
      <c r="U13" s="586"/>
      <c r="V13" s="586"/>
      <c r="W13" s="1"/>
      <c r="X13" s="1"/>
      <c r="Y13" s="1"/>
    </row>
    <row r="14" spans="1:30" s="3" customFormat="1" ht="27" thickBot="1" x14ac:dyDescent="0.3">
      <c r="A14" s="58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470</v>
      </c>
      <c r="C17" s="300">
        <v>4.7124000000000086</v>
      </c>
      <c r="D17" s="300">
        <v>4.5045000000000082</v>
      </c>
      <c r="E17" s="300">
        <v>0.81270000000000142</v>
      </c>
      <c r="F17" s="300">
        <v>4.5486000000000084</v>
      </c>
      <c r="G17" s="300">
        <v>5.2353000000000094</v>
      </c>
      <c r="H17" s="299">
        <v>463</v>
      </c>
      <c r="I17" s="300">
        <v>7.0967000000000082</v>
      </c>
      <c r="J17" s="300">
        <v>7.6838000000000086</v>
      </c>
      <c r="K17" s="300">
        <v>1.4626000000000017</v>
      </c>
      <c r="L17" s="300">
        <v>7.7456000000000085</v>
      </c>
      <c r="M17" s="301">
        <v>8.7138000000000098</v>
      </c>
      <c r="N17" s="23">
        <v>137.18843585920004</v>
      </c>
      <c r="O17" s="24">
        <v>24.375618604800003</v>
      </c>
      <c r="P17" s="24">
        <v>135.27385935360002</v>
      </c>
      <c r="Q17" s="25">
        <v>136.92529783679998</v>
      </c>
      <c r="R17" s="23">
        <v>131.61459973759997</v>
      </c>
      <c r="S17" s="24">
        <v>25.312902489599999</v>
      </c>
      <c r="T17" s="24">
        <v>131.37878587520004</v>
      </c>
      <c r="U17" s="25">
        <v>132.28378703360005</v>
      </c>
      <c r="V17" s="302">
        <f>SUM(B17:U17)</f>
        <v>1839.8692867903999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470</v>
      </c>
      <c r="C18" s="300">
        <v>4.7124000000000086</v>
      </c>
      <c r="D18" s="300">
        <v>4.5045000000000082</v>
      </c>
      <c r="E18" s="300">
        <v>0.81270000000000142</v>
      </c>
      <c r="F18" s="300">
        <v>4.5486000000000084</v>
      </c>
      <c r="G18" s="300">
        <v>5.2353000000000094</v>
      </c>
      <c r="H18" s="299">
        <v>463</v>
      </c>
      <c r="I18" s="300">
        <v>7.0967000000000082</v>
      </c>
      <c r="J18" s="300">
        <v>7.6838000000000086</v>
      </c>
      <c r="K18" s="300">
        <v>1.4626000000000017</v>
      </c>
      <c r="L18" s="300">
        <v>7.7456000000000085</v>
      </c>
      <c r="M18" s="301">
        <v>8.7138000000000098</v>
      </c>
      <c r="N18" s="23">
        <v>137.18843585920004</v>
      </c>
      <c r="O18" s="24">
        <v>24.375618604800003</v>
      </c>
      <c r="P18" s="24">
        <v>135.27385935360002</v>
      </c>
      <c r="Q18" s="25">
        <v>136.92529783679998</v>
      </c>
      <c r="R18" s="23">
        <v>131.61459973759997</v>
      </c>
      <c r="S18" s="24">
        <v>25.312902489599999</v>
      </c>
      <c r="T18" s="24">
        <v>131.37878587520004</v>
      </c>
      <c r="U18" s="25">
        <v>132.28378703360005</v>
      </c>
      <c r="V18" s="302">
        <f t="shared" ref="V18:V23" si="0">SUM(B18:U18)</f>
        <v>1839.8692867903999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470</v>
      </c>
      <c r="C19" s="300">
        <v>4.1030000000000211</v>
      </c>
      <c r="D19" s="300">
        <v>3.9270000000000205</v>
      </c>
      <c r="E19" s="300">
        <v>0.70400000000000362</v>
      </c>
      <c r="F19" s="300">
        <v>3.9655000000000205</v>
      </c>
      <c r="G19" s="300">
        <v>4.5595000000000239</v>
      </c>
      <c r="H19" s="299">
        <v>462</v>
      </c>
      <c r="I19" s="300">
        <v>6.53600000000002</v>
      </c>
      <c r="J19" s="300">
        <v>7.0680000000000209</v>
      </c>
      <c r="K19" s="300">
        <v>1.3205000000000038</v>
      </c>
      <c r="L19" s="300">
        <v>7.1440000000000214</v>
      </c>
      <c r="M19" s="301">
        <v>8.0370000000000239</v>
      </c>
      <c r="N19" s="23">
        <v>136.04752565632003</v>
      </c>
      <c r="O19" s="24">
        <v>23.775552558080005</v>
      </c>
      <c r="P19" s="24">
        <v>134.63635625856006</v>
      </c>
      <c r="Q19" s="25">
        <v>135.93508086528004</v>
      </c>
      <c r="R19" s="23">
        <v>131.09296010496004</v>
      </c>
      <c r="S19" s="24">
        <v>25.142239004160007</v>
      </c>
      <c r="T19" s="24">
        <v>130.31648564992003</v>
      </c>
      <c r="U19" s="25">
        <v>131.04298518656006</v>
      </c>
      <c r="V19" s="302">
        <f t="shared" si="0"/>
        <v>1827.3536852838404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470</v>
      </c>
      <c r="C20" s="300">
        <v>4.1030000000000211</v>
      </c>
      <c r="D20" s="300">
        <v>3.9270000000000205</v>
      </c>
      <c r="E20" s="300">
        <v>0.70400000000000362</v>
      </c>
      <c r="F20" s="300">
        <v>3.9655000000000205</v>
      </c>
      <c r="G20" s="300">
        <v>4.5595000000000239</v>
      </c>
      <c r="H20" s="299">
        <v>462</v>
      </c>
      <c r="I20" s="300">
        <v>6.53600000000002</v>
      </c>
      <c r="J20" s="300">
        <v>7.0680000000000209</v>
      </c>
      <c r="K20" s="300">
        <v>1.3205000000000038</v>
      </c>
      <c r="L20" s="300">
        <v>7.1440000000000214</v>
      </c>
      <c r="M20" s="301">
        <v>8.0370000000000239</v>
      </c>
      <c r="N20" s="23">
        <v>136.04752565632003</v>
      </c>
      <c r="O20" s="24">
        <v>23.775552558080005</v>
      </c>
      <c r="P20" s="24">
        <v>134.63635625856006</v>
      </c>
      <c r="Q20" s="25">
        <v>135.93508086528004</v>
      </c>
      <c r="R20" s="23">
        <v>131.09296010496004</v>
      </c>
      <c r="S20" s="24">
        <v>25.142239004160007</v>
      </c>
      <c r="T20" s="24">
        <v>130.31648564992003</v>
      </c>
      <c r="U20" s="25">
        <v>131.04298518656006</v>
      </c>
      <c r="V20" s="302">
        <f t="shared" si="0"/>
        <v>1827.3536852838404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470</v>
      </c>
      <c r="C21" s="300">
        <v>4.1030000000000211</v>
      </c>
      <c r="D21" s="300">
        <v>3.9270000000000205</v>
      </c>
      <c r="E21" s="300">
        <v>0.70400000000000362</v>
      </c>
      <c r="F21" s="300">
        <v>3.9655000000000205</v>
      </c>
      <c r="G21" s="300">
        <v>4.5595000000000239</v>
      </c>
      <c r="H21" s="299">
        <v>462</v>
      </c>
      <c r="I21" s="300">
        <v>6.53600000000002</v>
      </c>
      <c r="J21" s="300">
        <v>7.0680000000000209</v>
      </c>
      <c r="K21" s="300">
        <v>1.3205000000000038</v>
      </c>
      <c r="L21" s="300">
        <v>7.1440000000000214</v>
      </c>
      <c r="M21" s="301">
        <v>8.0370000000000239</v>
      </c>
      <c r="N21" s="23">
        <v>136.04752565632003</v>
      </c>
      <c r="O21" s="24">
        <v>23.775552558080005</v>
      </c>
      <c r="P21" s="24">
        <v>134.63635625856006</v>
      </c>
      <c r="Q21" s="25">
        <v>135.93508086528004</v>
      </c>
      <c r="R21" s="23">
        <v>131.09296010496004</v>
      </c>
      <c r="S21" s="24">
        <v>25.142239004160007</v>
      </c>
      <c r="T21" s="24">
        <v>130.31648564992003</v>
      </c>
      <c r="U21" s="25">
        <v>131.04298518656006</v>
      </c>
      <c r="V21" s="302">
        <f t="shared" si="0"/>
        <v>1827.3536852838404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470</v>
      </c>
      <c r="C22" s="300">
        <v>4.0370000000000212</v>
      </c>
      <c r="D22" s="300">
        <v>3.8555000000000201</v>
      </c>
      <c r="E22" s="300">
        <v>0.86900000000000455</v>
      </c>
      <c r="F22" s="300">
        <v>3.8940000000000201</v>
      </c>
      <c r="G22" s="300">
        <v>4.5540000000000234</v>
      </c>
      <c r="H22" s="299">
        <v>462</v>
      </c>
      <c r="I22" s="300">
        <v>6.8780000000000205</v>
      </c>
      <c r="J22" s="300">
        <v>6.9635000000000211</v>
      </c>
      <c r="K22" s="300">
        <v>1.3965000000000041</v>
      </c>
      <c r="L22" s="300">
        <v>7.0205000000000206</v>
      </c>
      <c r="M22" s="301">
        <v>7.8090000000000233</v>
      </c>
      <c r="N22" s="23">
        <v>136.04752565632003</v>
      </c>
      <c r="O22" s="24">
        <v>23.775552558080005</v>
      </c>
      <c r="P22" s="24">
        <v>134.63635625856006</v>
      </c>
      <c r="Q22" s="25">
        <v>135.93508086528004</v>
      </c>
      <c r="R22" s="23">
        <v>131.09296010496004</v>
      </c>
      <c r="S22" s="24">
        <v>25.142239004160007</v>
      </c>
      <c r="T22" s="24">
        <v>130.31648564992003</v>
      </c>
      <c r="U22" s="25">
        <v>131.04298518656006</v>
      </c>
      <c r="V22" s="302">
        <f t="shared" si="0"/>
        <v>1827.2661852838405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472</v>
      </c>
      <c r="C23" s="300">
        <v>3.3030000000000208</v>
      </c>
      <c r="D23" s="300">
        <v>3.1545000000000201</v>
      </c>
      <c r="E23" s="300">
        <v>0.71100000000000452</v>
      </c>
      <c r="F23" s="300">
        <v>3.1860000000000199</v>
      </c>
      <c r="G23" s="300">
        <v>3.7260000000000235</v>
      </c>
      <c r="H23" s="299">
        <v>477</v>
      </c>
      <c r="I23" s="300">
        <v>3.2580000000000204</v>
      </c>
      <c r="J23" s="300">
        <v>3.2985000000000211</v>
      </c>
      <c r="K23" s="300">
        <v>0.6615000000000042</v>
      </c>
      <c r="L23" s="300">
        <v>3.3255000000000208</v>
      </c>
      <c r="M23" s="301">
        <v>3.6990000000000234</v>
      </c>
      <c r="N23" s="23">
        <v>136.04752565632003</v>
      </c>
      <c r="O23" s="24">
        <v>23.775552558080005</v>
      </c>
      <c r="P23" s="24">
        <v>134.63635625856006</v>
      </c>
      <c r="Q23" s="25">
        <v>135.93508086528004</v>
      </c>
      <c r="R23" s="23">
        <v>131.09296010496004</v>
      </c>
      <c r="S23" s="24">
        <v>25.142239004160007</v>
      </c>
      <c r="T23" s="24">
        <v>130.31648564992003</v>
      </c>
      <c r="U23" s="25">
        <v>131.04298518656006</v>
      </c>
      <c r="V23" s="302">
        <f t="shared" si="0"/>
        <v>1825.3121852838406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3292</v>
      </c>
      <c r="C24" s="306">
        <f t="shared" ref="C24:U24" si="1">SUM(C17:C23)</f>
        <v>29.073800000000123</v>
      </c>
      <c r="D24" s="306">
        <f t="shared" si="1"/>
        <v>27.800000000000118</v>
      </c>
      <c r="E24" s="306">
        <f t="shared" si="1"/>
        <v>5.3174000000000232</v>
      </c>
      <c r="F24" s="306">
        <f t="shared" si="1"/>
        <v>28.07370000000012</v>
      </c>
      <c r="G24" s="306">
        <f t="shared" si="1"/>
        <v>32.42910000000014</v>
      </c>
      <c r="H24" s="305">
        <f t="shared" si="1"/>
        <v>3251</v>
      </c>
      <c r="I24" s="306">
        <f t="shared" si="1"/>
        <v>43.937400000000125</v>
      </c>
      <c r="J24" s="306">
        <f t="shared" si="1"/>
        <v>46.833600000000118</v>
      </c>
      <c r="K24" s="306">
        <f t="shared" si="1"/>
        <v>8.9447000000000223</v>
      </c>
      <c r="L24" s="306">
        <f t="shared" si="1"/>
        <v>47.269200000000119</v>
      </c>
      <c r="M24" s="307">
        <f t="shared" si="1"/>
        <v>53.04660000000014</v>
      </c>
      <c r="N24" s="391">
        <f t="shared" si="1"/>
        <v>954.61450000000013</v>
      </c>
      <c r="O24" s="392">
        <f t="shared" si="1"/>
        <v>167.62900000000002</v>
      </c>
      <c r="P24" s="392">
        <f t="shared" si="1"/>
        <v>943.72950000000014</v>
      </c>
      <c r="Q24" s="393">
        <f t="shared" si="1"/>
        <v>953.52600000000018</v>
      </c>
      <c r="R24" s="391">
        <f t="shared" si="1"/>
        <v>918.6940000000003</v>
      </c>
      <c r="S24" s="392">
        <f t="shared" si="1"/>
        <v>176.33700000000005</v>
      </c>
      <c r="T24" s="392">
        <f t="shared" si="1"/>
        <v>914.34000000000015</v>
      </c>
      <c r="U24" s="393">
        <f t="shared" si="1"/>
        <v>919.78250000000025</v>
      </c>
      <c r="V24" s="302">
        <f>SUM(B24:U24)</f>
        <v>12814.378000000001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155.50000000000003</v>
      </c>
      <c r="D25" s="314">
        <v>155.50000000000003</v>
      </c>
      <c r="E25" s="314">
        <v>155.50000000000003</v>
      </c>
      <c r="F25" s="314">
        <v>155.50000000000003</v>
      </c>
      <c r="G25" s="314">
        <v>155.50000000000003</v>
      </c>
      <c r="H25" s="313"/>
      <c r="I25" s="314">
        <v>155.50000000000003</v>
      </c>
      <c r="J25" s="314">
        <v>155.50000000000003</v>
      </c>
      <c r="K25" s="314">
        <v>155.50000000000003</v>
      </c>
      <c r="L25" s="314">
        <v>155.50000000000003</v>
      </c>
      <c r="M25" s="315">
        <v>155.50000000000003</v>
      </c>
      <c r="N25" s="387">
        <v>155.50000000000003</v>
      </c>
      <c r="O25" s="388">
        <v>155.50000000000003</v>
      </c>
      <c r="P25" s="388">
        <v>155.50000000000003</v>
      </c>
      <c r="Q25" s="389">
        <v>155.50000000000003</v>
      </c>
      <c r="R25" s="390">
        <v>155.50000000000003</v>
      </c>
      <c r="S25" s="388">
        <v>155.50000000000003</v>
      </c>
      <c r="T25" s="388">
        <v>155.50000000000003</v>
      </c>
      <c r="U25" s="389">
        <v>155.50000000000003</v>
      </c>
      <c r="V25" s="320">
        <f>+((V24/V26)/7)*1000</f>
        <v>155.71839303942062</v>
      </c>
    </row>
    <row r="26" spans="1:42" s="52" customFormat="1" ht="36.75" customHeight="1" x14ac:dyDescent="0.25">
      <c r="A26" s="321" t="s">
        <v>21</v>
      </c>
      <c r="B26" s="322"/>
      <c r="C26" s="323">
        <v>734</v>
      </c>
      <c r="D26" s="323">
        <v>701</v>
      </c>
      <c r="E26" s="323">
        <v>158</v>
      </c>
      <c r="F26" s="323">
        <v>708</v>
      </c>
      <c r="G26" s="323">
        <v>828</v>
      </c>
      <c r="H26" s="324"/>
      <c r="I26" s="323">
        <v>724</v>
      </c>
      <c r="J26" s="323">
        <v>733</v>
      </c>
      <c r="K26" s="323">
        <v>147</v>
      </c>
      <c r="L26" s="323">
        <v>739</v>
      </c>
      <c r="M26" s="325">
        <v>822</v>
      </c>
      <c r="N26" s="86">
        <v>877</v>
      </c>
      <c r="O26" s="35">
        <v>152</v>
      </c>
      <c r="P26" s="35">
        <v>866</v>
      </c>
      <c r="Q26" s="36">
        <v>876</v>
      </c>
      <c r="R26" s="34">
        <v>844</v>
      </c>
      <c r="S26" s="35">
        <v>162</v>
      </c>
      <c r="T26" s="35">
        <v>840</v>
      </c>
      <c r="U26" s="36">
        <v>845</v>
      </c>
      <c r="V26" s="326">
        <f>SUM(C26:U26)</f>
        <v>11756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684.82200000000012</v>
      </c>
      <c r="D27" s="300">
        <f t="shared" ref="D27:G27" si="2">(D26*D25/1000)*6</f>
        <v>654.03300000000013</v>
      </c>
      <c r="E27" s="300">
        <f t="shared" si="2"/>
        <v>147.41400000000002</v>
      </c>
      <c r="F27" s="300">
        <f t="shared" si="2"/>
        <v>660.56400000000008</v>
      </c>
      <c r="G27" s="300">
        <f t="shared" si="2"/>
        <v>772.52400000000011</v>
      </c>
      <c r="H27" s="328"/>
      <c r="I27" s="300">
        <f>(I26*I25/1000)*6</f>
        <v>675.49200000000008</v>
      </c>
      <c r="J27" s="300">
        <f>(J26*J25/1000)*6</f>
        <v>683.88900000000012</v>
      </c>
      <c r="K27" s="300">
        <f>(K26*K25/1000)*6</f>
        <v>137.15100000000001</v>
      </c>
      <c r="L27" s="300">
        <f>(L26*L25/1000)*6</f>
        <v>689.48700000000008</v>
      </c>
      <c r="M27" s="301">
        <f>(M26*M25/1000)*6</f>
        <v>766.92600000000016</v>
      </c>
      <c r="N27" s="302">
        <f>((N26*N25)*7/1000-N17-N18)/5</f>
        <v>136.04752565632003</v>
      </c>
      <c r="O27" s="204">
        <f t="shared" ref="O27:U27" si="3">((O26*O25)*7/1000-O17-O18)/5</f>
        <v>23.340152558080007</v>
      </c>
      <c r="P27" s="204">
        <f t="shared" si="3"/>
        <v>134.41865625856002</v>
      </c>
      <c r="Q27" s="205">
        <f t="shared" si="3"/>
        <v>135.93508086528004</v>
      </c>
      <c r="R27" s="203">
        <f t="shared" si="3"/>
        <v>131.09296010496004</v>
      </c>
      <c r="S27" s="204">
        <f t="shared" si="3"/>
        <v>25.142239004160007</v>
      </c>
      <c r="T27" s="204">
        <f t="shared" si="3"/>
        <v>130.31648564992003</v>
      </c>
      <c r="U27" s="205">
        <f t="shared" si="3"/>
        <v>131.04298518656006</v>
      </c>
      <c r="V27" s="88"/>
      <c r="W27" s="52">
        <f>((V24*1000)/V26)/7</f>
        <v>155.71839303942059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3.3030000000000208</v>
      </c>
      <c r="D28" s="330">
        <f t="shared" ref="D28:G28" si="4">+(D25-$C$32)*D26/1000</f>
        <v>3.1545000000000201</v>
      </c>
      <c r="E28" s="330">
        <f t="shared" si="4"/>
        <v>0.71100000000000452</v>
      </c>
      <c r="F28" s="330">
        <f t="shared" si="4"/>
        <v>3.1860000000000199</v>
      </c>
      <c r="G28" s="330">
        <f t="shared" si="4"/>
        <v>3.7260000000000235</v>
      </c>
      <c r="H28" s="329"/>
      <c r="I28" s="330">
        <f>+(I25-$I$32)*I26/1000</f>
        <v>3.2580000000000204</v>
      </c>
      <c r="J28" s="330">
        <f t="shared" ref="J28:M28" si="5">+(J25-$I$32)*J26/1000</f>
        <v>3.2985000000000211</v>
      </c>
      <c r="K28" s="330">
        <f t="shared" si="5"/>
        <v>0.6615000000000042</v>
      </c>
      <c r="L28" s="330">
        <f t="shared" si="5"/>
        <v>3.3255000000000208</v>
      </c>
      <c r="M28" s="331">
        <f t="shared" si="5"/>
        <v>3.6990000000000234</v>
      </c>
      <c r="N28" s="259">
        <f t="shared" ref="N28:U28" si="6">((N26*N25)*7)/1000</f>
        <v>954.61450000000025</v>
      </c>
      <c r="O28" s="45">
        <f t="shared" si="6"/>
        <v>165.45200000000003</v>
      </c>
      <c r="P28" s="45">
        <f t="shared" si="6"/>
        <v>942.64100000000019</v>
      </c>
      <c r="Q28" s="46">
        <f t="shared" si="6"/>
        <v>953.52600000000018</v>
      </c>
      <c r="R28" s="44">
        <f t="shared" si="6"/>
        <v>918.69400000000019</v>
      </c>
      <c r="S28" s="45">
        <f t="shared" si="6"/>
        <v>176.33700000000002</v>
      </c>
      <c r="T28" s="45">
        <f t="shared" si="6"/>
        <v>914.34000000000026</v>
      </c>
      <c r="U28" s="46">
        <f t="shared" si="6"/>
        <v>919.78250000000025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856.33333333333587</v>
      </c>
      <c r="D29" s="333">
        <f t="shared" si="7"/>
        <v>817.83333333333576</v>
      </c>
      <c r="E29" s="333">
        <f t="shared" si="7"/>
        <v>184.33333333333388</v>
      </c>
      <c r="F29" s="333">
        <f t="shared" si="7"/>
        <v>826.00000000000239</v>
      </c>
      <c r="G29" s="333">
        <f t="shared" si="7"/>
        <v>966.00000000000284</v>
      </c>
      <c r="H29" s="332"/>
      <c r="I29" s="333">
        <f>+I26*(1.16666666666667)</f>
        <v>844.66666666666913</v>
      </c>
      <c r="J29" s="333">
        <f>+J26*(1.16666666666667)</f>
        <v>855.16666666666913</v>
      </c>
      <c r="K29" s="333">
        <f>+K26*(1.16666666666667)</f>
        <v>171.50000000000051</v>
      </c>
      <c r="L29" s="333">
        <f>+L26*(1.16666666666667)</f>
        <v>862.16666666666913</v>
      </c>
      <c r="M29" s="334">
        <f>+M26*(1.16666666666667)</f>
        <v>959.00000000000284</v>
      </c>
      <c r="N29" s="89">
        <f t="shared" ref="N29:U29" si="8">+(N24/N26)/7*1000</f>
        <v>155.50000000000003</v>
      </c>
      <c r="O29" s="49">
        <f t="shared" si="8"/>
        <v>157.54605263157899</v>
      </c>
      <c r="P29" s="49">
        <f t="shared" si="8"/>
        <v>155.67956120092381</v>
      </c>
      <c r="Q29" s="50">
        <f t="shared" si="8"/>
        <v>155.50000000000003</v>
      </c>
      <c r="R29" s="48">
        <f t="shared" si="8"/>
        <v>155.50000000000006</v>
      </c>
      <c r="S29" s="49">
        <f t="shared" si="8"/>
        <v>155.50000000000003</v>
      </c>
      <c r="T29" s="49">
        <f t="shared" si="8"/>
        <v>155.50000000000003</v>
      </c>
      <c r="U29" s="50">
        <f t="shared" si="8"/>
        <v>155.50000000000003</v>
      </c>
      <c r="V29" s="344"/>
    </row>
    <row r="30" spans="1:42" s="304" customFormat="1" ht="33.75" customHeight="1" x14ac:dyDescent="0.25">
      <c r="A30" s="52"/>
      <c r="B30" s="328"/>
      <c r="C30" s="335">
        <f>(C27/6)</f>
        <v>114.13700000000001</v>
      </c>
      <c r="D30" s="335">
        <f t="shared" ref="D30:G30" si="9">+(D27/6)</f>
        <v>109.00550000000003</v>
      </c>
      <c r="E30" s="335">
        <f t="shared" si="9"/>
        <v>24.569000000000003</v>
      </c>
      <c r="F30" s="335">
        <f t="shared" si="9"/>
        <v>110.09400000000001</v>
      </c>
      <c r="G30" s="335">
        <f t="shared" si="9"/>
        <v>128.75400000000002</v>
      </c>
      <c r="H30" s="328"/>
      <c r="I30" s="335">
        <f>+(I27/6)</f>
        <v>112.58200000000001</v>
      </c>
      <c r="J30" s="335">
        <f>+(J27/6)</f>
        <v>113.98150000000003</v>
      </c>
      <c r="K30" s="335">
        <f>+(K27/6)</f>
        <v>22.858500000000003</v>
      </c>
      <c r="L30" s="335">
        <f>+(L27/6)</f>
        <v>114.91450000000002</v>
      </c>
      <c r="M30" s="336">
        <f>+(M27/6)</f>
        <v>127.82100000000003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278.07405</v>
      </c>
      <c r="D31" s="335">
        <f t="shared" ref="D31:G31" si="10">+((D27-D24)/4)+D30</f>
        <v>265.56375000000003</v>
      </c>
      <c r="E31" s="335">
        <f t="shared" si="10"/>
        <v>60.093150000000001</v>
      </c>
      <c r="F31" s="335">
        <f t="shared" si="10"/>
        <v>268.21657499999998</v>
      </c>
      <c r="G31" s="335">
        <f t="shared" si="10"/>
        <v>313.77772500000003</v>
      </c>
      <c r="H31" s="328"/>
      <c r="I31" s="335">
        <f>+((I27-I24)/4)+I30</f>
        <v>270.47064999999998</v>
      </c>
      <c r="J31" s="335">
        <f>+((J27-J24)/4)+J30</f>
        <v>273.24535000000003</v>
      </c>
      <c r="K31" s="335">
        <f>+((K27-K24)/4)+K30</f>
        <v>54.910075000000006</v>
      </c>
      <c r="L31" s="335">
        <f>+((L27-L24)/4)+L30</f>
        <v>275.46895000000001</v>
      </c>
      <c r="M31" s="336">
        <f>+((M27-M24)/4)+M30</f>
        <v>306.29085000000003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151</v>
      </c>
      <c r="D32" s="339">
        <f>+C32*E32/1000</f>
        <v>472.47899999999998</v>
      </c>
      <c r="E32" s="340">
        <f>+SUM(C26:G26)</f>
        <v>3129</v>
      </c>
      <c r="F32" s="341"/>
      <c r="G32" s="341"/>
      <c r="H32" s="337"/>
      <c r="I32" s="338">
        <v>151</v>
      </c>
      <c r="J32" s="339">
        <f>+I32*K32/1000</f>
        <v>477.91500000000002</v>
      </c>
      <c r="K32" s="340">
        <f>+SUM(I26:M26)</f>
        <v>3165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120.31004999999998</v>
      </c>
      <c r="C39" s="82">
        <v>122.81325</v>
      </c>
      <c r="D39" s="82">
        <v>20.3385</v>
      </c>
      <c r="E39" s="82">
        <v>120.93584999999999</v>
      </c>
      <c r="F39" s="82">
        <v>119.37134999999999</v>
      </c>
      <c r="G39" s="82"/>
      <c r="H39" s="82"/>
      <c r="I39" s="205">
        <f t="shared" ref="I39:I46" si="11">SUM(B39:H39)</f>
        <v>503.76900000000001</v>
      </c>
      <c r="J39" s="52"/>
      <c r="K39" s="404" t="s">
        <v>13</v>
      </c>
      <c r="L39" s="82">
        <v>9.1999999999999993</v>
      </c>
      <c r="M39" s="82">
        <v>9.8000000000000007</v>
      </c>
      <c r="N39" s="82">
        <v>1.4</v>
      </c>
      <c r="O39" s="82">
        <v>9.4</v>
      </c>
      <c r="P39" s="82">
        <v>9.1999999999999993</v>
      </c>
      <c r="Q39" s="82"/>
      <c r="R39" s="205">
        <f t="shared" ref="R39:R46" si="12">SUM(L39:Q39)</f>
        <v>39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120.31004999999998</v>
      </c>
      <c r="C40" s="82">
        <v>122.81325</v>
      </c>
      <c r="D40" s="82">
        <v>20.3385</v>
      </c>
      <c r="E40" s="82">
        <v>120.93584999999999</v>
      </c>
      <c r="F40" s="82">
        <v>119.37134999999999</v>
      </c>
      <c r="G40" s="82"/>
      <c r="H40" s="82"/>
      <c r="I40" s="205">
        <f t="shared" si="11"/>
        <v>503.76900000000001</v>
      </c>
      <c r="J40" s="52"/>
      <c r="K40" s="406" t="s">
        <v>14</v>
      </c>
      <c r="L40" s="82">
        <v>9.1999999999999993</v>
      </c>
      <c r="M40" s="82">
        <v>9.8000000000000007</v>
      </c>
      <c r="N40" s="82">
        <v>1.4</v>
      </c>
      <c r="O40" s="82">
        <v>9.4</v>
      </c>
      <c r="P40" s="82">
        <v>9.1999999999999993</v>
      </c>
      <c r="Q40" s="82"/>
      <c r="R40" s="205">
        <f t="shared" si="12"/>
        <v>39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9.1</v>
      </c>
      <c r="M41" s="82">
        <v>9.6999999999999993</v>
      </c>
      <c r="N41" s="82">
        <v>1.2</v>
      </c>
      <c r="O41" s="82">
        <v>9.4</v>
      </c>
      <c r="P41" s="82">
        <v>9</v>
      </c>
      <c r="Q41" s="24"/>
      <c r="R41" s="205">
        <f t="shared" si="12"/>
        <v>38.4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9.1</v>
      </c>
      <c r="M42" s="82">
        <v>9.6999999999999993</v>
      </c>
      <c r="N42" s="82">
        <v>1.3</v>
      </c>
      <c r="O42" s="82">
        <v>9.4</v>
      </c>
      <c r="P42" s="82">
        <v>9.1</v>
      </c>
      <c r="Q42" s="82"/>
      <c r="R42" s="205">
        <f t="shared" si="12"/>
        <v>38.6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9.1</v>
      </c>
      <c r="M43" s="82">
        <v>9.6999999999999993</v>
      </c>
      <c r="N43" s="82">
        <v>1.3</v>
      </c>
      <c r="O43" s="82">
        <v>9.4</v>
      </c>
      <c r="P43" s="82">
        <v>9.1</v>
      </c>
      <c r="Q43" s="82"/>
      <c r="R43" s="205">
        <f t="shared" si="12"/>
        <v>38.6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9.1999999999999993</v>
      </c>
      <c r="M44" s="82">
        <v>9.8000000000000007</v>
      </c>
      <c r="N44" s="82">
        <v>1.3</v>
      </c>
      <c r="O44" s="82">
        <v>9.4</v>
      </c>
      <c r="P44" s="82">
        <v>9.1</v>
      </c>
      <c r="Q44" s="82"/>
      <c r="R44" s="205">
        <f t="shared" si="12"/>
        <v>38.800000000000004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9.1999999999999993</v>
      </c>
      <c r="M45" s="82">
        <v>9.8000000000000007</v>
      </c>
      <c r="N45" s="82">
        <v>1.3</v>
      </c>
      <c r="O45" s="82">
        <v>9.4</v>
      </c>
      <c r="P45" s="82">
        <v>9.1</v>
      </c>
      <c r="Q45" s="82"/>
      <c r="R45" s="205">
        <f t="shared" si="12"/>
        <v>38.800000000000004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240.62009999999995</v>
      </c>
      <c r="C46" s="309">
        <f t="shared" si="13"/>
        <v>245.62649999999999</v>
      </c>
      <c r="D46" s="309">
        <f t="shared" si="13"/>
        <v>40.677</v>
      </c>
      <c r="E46" s="309">
        <f t="shared" si="13"/>
        <v>241.87169999999998</v>
      </c>
      <c r="F46" s="309">
        <f t="shared" si="13"/>
        <v>238.74269999999999</v>
      </c>
      <c r="G46" s="309">
        <f t="shared" si="13"/>
        <v>0</v>
      </c>
      <c r="H46" s="309">
        <f t="shared" si="13"/>
        <v>0</v>
      </c>
      <c r="I46" s="205">
        <f t="shared" si="11"/>
        <v>1007.538</v>
      </c>
      <c r="K46" s="406" t="s">
        <v>11</v>
      </c>
      <c r="L46" s="308">
        <f t="shared" ref="L46:Q46" si="14">SUM(L39:L45)</f>
        <v>64.100000000000009</v>
      </c>
      <c r="M46" s="309">
        <f t="shared" si="14"/>
        <v>68.3</v>
      </c>
      <c r="N46" s="309">
        <f t="shared" si="14"/>
        <v>9.1999999999999993</v>
      </c>
      <c r="O46" s="309">
        <f t="shared" si="14"/>
        <v>65.8</v>
      </c>
      <c r="P46" s="309">
        <f t="shared" si="14"/>
        <v>63.800000000000004</v>
      </c>
      <c r="Q46" s="309">
        <f t="shared" si="14"/>
        <v>0</v>
      </c>
      <c r="R46" s="205">
        <f t="shared" si="12"/>
        <v>271.2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588">
        <v>156.44999999999999</v>
      </c>
      <c r="C47" s="589">
        <v>156.44999999999999</v>
      </c>
      <c r="D47" s="589">
        <v>156.44999999999999</v>
      </c>
      <c r="E47" s="589">
        <v>156.44999999999999</v>
      </c>
      <c r="F47" s="589">
        <v>156.44999999999999</v>
      </c>
      <c r="G47" s="317"/>
      <c r="H47" s="317"/>
      <c r="I47" s="425">
        <f>+((I46/I48)/7)*1000</f>
        <v>44.7</v>
      </c>
      <c r="K47" s="407" t="s">
        <v>20</v>
      </c>
      <c r="L47" s="316">
        <v>145.5</v>
      </c>
      <c r="M47" s="317">
        <v>143.5</v>
      </c>
      <c r="N47" s="317">
        <v>145.5</v>
      </c>
      <c r="O47" s="317">
        <v>142.5</v>
      </c>
      <c r="P47" s="317">
        <v>142.5</v>
      </c>
      <c r="Q47" s="317"/>
      <c r="R47" s="425">
        <f>+((R46/R48)/7)*1000</f>
        <v>143.49206349206349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769</v>
      </c>
      <c r="C48" s="35">
        <v>785</v>
      </c>
      <c r="D48" s="35">
        <v>130</v>
      </c>
      <c r="E48" s="35">
        <v>773</v>
      </c>
      <c r="F48" s="35">
        <v>763</v>
      </c>
      <c r="G48" s="35"/>
      <c r="H48" s="35"/>
      <c r="I48" s="427">
        <f>SUM(B48:H48)</f>
        <v>3220</v>
      </c>
      <c r="J48" s="52"/>
      <c r="K48" s="409" t="s">
        <v>21</v>
      </c>
      <c r="L48" s="428">
        <v>63</v>
      </c>
      <c r="M48" s="411">
        <v>68</v>
      </c>
      <c r="N48" s="411">
        <v>9</v>
      </c>
      <c r="O48" s="411">
        <v>66</v>
      </c>
      <c r="P48" s="411">
        <v>64</v>
      </c>
      <c r="Q48" s="411"/>
      <c r="R48" s="429">
        <f>SUM(L48:Q48)</f>
        <v>270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120.31004999999998</v>
      </c>
      <c r="C49" s="204">
        <f t="shared" si="15"/>
        <v>122.81325</v>
      </c>
      <c r="D49" s="204">
        <f t="shared" si="15"/>
        <v>20.3385</v>
      </c>
      <c r="E49" s="204">
        <f t="shared" si="15"/>
        <v>120.93584999999999</v>
      </c>
      <c r="F49" s="204">
        <f t="shared" si="15"/>
        <v>119.37134999999999</v>
      </c>
      <c r="G49" s="204">
        <f t="shared" si="15"/>
        <v>0</v>
      </c>
      <c r="H49" s="204">
        <f t="shared" si="15"/>
        <v>0</v>
      </c>
      <c r="I49" s="431">
        <f>((I46*1000)/I48)/7</f>
        <v>44.699999999999996</v>
      </c>
      <c r="K49" s="414" t="s">
        <v>22</v>
      </c>
      <c r="L49" s="302">
        <f t="shared" ref="L49:Q49" si="16">((L48*L47)*7/1000-L39-L40)/5</f>
        <v>9.1530999999999985</v>
      </c>
      <c r="M49" s="302">
        <f t="shared" si="16"/>
        <v>9.741200000000001</v>
      </c>
      <c r="N49" s="302">
        <f t="shared" si="16"/>
        <v>1.2732999999999997</v>
      </c>
      <c r="O49" s="302">
        <f t="shared" si="16"/>
        <v>9.407</v>
      </c>
      <c r="P49" s="302">
        <f t="shared" si="16"/>
        <v>9.0879999999999992</v>
      </c>
      <c r="Q49" s="204">
        <f t="shared" si="16"/>
        <v>0</v>
      </c>
      <c r="R49" s="432">
        <f>((R46*1000)/R48)/7</f>
        <v>143.49206349206349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842.17034999999987</v>
      </c>
      <c r="C50" s="43">
        <f t="shared" si="17"/>
        <v>859.69274999999993</v>
      </c>
      <c r="D50" s="43">
        <f t="shared" si="17"/>
        <v>142.36949999999999</v>
      </c>
      <c r="E50" s="43">
        <f t="shared" si="17"/>
        <v>846.55094999999994</v>
      </c>
      <c r="F50" s="43">
        <f t="shared" si="17"/>
        <v>835.59944999999993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64.165499999999994</v>
      </c>
      <c r="M50" s="43">
        <f t="shared" si="18"/>
        <v>68.305999999999997</v>
      </c>
      <c r="N50" s="43">
        <f t="shared" si="18"/>
        <v>9.1664999999999992</v>
      </c>
      <c r="O50" s="43">
        <f t="shared" si="18"/>
        <v>65.834999999999994</v>
      </c>
      <c r="P50" s="43">
        <f t="shared" si="18"/>
        <v>63.84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44.699999999999996</v>
      </c>
      <c r="C51" s="49">
        <f t="shared" si="19"/>
        <v>44.7</v>
      </c>
      <c r="D51" s="49">
        <f t="shared" si="19"/>
        <v>44.7</v>
      </c>
      <c r="E51" s="49">
        <f t="shared" si="19"/>
        <v>44.699999999999996</v>
      </c>
      <c r="F51" s="49">
        <f t="shared" si="19"/>
        <v>44.699999999999996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145.3514739229025</v>
      </c>
      <c r="M51" s="49">
        <f t="shared" si="20"/>
        <v>143.48739495798318</v>
      </c>
      <c r="N51" s="49">
        <f t="shared" si="20"/>
        <v>146.03174603174602</v>
      </c>
      <c r="O51" s="49">
        <f t="shared" si="20"/>
        <v>142.42424242424244</v>
      </c>
      <c r="P51" s="49">
        <f t="shared" si="20"/>
        <v>142.41071428571431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87"/>
      <c r="D73" s="587"/>
      <c r="E73" s="587"/>
      <c r="F73" s="118"/>
      <c r="G73" s="198"/>
      <c r="H73" s="587"/>
      <c r="I73" s="587"/>
      <c r="J73" s="587"/>
      <c r="K73" s="118"/>
      <c r="L73" s="198"/>
      <c r="M73" s="587"/>
      <c r="N73" s="587"/>
      <c r="O73" s="118"/>
      <c r="P73" s="198"/>
      <c r="Q73" s="587"/>
      <c r="R73" s="58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9.1999999999999993</v>
      </c>
      <c r="C76" s="204">
        <v>8.9</v>
      </c>
      <c r="D76" s="204">
        <v>1.3</v>
      </c>
      <c r="E76" s="204">
        <v>9</v>
      </c>
      <c r="F76" s="205">
        <v>10.1</v>
      </c>
      <c r="G76" s="203">
        <v>8.8000000000000007</v>
      </c>
      <c r="H76" s="204">
        <v>9.1</v>
      </c>
      <c r="I76" s="204">
        <v>2</v>
      </c>
      <c r="J76" s="204">
        <v>9.1999999999999993</v>
      </c>
      <c r="K76" s="205">
        <v>10.3</v>
      </c>
      <c r="L76" s="203">
        <v>10.7</v>
      </c>
      <c r="M76" s="204">
        <v>1.8</v>
      </c>
      <c r="N76" s="204">
        <v>10.7</v>
      </c>
      <c r="O76" s="205">
        <v>10.7</v>
      </c>
      <c r="P76" s="203">
        <v>10.6</v>
      </c>
      <c r="Q76" s="204">
        <v>2</v>
      </c>
      <c r="R76" s="204">
        <v>10.4</v>
      </c>
      <c r="S76" s="205">
        <v>10.4</v>
      </c>
      <c r="T76" s="405">
        <f t="shared" ref="T76:T83" si="26">SUM(B76:S76)</f>
        <v>145.19999999999999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9.1999999999999993</v>
      </c>
      <c r="C77" s="204">
        <v>8.9</v>
      </c>
      <c r="D77" s="204">
        <v>1.3</v>
      </c>
      <c r="E77" s="204">
        <v>9</v>
      </c>
      <c r="F77" s="205">
        <v>10.1</v>
      </c>
      <c r="G77" s="203">
        <v>8.8000000000000007</v>
      </c>
      <c r="H77" s="204">
        <v>9.1</v>
      </c>
      <c r="I77" s="204">
        <v>2</v>
      </c>
      <c r="J77" s="204">
        <v>9.1999999999999993</v>
      </c>
      <c r="K77" s="205">
        <v>10.3</v>
      </c>
      <c r="L77" s="203">
        <v>10.7</v>
      </c>
      <c r="M77" s="204">
        <v>1.8</v>
      </c>
      <c r="N77" s="204">
        <v>10.7</v>
      </c>
      <c r="O77" s="205">
        <v>10.7</v>
      </c>
      <c r="P77" s="203">
        <v>10.6</v>
      </c>
      <c r="Q77" s="204">
        <v>2</v>
      </c>
      <c r="R77" s="204">
        <v>10.4</v>
      </c>
      <c r="S77" s="205">
        <v>10.4</v>
      </c>
      <c r="T77" s="405">
        <f t="shared" si="26"/>
        <v>145.19999999999999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9.1999999999999993</v>
      </c>
      <c r="C78" s="204">
        <v>8.8000000000000007</v>
      </c>
      <c r="D78" s="204">
        <v>1.3</v>
      </c>
      <c r="E78" s="204">
        <v>8.9</v>
      </c>
      <c r="F78" s="205">
        <v>10</v>
      </c>
      <c r="G78" s="203">
        <v>8.6999999999999993</v>
      </c>
      <c r="H78" s="204">
        <v>9</v>
      </c>
      <c r="I78" s="204">
        <v>1.9</v>
      </c>
      <c r="J78" s="204">
        <v>9.1999999999999993</v>
      </c>
      <c r="K78" s="205">
        <v>10.3</v>
      </c>
      <c r="L78" s="203">
        <v>10.6</v>
      </c>
      <c r="M78" s="204">
        <v>1.8</v>
      </c>
      <c r="N78" s="204">
        <v>10.6</v>
      </c>
      <c r="O78" s="205">
        <v>10.5</v>
      </c>
      <c r="P78" s="203">
        <v>10.5</v>
      </c>
      <c r="Q78" s="204">
        <v>1.9</v>
      </c>
      <c r="R78" s="204">
        <v>10.3</v>
      </c>
      <c r="S78" s="205">
        <v>10.3</v>
      </c>
      <c r="T78" s="405">
        <f t="shared" si="26"/>
        <v>143.80000000000001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8.8000000000000007</v>
      </c>
      <c r="D79" s="204">
        <v>1.4</v>
      </c>
      <c r="E79" s="204">
        <v>8.9</v>
      </c>
      <c r="F79" s="205">
        <v>10</v>
      </c>
      <c r="G79" s="203">
        <v>8.6999999999999993</v>
      </c>
      <c r="H79" s="204">
        <v>9.1</v>
      </c>
      <c r="I79" s="204">
        <v>1.9</v>
      </c>
      <c r="J79" s="204">
        <v>9.1999999999999993</v>
      </c>
      <c r="K79" s="205">
        <v>10.3</v>
      </c>
      <c r="L79" s="203">
        <v>10.7</v>
      </c>
      <c r="M79" s="204">
        <v>1.8</v>
      </c>
      <c r="N79" s="204">
        <v>10.7</v>
      </c>
      <c r="O79" s="205">
        <v>10.6</v>
      </c>
      <c r="P79" s="203">
        <v>10.5</v>
      </c>
      <c r="Q79" s="204">
        <v>1.9</v>
      </c>
      <c r="R79" s="204">
        <v>10.4</v>
      </c>
      <c r="S79" s="205">
        <v>10.3</v>
      </c>
      <c r="T79" s="405">
        <f t="shared" si="26"/>
        <v>144.4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9.1999999999999993</v>
      </c>
      <c r="C80" s="204">
        <v>8.8000000000000007</v>
      </c>
      <c r="D80" s="204">
        <v>1.4</v>
      </c>
      <c r="E80" s="204">
        <v>8.9</v>
      </c>
      <c r="F80" s="205">
        <v>10</v>
      </c>
      <c r="G80" s="203">
        <v>8.6999999999999993</v>
      </c>
      <c r="H80" s="204">
        <v>9.1</v>
      </c>
      <c r="I80" s="204">
        <v>1.9</v>
      </c>
      <c r="J80" s="204">
        <v>9.1999999999999993</v>
      </c>
      <c r="K80" s="205">
        <v>10.3</v>
      </c>
      <c r="L80" s="203">
        <v>10.7</v>
      </c>
      <c r="M80" s="204">
        <v>1.8</v>
      </c>
      <c r="N80" s="204">
        <v>10.7</v>
      </c>
      <c r="O80" s="205">
        <v>10.6</v>
      </c>
      <c r="P80" s="203">
        <v>10.5</v>
      </c>
      <c r="Q80" s="204">
        <v>1.9</v>
      </c>
      <c r="R80" s="204">
        <v>10.4</v>
      </c>
      <c r="S80" s="205">
        <v>10.3</v>
      </c>
      <c r="T80" s="405">
        <f t="shared" si="26"/>
        <v>144.4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9.1999999999999993</v>
      </c>
      <c r="C81" s="204">
        <v>8.8000000000000007</v>
      </c>
      <c r="D81" s="204">
        <v>1.4</v>
      </c>
      <c r="E81" s="204">
        <v>8.9</v>
      </c>
      <c r="F81" s="205">
        <v>10</v>
      </c>
      <c r="G81" s="203">
        <v>8.6999999999999993</v>
      </c>
      <c r="H81" s="204">
        <v>9.1</v>
      </c>
      <c r="I81" s="204">
        <v>1.9</v>
      </c>
      <c r="J81" s="204">
        <v>9.1999999999999993</v>
      </c>
      <c r="K81" s="205">
        <v>10.4</v>
      </c>
      <c r="L81" s="203">
        <v>10.7</v>
      </c>
      <c r="M81" s="204">
        <v>1.8</v>
      </c>
      <c r="N81" s="204">
        <v>10.7</v>
      </c>
      <c r="O81" s="205">
        <v>10.6</v>
      </c>
      <c r="P81" s="203">
        <v>10.5</v>
      </c>
      <c r="Q81" s="204">
        <v>2</v>
      </c>
      <c r="R81" s="204">
        <v>10.4</v>
      </c>
      <c r="S81" s="205">
        <v>10.3</v>
      </c>
      <c r="T81" s="405">
        <f t="shared" si="26"/>
        <v>144.60000000000002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8.8000000000000007</v>
      </c>
      <c r="D82" s="204">
        <v>1.4</v>
      </c>
      <c r="E82" s="204">
        <v>9</v>
      </c>
      <c r="F82" s="205">
        <v>10</v>
      </c>
      <c r="G82" s="203">
        <v>8.6999999999999993</v>
      </c>
      <c r="H82" s="204">
        <v>9.1</v>
      </c>
      <c r="I82" s="204">
        <v>2</v>
      </c>
      <c r="J82" s="204">
        <v>9.1999999999999993</v>
      </c>
      <c r="K82" s="205">
        <v>10.4</v>
      </c>
      <c r="L82" s="203">
        <v>10.7</v>
      </c>
      <c r="M82" s="204">
        <v>1.8</v>
      </c>
      <c r="N82" s="204">
        <v>10.7</v>
      </c>
      <c r="O82" s="205">
        <v>10.6</v>
      </c>
      <c r="P82" s="203">
        <v>10.5</v>
      </c>
      <c r="Q82" s="204">
        <v>2</v>
      </c>
      <c r="R82" s="204">
        <v>10.4</v>
      </c>
      <c r="S82" s="205">
        <v>10.3</v>
      </c>
      <c r="T82" s="405">
        <f t="shared" si="26"/>
        <v>144.9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64.5</v>
      </c>
      <c r="C83" s="309">
        <f>SUM(C76:C82)</f>
        <v>61.8</v>
      </c>
      <c r="D83" s="309">
        <f>SUM(D76:D82)</f>
        <v>9.5000000000000018</v>
      </c>
      <c r="E83" s="309">
        <f>SUM(E76:E82)</f>
        <v>62.599999999999994</v>
      </c>
      <c r="F83" s="310">
        <f>SUM(F76:F82)</f>
        <v>70.2</v>
      </c>
      <c r="G83" s="311">
        <f t="shared" ref="G83:S83" si="27">SUM(G76:G82)</f>
        <v>61.100000000000009</v>
      </c>
      <c r="H83" s="309">
        <f t="shared" si="27"/>
        <v>63.6</v>
      </c>
      <c r="I83" s="309">
        <f t="shared" si="27"/>
        <v>13.600000000000001</v>
      </c>
      <c r="J83" s="309">
        <f t="shared" si="27"/>
        <v>64.400000000000006</v>
      </c>
      <c r="K83" s="310">
        <f t="shared" si="27"/>
        <v>72.3</v>
      </c>
      <c r="L83" s="311">
        <f t="shared" si="27"/>
        <v>74.800000000000011</v>
      </c>
      <c r="M83" s="309">
        <f t="shared" si="27"/>
        <v>12.600000000000001</v>
      </c>
      <c r="N83" s="309">
        <f t="shared" si="27"/>
        <v>74.800000000000011</v>
      </c>
      <c r="O83" s="310">
        <f t="shared" si="27"/>
        <v>74.3</v>
      </c>
      <c r="P83" s="311">
        <f t="shared" si="27"/>
        <v>73.7</v>
      </c>
      <c r="Q83" s="309">
        <f t="shared" si="27"/>
        <v>13.700000000000001</v>
      </c>
      <c r="R83" s="309">
        <f t="shared" si="27"/>
        <v>72.7</v>
      </c>
      <c r="S83" s="310">
        <f t="shared" si="27"/>
        <v>72.3</v>
      </c>
      <c r="T83" s="405">
        <f t="shared" si="26"/>
        <v>1012.5000000000002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151</v>
      </c>
      <c r="C84" s="317">
        <v>149.5</v>
      </c>
      <c r="D84" s="317">
        <v>151.5</v>
      </c>
      <c r="E84" s="317">
        <v>149</v>
      </c>
      <c r="F84" s="318">
        <v>147.5</v>
      </c>
      <c r="G84" s="319">
        <v>150.5</v>
      </c>
      <c r="H84" s="317">
        <v>149</v>
      </c>
      <c r="I84" s="317">
        <v>151</v>
      </c>
      <c r="J84" s="317">
        <v>148.5</v>
      </c>
      <c r="K84" s="318">
        <v>147.5</v>
      </c>
      <c r="L84" s="319">
        <v>150.5</v>
      </c>
      <c r="M84" s="317">
        <v>150.5</v>
      </c>
      <c r="N84" s="317">
        <v>148.5</v>
      </c>
      <c r="O84" s="318">
        <v>147.5</v>
      </c>
      <c r="P84" s="319">
        <v>150.5</v>
      </c>
      <c r="Q84" s="317">
        <v>151</v>
      </c>
      <c r="R84" s="317">
        <v>148.5</v>
      </c>
      <c r="S84" s="318">
        <v>147.5</v>
      </c>
      <c r="T84" s="408">
        <f>+((T83/T85)/7)*1000</f>
        <v>148.96277769604242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61</v>
      </c>
      <c r="C85" s="411">
        <v>59</v>
      </c>
      <c r="D85" s="411">
        <v>9</v>
      </c>
      <c r="E85" s="411">
        <v>60</v>
      </c>
      <c r="F85" s="412">
        <v>68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13</v>
      </c>
      <c r="R85" s="411">
        <v>70</v>
      </c>
      <c r="S85" s="412">
        <v>70</v>
      </c>
      <c r="T85" s="413">
        <f>SUM(B85:S85)</f>
        <v>971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9.2153999999999989</v>
      </c>
      <c r="C86" s="204">
        <f t="shared" si="28"/>
        <v>8.7887000000000004</v>
      </c>
      <c r="D86" s="204">
        <f t="shared" si="28"/>
        <v>1.3888999999999998</v>
      </c>
      <c r="E86" s="204">
        <f t="shared" si="28"/>
        <v>8.9160000000000004</v>
      </c>
      <c r="F86" s="205">
        <f t="shared" si="28"/>
        <v>10.001999999999999</v>
      </c>
      <c r="G86" s="203">
        <f t="shared" si="28"/>
        <v>8.7005999999999997</v>
      </c>
      <c r="H86" s="204">
        <f t="shared" si="28"/>
        <v>9.0845999999999982</v>
      </c>
      <c r="I86" s="204">
        <f t="shared" si="28"/>
        <v>1.9481999999999999</v>
      </c>
      <c r="J86" s="204">
        <f t="shared" si="28"/>
        <v>9.2097999999999978</v>
      </c>
      <c r="K86" s="205">
        <f t="shared" si="28"/>
        <v>10.335000000000003</v>
      </c>
      <c r="L86" s="203">
        <f t="shared" si="28"/>
        <v>10.6797</v>
      </c>
      <c r="M86" s="204">
        <f t="shared" si="28"/>
        <v>1.8083999999999996</v>
      </c>
      <c r="N86" s="204">
        <f t="shared" si="28"/>
        <v>10.688799999999997</v>
      </c>
      <c r="O86" s="205">
        <f t="shared" si="28"/>
        <v>10.587999999999999</v>
      </c>
      <c r="P86" s="203">
        <f t="shared" si="28"/>
        <v>10.509</v>
      </c>
      <c r="Q86" s="204">
        <f t="shared" si="28"/>
        <v>1.9481999999999999</v>
      </c>
      <c r="R86" s="204">
        <f t="shared" si="28"/>
        <v>10.393000000000001</v>
      </c>
      <c r="S86" s="205">
        <f t="shared" si="28"/>
        <v>10.295000000000002</v>
      </c>
      <c r="T86" s="413">
        <f>((T83*1000)/T85)/7</f>
        <v>148.96277769604239</v>
      </c>
      <c r="AD86" s="3"/>
    </row>
    <row r="87" spans="1:41" ht="33.75" customHeight="1" x14ac:dyDescent="0.25">
      <c r="A87" s="99" t="s">
        <v>23</v>
      </c>
      <c r="B87" s="42">
        <f>((B85*B84)*7)/1000</f>
        <v>64.477000000000004</v>
      </c>
      <c r="C87" s="43">
        <f>((C85*C84)*7)/1000</f>
        <v>61.743499999999997</v>
      </c>
      <c r="D87" s="43">
        <f>((D85*D84)*7)/1000</f>
        <v>9.5444999999999993</v>
      </c>
      <c r="E87" s="43">
        <f>((E85*E84)*7)/1000</f>
        <v>62.58</v>
      </c>
      <c r="F87" s="90">
        <f>((F85*F84)*7)/1000</f>
        <v>70.209999999999994</v>
      </c>
      <c r="G87" s="42">
        <f t="shared" ref="G87:S87" si="29">((G85*G84)*7)/1000</f>
        <v>61.103000000000002</v>
      </c>
      <c r="H87" s="43">
        <f t="shared" si="29"/>
        <v>63.622999999999998</v>
      </c>
      <c r="I87" s="43">
        <f t="shared" si="29"/>
        <v>13.741</v>
      </c>
      <c r="J87" s="43">
        <f t="shared" si="29"/>
        <v>64.448999999999998</v>
      </c>
      <c r="K87" s="90">
        <f t="shared" si="29"/>
        <v>72.275000000000006</v>
      </c>
      <c r="L87" s="42">
        <f t="shared" si="29"/>
        <v>74.798500000000004</v>
      </c>
      <c r="M87" s="43">
        <f t="shared" si="29"/>
        <v>12.641999999999999</v>
      </c>
      <c r="N87" s="43">
        <f t="shared" si="29"/>
        <v>74.843999999999994</v>
      </c>
      <c r="O87" s="90">
        <f t="shared" si="29"/>
        <v>74.34</v>
      </c>
      <c r="P87" s="42">
        <f t="shared" si="29"/>
        <v>73.745000000000005</v>
      </c>
      <c r="Q87" s="43">
        <f t="shared" si="29"/>
        <v>13.741</v>
      </c>
      <c r="R87" s="43">
        <f t="shared" si="29"/>
        <v>72.765000000000001</v>
      </c>
      <c r="S87" s="90">
        <f t="shared" si="29"/>
        <v>72.275000000000006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151.05386416861828</v>
      </c>
      <c r="C88" s="49">
        <f>+(C83/C85)/7*1000</f>
        <v>149.63680387409201</v>
      </c>
      <c r="D88" s="49">
        <f>+(D83/D85)/7*1000</f>
        <v>150.79365079365084</v>
      </c>
      <c r="E88" s="49">
        <f>+(E83/E85)/7*1000</f>
        <v>149.04761904761904</v>
      </c>
      <c r="F88" s="50">
        <f>+(F83/F85)/7*1000</f>
        <v>147.47899159663865</v>
      </c>
      <c r="G88" s="48">
        <f t="shared" ref="G88:S88" si="30">+(G83/G85)/7*1000</f>
        <v>150.49261083743846</v>
      </c>
      <c r="H88" s="49">
        <f t="shared" si="30"/>
        <v>148.94613583138172</v>
      </c>
      <c r="I88" s="49">
        <f t="shared" si="30"/>
        <v>149.45054945054946</v>
      </c>
      <c r="J88" s="49">
        <f t="shared" si="30"/>
        <v>148.38709677419357</v>
      </c>
      <c r="K88" s="50">
        <f t="shared" si="30"/>
        <v>147.55102040816328</v>
      </c>
      <c r="L88" s="48">
        <f t="shared" si="30"/>
        <v>150.50301810865193</v>
      </c>
      <c r="M88" s="49">
        <f t="shared" si="30"/>
        <v>150</v>
      </c>
      <c r="N88" s="49">
        <f t="shared" si="30"/>
        <v>148.4126984126984</v>
      </c>
      <c r="O88" s="50">
        <f t="shared" si="30"/>
        <v>147.42063492063491</v>
      </c>
      <c r="P88" s="48">
        <f t="shared" si="30"/>
        <v>150.40816326530611</v>
      </c>
      <c r="Q88" s="49">
        <f t="shared" si="30"/>
        <v>150.54945054945054</v>
      </c>
      <c r="R88" s="49">
        <f t="shared" si="30"/>
        <v>148.36734693877554</v>
      </c>
      <c r="S88" s="50">
        <f t="shared" si="30"/>
        <v>147.55102040816328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scale="17" orientation="landscape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7" zoomScale="30" zoomScaleNormal="29" zoomScaleSheetLayoutView="30" workbookViewId="0">
      <selection activeCell="U45" sqref="U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90"/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0"/>
      <c r="P3" s="590"/>
      <c r="Q3" s="590"/>
      <c r="R3" s="590"/>
      <c r="S3" s="590"/>
      <c r="T3" s="590"/>
      <c r="U3" s="590"/>
      <c r="V3" s="590"/>
      <c r="W3" s="590"/>
      <c r="X3" s="590"/>
      <c r="Y3" s="2"/>
      <c r="Z3" s="2"/>
      <c r="AA3" s="2"/>
      <c r="AB3" s="2"/>
      <c r="AC3" s="2"/>
      <c r="AD3" s="5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90" t="s">
        <v>1</v>
      </c>
      <c r="B9" s="590"/>
      <c r="C9" s="590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90"/>
      <c r="B10" s="590"/>
      <c r="C10" s="5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90" t="s">
        <v>4</v>
      </c>
      <c r="B11" s="590"/>
      <c r="C11" s="590"/>
      <c r="D11" s="1"/>
      <c r="E11" s="591">
        <v>1</v>
      </c>
      <c r="F11" s="1"/>
      <c r="G11" s="1"/>
      <c r="H11" s="1"/>
      <c r="I11" s="1"/>
      <c r="J11" s="1"/>
      <c r="K11" s="618" t="s">
        <v>155</v>
      </c>
      <c r="L11" s="618"/>
      <c r="M11" s="592"/>
      <c r="N11" s="5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90"/>
      <c r="B12" s="590"/>
      <c r="C12" s="590"/>
      <c r="D12" s="1"/>
      <c r="E12" s="5"/>
      <c r="F12" s="1"/>
      <c r="G12" s="1"/>
      <c r="H12" s="1"/>
      <c r="I12" s="1"/>
      <c r="J12" s="1"/>
      <c r="K12" s="592"/>
      <c r="L12" s="592"/>
      <c r="M12" s="592"/>
      <c r="N12" s="5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90"/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2"/>
      <c r="M13" s="592"/>
      <c r="N13" s="592"/>
      <c r="O13" s="592"/>
      <c r="P13" s="592"/>
      <c r="Q13" s="592"/>
      <c r="R13" s="592"/>
      <c r="S13" s="592"/>
      <c r="T13" s="592"/>
      <c r="U13" s="592"/>
      <c r="V13" s="592"/>
      <c r="W13" s="1"/>
      <c r="X13" s="1"/>
      <c r="Y13" s="1"/>
    </row>
    <row r="14" spans="1:30" s="3" customFormat="1" ht="27" thickBot="1" x14ac:dyDescent="0.3">
      <c r="A14" s="59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472</v>
      </c>
      <c r="C17" s="300">
        <v>3.3030000000000208</v>
      </c>
      <c r="D17" s="300">
        <v>3.1545000000000201</v>
      </c>
      <c r="E17" s="300">
        <v>0.71100000000000452</v>
      </c>
      <c r="F17" s="300">
        <v>3.1860000000000199</v>
      </c>
      <c r="G17" s="300">
        <v>3.7260000000000235</v>
      </c>
      <c r="H17" s="299">
        <v>477</v>
      </c>
      <c r="I17" s="300">
        <v>3.2580000000000204</v>
      </c>
      <c r="J17" s="300">
        <v>3.2985000000000211</v>
      </c>
      <c r="K17" s="300">
        <v>0.6615000000000042</v>
      </c>
      <c r="L17" s="300">
        <v>3.3255000000000208</v>
      </c>
      <c r="M17" s="301">
        <v>3.6990000000000234</v>
      </c>
      <c r="N17" s="23">
        <v>136.04752565632003</v>
      </c>
      <c r="O17" s="24">
        <v>23.775552558080005</v>
      </c>
      <c r="P17" s="24">
        <v>134.63635625856006</v>
      </c>
      <c r="Q17" s="25">
        <v>135.93508086528004</v>
      </c>
      <c r="R17" s="23">
        <v>131.09296010496004</v>
      </c>
      <c r="S17" s="24">
        <v>25.142239004160007</v>
      </c>
      <c r="T17" s="24">
        <v>130.31648564992003</v>
      </c>
      <c r="U17" s="25">
        <v>131.04298518656006</v>
      </c>
      <c r="V17" s="302">
        <f>SUM(B17:U17)</f>
        <v>1825.3121852838406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472</v>
      </c>
      <c r="C18" s="300">
        <v>3.3030000000000208</v>
      </c>
      <c r="D18" s="300">
        <v>3.1545000000000201</v>
      </c>
      <c r="E18" s="300">
        <v>0.71100000000000452</v>
      </c>
      <c r="F18" s="300">
        <v>3.1860000000000199</v>
      </c>
      <c r="G18" s="300">
        <v>3.7260000000000235</v>
      </c>
      <c r="H18" s="299">
        <v>477</v>
      </c>
      <c r="I18" s="300">
        <v>3.2580000000000204</v>
      </c>
      <c r="J18" s="300">
        <v>3.2985000000000211</v>
      </c>
      <c r="K18" s="300">
        <v>0.6615000000000042</v>
      </c>
      <c r="L18" s="300">
        <v>3.3255000000000208</v>
      </c>
      <c r="M18" s="301">
        <v>3.6990000000000234</v>
      </c>
      <c r="N18" s="23">
        <v>136.04752565632003</v>
      </c>
      <c r="O18" s="24">
        <v>23.775552558080005</v>
      </c>
      <c r="P18" s="24">
        <v>134.63635625856006</v>
      </c>
      <c r="Q18" s="25">
        <v>135.93508086528004</v>
      </c>
      <c r="R18" s="23">
        <v>131.09296010496004</v>
      </c>
      <c r="S18" s="24">
        <v>25.142239004160007</v>
      </c>
      <c r="T18" s="24">
        <v>130.31648564992003</v>
      </c>
      <c r="U18" s="25">
        <v>131.04298518656006</v>
      </c>
      <c r="V18" s="302">
        <f t="shared" ref="V18:V23" si="0">SUM(B18:U18)</f>
        <v>1825.3121852838406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471</v>
      </c>
      <c r="C19" s="300">
        <v>2.7158000000000126</v>
      </c>
      <c r="D19" s="300">
        <v>2.5937000000000121</v>
      </c>
      <c r="E19" s="300">
        <v>0.57350000000000256</v>
      </c>
      <c r="F19" s="300">
        <v>2.6196000000000121</v>
      </c>
      <c r="G19" s="300">
        <v>3.0636000000000139</v>
      </c>
      <c r="H19" s="299">
        <v>476</v>
      </c>
      <c r="I19" s="300">
        <v>2.667700000000012</v>
      </c>
      <c r="J19" s="300">
        <v>2.7121000000000128</v>
      </c>
      <c r="K19" s="300">
        <v>0.54390000000000249</v>
      </c>
      <c r="L19" s="300">
        <v>2.7269000000000125</v>
      </c>
      <c r="M19" s="301">
        <v>3.0414000000000141</v>
      </c>
      <c r="N19" s="23">
        <v>135.52164973747205</v>
      </c>
      <c r="O19" s="24">
        <v>23.409938976768004</v>
      </c>
      <c r="P19" s="24">
        <v>133.70373749657603</v>
      </c>
      <c r="Q19" s="25">
        <v>134.91688765388801</v>
      </c>
      <c r="R19" s="23">
        <v>130.35633595801599</v>
      </c>
      <c r="S19" s="24">
        <v>25.029064398336001</v>
      </c>
      <c r="T19" s="24">
        <v>129.58402574003202</v>
      </c>
      <c r="U19" s="25">
        <v>130.59290592537602</v>
      </c>
      <c r="V19" s="302">
        <f t="shared" si="0"/>
        <v>1813.3727458864641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471</v>
      </c>
      <c r="C20" s="300">
        <v>2.7158000000000126</v>
      </c>
      <c r="D20" s="300">
        <v>2.5937000000000121</v>
      </c>
      <c r="E20" s="300">
        <v>0.57350000000000256</v>
      </c>
      <c r="F20" s="300">
        <v>2.6196000000000121</v>
      </c>
      <c r="G20" s="300">
        <v>3.0636000000000139</v>
      </c>
      <c r="H20" s="299">
        <v>476</v>
      </c>
      <c r="I20" s="300">
        <v>2.667700000000012</v>
      </c>
      <c r="J20" s="300">
        <v>2.7121000000000128</v>
      </c>
      <c r="K20" s="300">
        <v>0.54390000000000249</v>
      </c>
      <c r="L20" s="300">
        <v>2.7269000000000125</v>
      </c>
      <c r="M20" s="301">
        <v>3.0414000000000141</v>
      </c>
      <c r="N20" s="23">
        <v>135.52164973747205</v>
      </c>
      <c r="O20" s="24">
        <v>23.409938976768004</v>
      </c>
      <c r="P20" s="24">
        <v>133.70373749657603</v>
      </c>
      <c r="Q20" s="25">
        <v>134.91688765388801</v>
      </c>
      <c r="R20" s="23">
        <v>130.35633595801599</v>
      </c>
      <c r="S20" s="24">
        <v>25.029064398336001</v>
      </c>
      <c r="T20" s="24">
        <v>129.58402574003202</v>
      </c>
      <c r="U20" s="25">
        <v>130.59290592537602</v>
      </c>
      <c r="V20" s="302">
        <f t="shared" si="0"/>
        <v>1813.3727458864641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471</v>
      </c>
      <c r="C21" s="300">
        <v>2.7158000000000126</v>
      </c>
      <c r="D21" s="300">
        <v>2.5937000000000121</v>
      </c>
      <c r="E21" s="300">
        <v>0.57350000000000256</v>
      </c>
      <c r="F21" s="300">
        <v>2.6196000000000121</v>
      </c>
      <c r="G21" s="300">
        <v>3.0636000000000139</v>
      </c>
      <c r="H21" s="299">
        <v>476</v>
      </c>
      <c r="I21" s="300">
        <v>2.667700000000012</v>
      </c>
      <c r="J21" s="300">
        <v>2.7121000000000128</v>
      </c>
      <c r="K21" s="300">
        <v>0.54390000000000249</v>
      </c>
      <c r="L21" s="300">
        <v>2.7269000000000125</v>
      </c>
      <c r="M21" s="301">
        <v>3.0414000000000141</v>
      </c>
      <c r="N21" s="23">
        <v>135.52164973747205</v>
      </c>
      <c r="O21" s="24">
        <v>23.409938976768004</v>
      </c>
      <c r="P21" s="24">
        <v>133.70373749657603</v>
      </c>
      <c r="Q21" s="25">
        <v>134.91688765388801</v>
      </c>
      <c r="R21" s="23">
        <v>130.35633595801599</v>
      </c>
      <c r="S21" s="24">
        <v>25.029064398336001</v>
      </c>
      <c r="T21" s="24">
        <v>129.58402574003202</v>
      </c>
      <c r="U21" s="25">
        <v>130.59290592537602</v>
      </c>
      <c r="V21" s="302">
        <f t="shared" si="0"/>
        <v>1813.3727458864641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471</v>
      </c>
      <c r="C22" s="300">
        <v>2.7158000000000126</v>
      </c>
      <c r="D22" s="300">
        <v>2.5937000000000121</v>
      </c>
      <c r="E22" s="300">
        <v>0.57350000000000256</v>
      </c>
      <c r="F22" s="300">
        <v>2.6196000000000121</v>
      </c>
      <c r="G22" s="300">
        <v>3.0636000000000139</v>
      </c>
      <c r="H22" s="299">
        <v>476</v>
      </c>
      <c r="I22" s="300">
        <v>2.667700000000012</v>
      </c>
      <c r="J22" s="300">
        <v>2.7121000000000128</v>
      </c>
      <c r="K22" s="300">
        <v>0.54390000000000249</v>
      </c>
      <c r="L22" s="300">
        <v>2.7269000000000125</v>
      </c>
      <c r="M22" s="301">
        <v>3.0414000000000141</v>
      </c>
      <c r="N22" s="23">
        <v>135.52164973747205</v>
      </c>
      <c r="O22" s="24">
        <v>23.409938976768004</v>
      </c>
      <c r="P22" s="24">
        <v>133.70373749657603</v>
      </c>
      <c r="Q22" s="25">
        <v>134.91688765388801</v>
      </c>
      <c r="R22" s="23">
        <v>130.35633595801599</v>
      </c>
      <c r="S22" s="24">
        <v>25.029064398336001</v>
      </c>
      <c r="T22" s="24">
        <v>129.58402574003202</v>
      </c>
      <c r="U22" s="25">
        <v>130.59290592537602</v>
      </c>
      <c r="V22" s="302">
        <f t="shared" si="0"/>
        <v>1813.3727458864641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471</v>
      </c>
      <c r="C23" s="300">
        <v>2.7158000000000126</v>
      </c>
      <c r="D23" s="300">
        <v>2.5937000000000121</v>
      </c>
      <c r="E23" s="300">
        <v>0.57350000000000256</v>
      </c>
      <c r="F23" s="300">
        <v>2.6196000000000121</v>
      </c>
      <c r="G23" s="300">
        <v>3.0636000000000139</v>
      </c>
      <c r="H23" s="299">
        <v>476</v>
      </c>
      <c r="I23" s="300">
        <v>2.667700000000012</v>
      </c>
      <c r="J23" s="300">
        <v>2.7121000000000128</v>
      </c>
      <c r="K23" s="300">
        <v>0.54390000000000249</v>
      </c>
      <c r="L23" s="300">
        <v>2.7269000000000125</v>
      </c>
      <c r="M23" s="301">
        <v>3.0414000000000141</v>
      </c>
      <c r="N23" s="23">
        <v>135.52164973747205</v>
      </c>
      <c r="O23" s="24">
        <v>23.409938976768004</v>
      </c>
      <c r="P23" s="24">
        <v>133.70373749657603</v>
      </c>
      <c r="Q23" s="25">
        <v>134.91688765388801</v>
      </c>
      <c r="R23" s="23">
        <v>130.35633595801599</v>
      </c>
      <c r="S23" s="24">
        <v>25.029064398336001</v>
      </c>
      <c r="T23" s="24">
        <v>129.58402574003202</v>
      </c>
      <c r="U23" s="25">
        <v>130.59290592537602</v>
      </c>
      <c r="V23" s="302">
        <f t="shared" si="0"/>
        <v>1813.3727458864641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3299</v>
      </c>
      <c r="C24" s="306">
        <f t="shared" ref="C24:U24" si="1">SUM(C17:C23)</f>
        <v>20.185000000000105</v>
      </c>
      <c r="D24" s="306">
        <f t="shared" si="1"/>
        <v>19.277500000000103</v>
      </c>
      <c r="E24" s="306">
        <f t="shared" si="1"/>
        <v>4.2895000000000225</v>
      </c>
      <c r="F24" s="306">
        <f t="shared" si="1"/>
        <v>19.470000000000102</v>
      </c>
      <c r="G24" s="306">
        <f t="shared" si="1"/>
        <v>22.77000000000012</v>
      </c>
      <c r="H24" s="305">
        <f t="shared" si="1"/>
        <v>3334</v>
      </c>
      <c r="I24" s="306">
        <f t="shared" si="1"/>
        <v>19.854500000000101</v>
      </c>
      <c r="J24" s="306">
        <f t="shared" si="1"/>
        <v>20.157500000000109</v>
      </c>
      <c r="K24" s="306">
        <f t="shared" si="1"/>
        <v>4.0425000000000209</v>
      </c>
      <c r="L24" s="306">
        <f t="shared" si="1"/>
        <v>20.285500000000102</v>
      </c>
      <c r="M24" s="307">
        <f t="shared" si="1"/>
        <v>22.605000000000118</v>
      </c>
      <c r="N24" s="391">
        <f t="shared" si="1"/>
        <v>949.70330000000013</v>
      </c>
      <c r="O24" s="392">
        <f t="shared" si="1"/>
        <v>164.60079999999999</v>
      </c>
      <c r="P24" s="392">
        <f t="shared" si="1"/>
        <v>937.79140000000007</v>
      </c>
      <c r="Q24" s="393">
        <f t="shared" si="1"/>
        <v>946.45460000000014</v>
      </c>
      <c r="R24" s="391">
        <f t="shared" si="1"/>
        <v>913.96759999999995</v>
      </c>
      <c r="S24" s="392">
        <f t="shared" si="1"/>
        <v>175.42980000000003</v>
      </c>
      <c r="T24" s="392">
        <f t="shared" si="1"/>
        <v>908.55310000000031</v>
      </c>
      <c r="U24" s="393">
        <f t="shared" si="1"/>
        <v>915.05050000000028</v>
      </c>
      <c r="V24" s="302">
        <f>SUM(B24:U24)</f>
        <v>12717.488100000002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154.70000000000002</v>
      </c>
      <c r="D25" s="314">
        <v>154.70000000000002</v>
      </c>
      <c r="E25" s="314">
        <v>154.70000000000002</v>
      </c>
      <c r="F25" s="314">
        <v>154.70000000000002</v>
      </c>
      <c r="G25" s="314">
        <v>154.70000000000002</v>
      </c>
      <c r="H25" s="313"/>
      <c r="I25" s="314">
        <v>154.70000000000002</v>
      </c>
      <c r="J25" s="314">
        <v>154.70000000000002</v>
      </c>
      <c r="K25" s="314">
        <v>154.70000000000002</v>
      </c>
      <c r="L25" s="314">
        <v>154.70000000000002</v>
      </c>
      <c r="M25" s="315">
        <v>154.70000000000002</v>
      </c>
      <c r="N25" s="387">
        <v>154.70000000000002</v>
      </c>
      <c r="O25" s="388">
        <v>154.70000000000002</v>
      </c>
      <c r="P25" s="388">
        <v>154.70000000000002</v>
      </c>
      <c r="Q25" s="389">
        <v>154.70000000000002</v>
      </c>
      <c r="R25" s="390">
        <v>154.70000000000002</v>
      </c>
      <c r="S25" s="388">
        <v>154.70000000000002</v>
      </c>
      <c r="T25" s="388">
        <v>154.70000000000002</v>
      </c>
      <c r="U25" s="389">
        <v>154.70000000000002</v>
      </c>
      <c r="V25" s="320">
        <f>+((V24/V26)/7)*1000</f>
        <v>154.68573982849847</v>
      </c>
    </row>
    <row r="26" spans="1:42" s="52" customFormat="1" ht="36.75" customHeight="1" x14ac:dyDescent="0.25">
      <c r="A26" s="321" t="s">
        <v>21</v>
      </c>
      <c r="B26" s="322"/>
      <c r="C26" s="323">
        <v>734</v>
      </c>
      <c r="D26" s="323">
        <v>701</v>
      </c>
      <c r="E26" s="323">
        <v>155</v>
      </c>
      <c r="F26" s="323">
        <v>708</v>
      </c>
      <c r="G26" s="323">
        <v>828</v>
      </c>
      <c r="H26" s="324"/>
      <c r="I26" s="323">
        <v>721</v>
      </c>
      <c r="J26" s="323">
        <v>733</v>
      </c>
      <c r="K26" s="323">
        <v>147</v>
      </c>
      <c r="L26" s="323">
        <v>737</v>
      </c>
      <c r="M26" s="325">
        <v>822</v>
      </c>
      <c r="N26" s="86">
        <v>877</v>
      </c>
      <c r="O26" s="35">
        <v>152</v>
      </c>
      <c r="P26" s="35">
        <v>866</v>
      </c>
      <c r="Q26" s="36">
        <v>874</v>
      </c>
      <c r="R26" s="34">
        <v>844</v>
      </c>
      <c r="S26" s="35">
        <v>162</v>
      </c>
      <c r="T26" s="35">
        <v>839</v>
      </c>
      <c r="U26" s="36">
        <v>845</v>
      </c>
      <c r="V26" s="326">
        <f>SUM(C26:U26)</f>
        <v>11745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681.29880000000014</v>
      </c>
      <c r="D27" s="300">
        <f t="shared" ref="D27:G27" si="2">(D26*D25/1000)*6</f>
        <v>650.66820000000007</v>
      </c>
      <c r="E27" s="300">
        <f t="shared" si="2"/>
        <v>143.87100000000004</v>
      </c>
      <c r="F27" s="300">
        <f t="shared" si="2"/>
        <v>657.16560000000004</v>
      </c>
      <c r="G27" s="300">
        <f t="shared" si="2"/>
        <v>768.54960000000017</v>
      </c>
      <c r="H27" s="328"/>
      <c r="I27" s="300">
        <f>(I26*I25/1000)*6</f>
        <v>669.23220000000003</v>
      </c>
      <c r="J27" s="300">
        <f>(J26*J25/1000)*6</f>
        <v>680.37059999999997</v>
      </c>
      <c r="K27" s="300">
        <f>(K26*K25/1000)*6</f>
        <v>136.44540000000001</v>
      </c>
      <c r="L27" s="300">
        <f>(L26*L25/1000)*6</f>
        <v>684.08339999999998</v>
      </c>
      <c r="M27" s="301">
        <f>(M26*M25/1000)*6</f>
        <v>762.98040000000003</v>
      </c>
      <c r="N27" s="302">
        <f>((N26*N25)*7/1000-N17-N18)/5</f>
        <v>135.52164973747205</v>
      </c>
      <c r="O27" s="204">
        <f t="shared" ref="O27:U27" si="3">((O26*O25)*7/1000-O17-O18)/5</f>
        <v>23.409938976768004</v>
      </c>
      <c r="P27" s="204">
        <f t="shared" si="3"/>
        <v>133.70373749657603</v>
      </c>
      <c r="Q27" s="205">
        <f t="shared" si="3"/>
        <v>134.91688765388801</v>
      </c>
      <c r="R27" s="203">
        <f t="shared" si="3"/>
        <v>130.35633595801599</v>
      </c>
      <c r="S27" s="204">
        <f t="shared" si="3"/>
        <v>25.029064398336001</v>
      </c>
      <c r="T27" s="204">
        <f t="shared" si="3"/>
        <v>129.58402574003202</v>
      </c>
      <c r="U27" s="205">
        <f t="shared" si="3"/>
        <v>130.59290592537602</v>
      </c>
      <c r="V27" s="88"/>
      <c r="W27" s="52">
        <f>((V24*1000)/V26)/7</f>
        <v>154.68573982849847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2.7158000000000126</v>
      </c>
      <c r="D28" s="330">
        <f t="shared" ref="D28:G28" si="4">+(D25-$C$32)*D26/1000</f>
        <v>2.5937000000000121</v>
      </c>
      <c r="E28" s="330">
        <f t="shared" si="4"/>
        <v>0.57350000000000256</v>
      </c>
      <c r="F28" s="330">
        <f t="shared" si="4"/>
        <v>2.6196000000000121</v>
      </c>
      <c r="G28" s="330">
        <f t="shared" si="4"/>
        <v>3.0636000000000139</v>
      </c>
      <c r="H28" s="329"/>
      <c r="I28" s="330">
        <f>+(I25-$I$32)*I26/1000</f>
        <v>2.667700000000012</v>
      </c>
      <c r="J28" s="330">
        <f t="shared" ref="J28:M28" si="5">+(J25-$I$32)*J26/1000</f>
        <v>2.7121000000000128</v>
      </c>
      <c r="K28" s="330">
        <f t="shared" si="5"/>
        <v>0.54390000000000249</v>
      </c>
      <c r="L28" s="330">
        <f t="shared" si="5"/>
        <v>2.7269000000000125</v>
      </c>
      <c r="M28" s="331">
        <f t="shared" si="5"/>
        <v>3.0414000000000141</v>
      </c>
      <c r="N28" s="259">
        <f t="shared" ref="N28:U28" si="6">((N26*N25)*7)/1000</f>
        <v>949.70330000000013</v>
      </c>
      <c r="O28" s="45">
        <f t="shared" si="6"/>
        <v>164.60080000000002</v>
      </c>
      <c r="P28" s="45">
        <f t="shared" si="6"/>
        <v>937.79140000000018</v>
      </c>
      <c r="Q28" s="46">
        <f t="shared" si="6"/>
        <v>946.45460000000014</v>
      </c>
      <c r="R28" s="44">
        <f t="shared" si="6"/>
        <v>913.96760000000006</v>
      </c>
      <c r="S28" s="45">
        <f t="shared" si="6"/>
        <v>175.42980000000003</v>
      </c>
      <c r="T28" s="45">
        <f t="shared" si="6"/>
        <v>908.55310000000009</v>
      </c>
      <c r="U28" s="46">
        <f t="shared" si="6"/>
        <v>915.05050000000017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856.33333333333587</v>
      </c>
      <c r="D29" s="333">
        <f t="shared" si="7"/>
        <v>817.83333333333576</v>
      </c>
      <c r="E29" s="333">
        <f t="shared" si="7"/>
        <v>180.83333333333385</v>
      </c>
      <c r="F29" s="333">
        <f t="shared" si="7"/>
        <v>826.00000000000239</v>
      </c>
      <c r="G29" s="333">
        <f t="shared" si="7"/>
        <v>966.00000000000284</v>
      </c>
      <c r="H29" s="332"/>
      <c r="I29" s="333">
        <f>+I26*(1.16666666666667)</f>
        <v>841.16666666666913</v>
      </c>
      <c r="J29" s="333">
        <f>+J26*(1.16666666666667)</f>
        <v>855.16666666666913</v>
      </c>
      <c r="K29" s="333">
        <f>+K26*(1.16666666666667)</f>
        <v>171.50000000000051</v>
      </c>
      <c r="L29" s="333">
        <f>+L26*(1.16666666666667)</f>
        <v>859.83333333333587</v>
      </c>
      <c r="M29" s="334">
        <f>+M26*(1.16666666666667)</f>
        <v>959.00000000000284</v>
      </c>
      <c r="N29" s="89">
        <f t="shared" ref="N29:U29" si="8">+(N24/N26)/7*1000</f>
        <v>154.70000000000005</v>
      </c>
      <c r="O29" s="49">
        <f t="shared" si="8"/>
        <v>154.70000000000002</v>
      </c>
      <c r="P29" s="49">
        <f t="shared" si="8"/>
        <v>154.70000000000002</v>
      </c>
      <c r="Q29" s="50">
        <f t="shared" si="8"/>
        <v>154.70000000000005</v>
      </c>
      <c r="R29" s="48">
        <f t="shared" si="8"/>
        <v>154.70000000000002</v>
      </c>
      <c r="S29" s="49">
        <f t="shared" si="8"/>
        <v>154.70000000000005</v>
      </c>
      <c r="T29" s="49">
        <f t="shared" si="8"/>
        <v>154.70000000000005</v>
      </c>
      <c r="U29" s="50">
        <f t="shared" si="8"/>
        <v>154.70000000000005</v>
      </c>
      <c r="V29" s="344"/>
    </row>
    <row r="30" spans="1:42" s="304" customFormat="1" ht="33.75" customHeight="1" x14ac:dyDescent="0.25">
      <c r="A30" s="52"/>
      <c r="B30" s="328"/>
      <c r="C30" s="335">
        <f>(C27/6)</f>
        <v>113.54980000000002</v>
      </c>
      <c r="D30" s="335">
        <f t="shared" ref="D30:G30" si="9">+(D27/6)</f>
        <v>108.44470000000001</v>
      </c>
      <c r="E30" s="335">
        <f t="shared" si="9"/>
        <v>23.978500000000007</v>
      </c>
      <c r="F30" s="335">
        <f t="shared" si="9"/>
        <v>109.52760000000001</v>
      </c>
      <c r="G30" s="335">
        <f t="shared" si="9"/>
        <v>128.09160000000003</v>
      </c>
      <c r="H30" s="328"/>
      <c r="I30" s="335">
        <f>+(I27/6)</f>
        <v>111.53870000000001</v>
      </c>
      <c r="J30" s="335">
        <f>+(J27/6)</f>
        <v>113.3951</v>
      </c>
      <c r="K30" s="335">
        <f>+(K27/6)</f>
        <v>22.7409</v>
      </c>
      <c r="L30" s="335">
        <f>+(L27/6)</f>
        <v>114.01389999999999</v>
      </c>
      <c r="M30" s="336">
        <f>+(M27/6)</f>
        <v>127.16340000000001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278.82825000000003</v>
      </c>
      <c r="D31" s="335">
        <f t="shared" ref="D31:G31" si="10">+((D27-D24)/4)+D30</f>
        <v>266.29237499999999</v>
      </c>
      <c r="E31" s="335">
        <f t="shared" si="10"/>
        <v>58.873875000000012</v>
      </c>
      <c r="F31" s="335">
        <f t="shared" si="10"/>
        <v>268.95150000000001</v>
      </c>
      <c r="G31" s="335">
        <f t="shared" si="10"/>
        <v>314.53650000000005</v>
      </c>
      <c r="H31" s="328"/>
      <c r="I31" s="335">
        <f>+((I27-I24)/4)+I30</f>
        <v>273.88312499999995</v>
      </c>
      <c r="J31" s="335">
        <f>+((J27-J24)/4)+J30</f>
        <v>278.44837499999994</v>
      </c>
      <c r="K31" s="335">
        <f>+((K27-K24)/4)+K30</f>
        <v>55.841624999999993</v>
      </c>
      <c r="L31" s="335">
        <f>+((L27-L24)/4)+L30</f>
        <v>279.96337499999998</v>
      </c>
      <c r="M31" s="336">
        <f>+((M27-M24)/4)+M30</f>
        <v>312.25725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151</v>
      </c>
      <c r="D32" s="339">
        <f>+C32*E32/1000</f>
        <v>472.02600000000001</v>
      </c>
      <c r="E32" s="340">
        <f>+SUM(C26:G26)</f>
        <v>3126</v>
      </c>
      <c r="F32" s="341"/>
      <c r="G32" s="341"/>
      <c r="H32" s="337"/>
      <c r="I32" s="338">
        <v>151</v>
      </c>
      <c r="J32" s="339">
        <f>+I32*K32/1000</f>
        <v>477.16</v>
      </c>
      <c r="K32" s="340">
        <f>+SUM(I26:M26)</f>
        <v>3160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119.10429999999999</v>
      </c>
      <c r="C39" s="82">
        <v>122.22629999999997</v>
      </c>
      <c r="D39" s="82">
        <v>18.263700000000004</v>
      </c>
      <c r="E39" s="82">
        <v>120.66529999999999</v>
      </c>
      <c r="F39" s="82">
        <v>119.10429999999999</v>
      </c>
      <c r="G39" s="82"/>
      <c r="H39" s="82"/>
      <c r="I39" s="205">
        <f t="shared" ref="I39:I46" si="11">SUM(B39:H39)</f>
        <v>499.36389999999994</v>
      </c>
      <c r="J39" s="52"/>
      <c r="K39" s="404" t="s">
        <v>13</v>
      </c>
      <c r="L39" s="82">
        <v>9.1999999999999993</v>
      </c>
      <c r="M39" s="82">
        <v>9.8000000000000007</v>
      </c>
      <c r="N39" s="82">
        <v>1.3</v>
      </c>
      <c r="O39" s="82">
        <v>9.4</v>
      </c>
      <c r="P39" s="82">
        <v>9.1</v>
      </c>
      <c r="Q39" s="82"/>
      <c r="R39" s="205">
        <f t="shared" ref="R39:R46" si="12">SUM(L39:Q39)</f>
        <v>38.800000000000004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119.10429999999999</v>
      </c>
      <c r="C40" s="82">
        <v>122.22629999999997</v>
      </c>
      <c r="D40" s="82">
        <v>18.263700000000004</v>
      </c>
      <c r="E40" s="82">
        <v>120.66529999999999</v>
      </c>
      <c r="F40" s="82">
        <v>119.10429999999999</v>
      </c>
      <c r="G40" s="82"/>
      <c r="H40" s="82"/>
      <c r="I40" s="205">
        <f t="shared" si="11"/>
        <v>499.36389999999994</v>
      </c>
      <c r="J40" s="52"/>
      <c r="K40" s="406" t="s">
        <v>14</v>
      </c>
      <c r="L40" s="82">
        <v>9.1999999999999993</v>
      </c>
      <c r="M40" s="82">
        <v>9.8000000000000007</v>
      </c>
      <c r="N40" s="82">
        <v>1.3</v>
      </c>
      <c r="O40" s="82">
        <v>9.4</v>
      </c>
      <c r="P40" s="82">
        <v>9.1</v>
      </c>
      <c r="Q40" s="82"/>
      <c r="R40" s="205">
        <f t="shared" si="12"/>
        <v>38.800000000000004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9.1</v>
      </c>
      <c r="M41" s="82">
        <v>9.6999999999999993</v>
      </c>
      <c r="N41" s="82">
        <v>0.9</v>
      </c>
      <c r="O41" s="82">
        <v>9.4</v>
      </c>
      <c r="P41" s="82">
        <v>9.1</v>
      </c>
      <c r="Q41" s="24"/>
      <c r="R41" s="205">
        <f t="shared" si="12"/>
        <v>38.199999999999996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9.1</v>
      </c>
      <c r="M42" s="82">
        <v>9.6999999999999993</v>
      </c>
      <c r="N42" s="82">
        <v>0.9</v>
      </c>
      <c r="O42" s="82">
        <v>9.4</v>
      </c>
      <c r="P42" s="82">
        <v>9.1</v>
      </c>
      <c r="Q42" s="82"/>
      <c r="R42" s="205">
        <f t="shared" si="12"/>
        <v>38.199999999999996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9.1</v>
      </c>
      <c r="M43" s="82">
        <v>9.6999999999999993</v>
      </c>
      <c r="N43" s="82">
        <v>0.9</v>
      </c>
      <c r="O43" s="82">
        <v>9.4</v>
      </c>
      <c r="P43" s="82">
        <v>9.1</v>
      </c>
      <c r="Q43" s="82"/>
      <c r="R43" s="205">
        <f t="shared" si="12"/>
        <v>38.199999999999996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9.1999999999999993</v>
      </c>
      <c r="M44" s="82">
        <v>9.8000000000000007</v>
      </c>
      <c r="N44" s="82">
        <v>0.9</v>
      </c>
      <c r="O44" s="82">
        <v>9.4</v>
      </c>
      <c r="P44" s="82">
        <v>9.1999999999999993</v>
      </c>
      <c r="Q44" s="82"/>
      <c r="R44" s="205">
        <f t="shared" si="12"/>
        <v>38.5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9.1999999999999993</v>
      </c>
      <c r="M45" s="82">
        <v>9.8000000000000007</v>
      </c>
      <c r="N45" s="82">
        <v>0.9</v>
      </c>
      <c r="O45" s="82">
        <v>9.4</v>
      </c>
      <c r="P45" s="82">
        <v>9.1999999999999993</v>
      </c>
      <c r="Q45" s="82"/>
      <c r="R45" s="205">
        <f t="shared" si="12"/>
        <v>38.5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238.20859999999999</v>
      </c>
      <c r="C46" s="309">
        <f t="shared" si="13"/>
        <v>244.45259999999993</v>
      </c>
      <c r="D46" s="309">
        <f t="shared" si="13"/>
        <v>36.527400000000007</v>
      </c>
      <c r="E46" s="309">
        <f t="shared" si="13"/>
        <v>241.33059999999998</v>
      </c>
      <c r="F46" s="309">
        <f t="shared" si="13"/>
        <v>238.20859999999999</v>
      </c>
      <c r="G46" s="309">
        <f t="shared" si="13"/>
        <v>0</v>
      </c>
      <c r="H46" s="309">
        <f t="shared" si="13"/>
        <v>0</v>
      </c>
      <c r="I46" s="205">
        <f t="shared" si="11"/>
        <v>998.72779999999989</v>
      </c>
      <c r="K46" s="406" t="s">
        <v>11</v>
      </c>
      <c r="L46" s="308">
        <f t="shared" ref="L46:Q46" si="14">SUM(L39:L45)</f>
        <v>64.100000000000009</v>
      </c>
      <c r="M46" s="309">
        <f t="shared" si="14"/>
        <v>68.3</v>
      </c>
      <c r="N46" s="309">
        <f t="shared" si="14"/>
        <v>7.1000000000000014</v>
      </c>
      <c r="O46" s="309">
        <f t="shared" si="14"/>
        <v>65.8</v>
      </c>
      <c r="P46" s="309">
        <f t="shared" si="14"/>
        <v>63.900000000000006</v>
      </c>
      <c r="Q46" s="309">
        <f t="shared" si="14"/>
        <v>0</v>
      </c>
      <c r="R46" s="205">
        <f t="shared" si="12"/>
        <v>269.20000000000005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588">
        <v>156.1</v>
      </c>
      <c r="C47" s="589">
        <v>156.1</v>
      </c>
      <c r="D47" s="589">
        <v>156.1</v>
      </c>
      <c r="E47" s="589">
        <v>156.1</v>
      </c>
      <c r="F47" s="589">
        <v>156.1</v>
      </c>
      <c r="G47" s="317"/>
      <c r="H47" s="317"/>
      <c r="I47" s="425">
        <f>+((I46/I48)/7)*1000</f>
        <v>44.599999999999994</v>
      </c>
      <c r="K47" s="407" t="s">
        <v>20</v>
      </c>
      <c r="L47" s="316">
        <v>145.5</v>
      </c>
      <c r="M47" s="317">
        <v>143.5</v>
      </c>
      <c r="N47" s="317">
        <v>145.5</v>
      </c>
      <c r="O47" s="317">
        <v>142.5</v>
      </c>
      <c r="P47" s="317">
        <v>142.5</v>
      </c>
      <c r="Q47" s="317"/>
      <c r="R47" s="425">
        <f>+((R46/R48)/7)*1000</f>
        <v>143.49680170575695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763</v>
      </c>
      <c r="C48" s="35">
        <v>783</v>
      </c>
      <c r="D48" s="35">
        <v>117</v>
      </c>
      <c r="E48" s="35">
        <v>773</v>
      </c>
      <c r="F48" s="35">
        <v>763</v>
      </c>
      <c r="G48" s="35"/>
      <c r="H48" s="35"/>
      <c r="I48" s="427">
        <f>SUM(B48:H48)</f>
        <v>3199</v>
      </c>
      <c r="J48" s="52"/>
      <c r="K48" s="409" t="s">
        <v>21</v>
      </c>
      <c r="L48" s="428">
        <v>63</v>
      </c>
      <c r="M48" s="411">
        <v>68</v>
      </c>
      <c r="N48" s="411">
        <v>7</v>
      </c>
      <c r="O48" s="411">
        <v>66</v>
      </c>
      <c r="P48" s="411">
        <v>64</v>
      </c>
      <c r="Q48" s="411"/>
      <c r="R48" s="429">
        <f>SUM(L48:Q48)</f>
        <v>268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119.10429999999999</v>
      </c>
      <c r="C49" s="204">
        <f t="shared" si="15"/>
        <v>122.22629999999997</v>
      </c>
      <c r="D49" s="204">
        <f t="shared" si="15"/>
        <v>18.263700000000004</v>
      </c>
      <c r="E49" s="204">
        <f t="shared" si="15"/>
        <v>120.66529999999999</v>
      </c>
      <c r="F49" s="204">
        <f t="shared" si="15"/>
        <v>119.10429999999999</v>
      </c>
      <c r="G49" s="204">
        <f t="shared" si="15"/>
        <v>0</v>
      </c>
      <c r="H49" s="204">
        <f t="shared" si="15"/>
        <v>0</v>
      </c>
      <c r="I49" s="431">
        <f>((I46*1000)/I48)/7</f>
        <v>44.6</v>
      </c>
      <c r="K49" s="414" t="s">
        <v>22</v>
      </c>
      <c r="L49" s="302">
        <f t="shared" ref="L49:Q49" si="16">((L48*L47)*7/1000-L39-L40)/5</f>
        <v>9.1530999999999985</v>
      </c>
      <c r="M49" s="302">
        <f t="shared" si="16"/>
        <v>9.741200000000001</v>
      </c>
      <c r="N49" s="302">
        <f t="shared" si="16"/>
        <v>0.90590000000000015</v>
      </c>
      <c r="O49" s="302">
        <f t="shared" si="16"/>
        <v>9.407</v>
      </c>
      <c r="P49" s="302">
        <f t="shared" si="16"/>
        <v>9.1280000000000001</v>
      </c>
      <c r="Q49" s="204">
        <f t="shared" si="16"/>
        <v>0</v>
      </c>
      <c r="R49" s="432">
        <f>((R46*1000)/R48)/7</f>
        <v>143.49680170575695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833.73009999999999</v>
      </c>
      <c r="C50" s="43">
        <f t="shared" si="17"/>
        <v>855.58409999999981</v>
      </c>
      <c r="D50" s="43">
        <f t="shared" si="17"/>
        <v>127.84590000000001</v>
      </c>
      <c r="E50" s="43">
        <f t="shared" si="17"/>
        <v>844.6570999999999</v>
      </c>
      <c r="F50" s="43">
        <f t="shared" si="17"/>
        <v>833.73009999999999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64.165499999999994</v>
      </c>
      <c r="M50" s="43">
        <f t="shared" si="18"/>
        <v>68.305999999999997</v>
      </c>
      <c r="N50" s="43">
        <f t="shared" si="18"/>
        <v>7.1295000000000002</v>
      </c>
      <c r="O50" s="43">
        <f t="shared" si="18"/>
        <v>65.834999999999994</v>
      </c>
      <c r="P50" s="43">
        <f t="shared" si="18"/>
        <v>63.84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44.599999999999994</v>
      </c>
      <c r="C51" s="49">
        <f t="shared" si="19"/>
        <v>44.599999999999987</v>
      </c>
      <c r="D51" s="49">
        <f t="shared" si="19"/>
        <v>44.600000000000016</v>
      </c>
      <c r="E51" s="49">
        <f t="shared" si="19"/>
        <v>44.599999999999994</v>
      </c>
      <c r="F51" s="49">
        <f t="shared" si="19"/>
        <v>44.599999999999994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145.3514739229025</v>
      </c>
      <c r="M51" s="49">
        <f t="shared" si="20"/>
        <v>143.48739495798318</v>
      </c>
      <c r="N51" s="49">
        <f t="shared" si="20"/>
        <v>144.89795918367349</v>
      </c>
      <c r="O51" s="49">
        <f t="shared" si="20"/>
        <v>142.42424242424244</v>
      </c>
      <c r="P51" s="49">
        <f t="shared" si="20"/>
        <v>142.63392857142858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93"/>
      <c r="D73" s="593"/>
      <c r="E73" s="593"/>
      <c r="F73" s="118"/>
      <c r="G73" s="198"/>
      <c r="H73" s="593"/>
      <c r="I73" s="593"/>
      <c r="J73" s="593"/>
      <c r="K73" s="118"/>
      <c r="L73" s="198"/>
      <c r="M73" s="593"/>
      <c r="N73" s="593"/>
      <c r="O73" s="118"/>
      <c r="P73" s="198"/>
      <c r="Q73" s="593"/>
      <c r="R73" s="59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8.8000000000000007</v>
      </c>
      <c r="D76" s="204">
        <v>1.4</v>
      </c>
      <c r="E76" s="204">
        <v>9</v>
      </c>
      <c r="F76" s="205">
        <v>10</v>
      </c>
      <c r="G76" s="203">
        <v>8.6999999999999993</v>
      </c>
      <c r="H76" s="204">
        <v>9.1</v>
      </c>
      <c r="I76" s="204">
        <v>2</v>
      </c>
      <c r="J76" s="204">
        <v>9.1999999999999993</v>
      </c>
      <c r="K76" s="205">
        <v>10.4</v>
      </c>
      <c r="L76" s="203">
        <v>10.7</v>
      </c>
      <c r="M76" s="204">
        <v>1.8</v>
      </c>
      <c r="N76" s="204">
        <v>10.7</v>
      </c>
      <c r="O76" s="205">
        <v>10.6</v>
      </c>
      <c r="P76" s="203">
        <v>10.5</v>
      </c>
      <c r="Q76" s="204">
        <v>2</v>
      </c>
      <c r="R76" s="204">
        <v>10.4</v>
      </c>
      <c r="S76" s="205">
        <v>10.3</v>
      </c>
      <c r="T76" s="405">
        <f t="shared" ref="T76:T83" si="26">SUM(B76:S76)</f>
        <v>144.9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8.8000000000000007</v>
      </c>
      <c r="D77" s="204">
        <v>1.4</v>
      </c>
      <c r="E77" s="204">
        <v>9</v>
      </c>
      <c r="F77" s="205">
        <v>10</v>
      </c>
      <c r="G77" s="203">
        <v>8.6999999999999993</v>
      </c>
      <c r="H77" s="204">
        <v>9.1</v>
      </c>
      <c r="I77" s="204">
        <v>2</v>
      </c>
      <c r="J77" s="204">
        <v>9.1999999999999993</v>
      </c>
      <c r="K77" s="205">
        <v>10.4</v>
      </c>
      <c r="L77" s="203">
        <v>10.7</v>
      </c>
      <c r="M77" s="204">
        <v>1.8</v>
      </c>
      <c r="N77" s="204">
        <v>10.7</v>
      </c>
      <c r="O77" s="205">
        <v>10.6</v>
      </c>
      <c r="P77" s="203">
        <v>10.5</v>
      </c>
      <c r="Q77" s="204">
        <v>2</v>
      </c>
      <c r="R77" s="204">
        <v>10.4</v>
      </c>
      <c r="S77" s="205">
        <v>10.3</v>
      </c>
      <c r="T77" s="405">
        <f t="shared" si="26"/>
        <v>144.9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</v>
      </c>
      <c r="C78" s="204">
        <v>8.8000000000000007</v>
      </c>
      <c r="D78" s="204">
        <v>1.3</v>
      </c>
      <c r="E78" s="204">
        <v>8.9</v>
      </c>
      <c r="F78" s="205">
        <v>10</v>
      </c>
      <c r="G78" s="203">
        <v>8.6999999999999993</v>
      </c>
      <c r="H78" s="204">
        <v>9</v>
      </c>
      <c r="I78" s="204">
        <v>1.9</v>
      </c>
      <c r="J78" s="204">
        <v>9.1999999999999993</v>
      </c>
      <c r="K78" s="205">
        <v>10.3</v>
      </c>
      <c r="L78" s="203">
        <v>10.6</v>
      </c>
      <c r="M78" s="204">
        <v>1.8</v>
      </c>
      <c r="N78" s="204">
        <v>10.6</v>
      </c>
      <c r="O78" s="205">
        <v>10.6</v>
      </c>
      <c r="P78" s="203">
        <v>10.5</v>
      </c>
      <c r="Q78" s="204">
        <v>1.9</v>
      </c>
      <c r="R78" s="204">
        <v>10.3</v>
      </c>
      <c r="S78" s="205">
        <v>10.3</v>
      </c>
      <c r="T78" s="405">
        <f t="shared" si="26"/>
        <v>143.79999999999998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8.8000000000000007</v>
      </c>
      <c r="D79" s="204">
        <v>1.3</v>
      </c>
      <c r="E79" s="204">
        <v>8.9</v>
      </c>
      <c r="F79" s="205">
        <v>10</v>
      </c>
      <c r="G79" s="203">
        <v>8.6999999999999993</v>
      </c>
      <c r="H79" s="204">
        <v>9.1</v>
      </c>
      <c r="I79" s="204">
        <v>1.9</v>
      </c>
      <c r="J79" s="204">
        <v>9.1999999999999993</v>
      </c>
      <c r="K79" s="205">
        <v>10.3</v>
      </c>
      <c r="L79" s="203">
        <v>10.7</v>
      </c>
      <c r="M79" s="204">
        <v>1.8</v>
      </c>
      <c r="N79" s="204">
        <v>10.7</v>
      </c>
      <c r="O79" s="205">
        <v>10.6</v>
      </c>
      <c r="P79" s="203">
        <v>10.5</v>
      </c>
      <c r="Q79" s="204">
        <v>1.9</v>
      </c>
      <c r="R79" s="204">
        <v>10.4</v>
      </c>
      <c r="S79" s="205">
        <v>10.3</v>
      </c>
      <c r="T79" s="405">
        <f t="shared" si="26"/>
        <v>144.30000000000001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9.1999999999999993</v>
      </c>
      <c r="C80" s="204">
        <v>8.8000000000000007</v>
      </c>
      <c r="D80" s="204">
        <v>1.3</v>
      </c>
      <c r="E80" s="204">
        <v>8.9</v>
      </c>
      <c r="F80" s="205">
        <v>10</v>
      </c>
      <c r="G80" s="203">
        <v>8.6999999999999993</v>
      </c>
      <c r="H80" s="204">
        <v>9.1</v>
      </c>
      <c r="I80" s="204">
        <v>1.9</v>
      </c>
      <c r="J80" s="204">
        <v>9.1999999999999993</v>
      </c>
      <c r="K80" s="205">
        <v>10.3</v>
      </c>
      <c r="L80" s="203">
        <v>10.7</v>
      </c>
      <c r="M80" s="204">
        <v>1.8</v>
      </c>
      <c r="N80" s="204">
        <v>10.7</v>
      </c>
      <c r="O80" s="205">
        <v>10.6</v>
      </c>
      <c r="P80" s="203">
        <v>10.6</v>
      </c>
      <c r="Q80" s="204">
        <v>1.9</v>
      </c>
      <c r="R80" s="204">
        <v>10.4</v>
      </c>
      <c r="S80" s="205">
        <v>10.3</v>
      </c>
      <c r="T80" s="405">
        <f t="shared" si="26"/>
        <v>144.4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9.1999999999999993</v>
      </c>
      <c r="C81" s="204">
        <v>8.8000000000000007</v>
      </c>
      <c r="D81" s="204">
        <v>1.4</v>
      </c>
      <c r="E81" s="204">
        <v>8.9</v>
      </c>
      <c r="F81" s="205">
        <v>10.1</v>
      </c>
      <c r="G81" s="203">
        <v>8.8000000000000007</v>
      </c>
      <c r="H81" s="204">
        <v>9.1</v>
      </c>
      <c r="I81" s="204">
        <v>2</v>
      </c>
      <c r="J81" s="204">
        <v>9.1999999999999993</v>
      </c>
      <c r="K81" s="205">
        <v>10.3</v>
      </c>
      <c r="L81" s="203">
        <v>10.7</v>
      </c>
      <c r="M81" s="204">
        <v>1.8</v>
      </c>
      <c r="N81" s="204">
        <v>10.7</v>
      </c>
      <c r="O81" s="205">
        <v>10.6</v>
      </c>
      <c r="P81" s="203">
        <v>10.6</v>
      </c>
      <c r="Q81" s="204">
        <v>2</v>
      </c>
      <c r="R81" s="204">
        <v>10.4</v>
      </c>
      <c r="S81" s="205">
        <v>10.3</v>
      </c>
      <c r="T81" s="405">
        <f t="shared" si="26"/>
        <v>144.9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9.1999999999999993</v>
      </c>
      <c r="C82" s="204">
        <v>8.9</v>
      </c>
      <c r="D82" s="204">
        <v>1.4</v>
      </c>
      <c r="E82" s="204">
        <v>9</v>
      </c>
      <c r="F82" s="205">
        <v>10.1</v>
      </c>
      <c r="G82" s="203">
        <v>8.8000000000000007</v>
      </c>
      <c r="H82" s="204">
        <v>9.1</v>
      </c>
      <c r="I82" s="204">
        <v>2</v>
      </c>
      <c r="J82" s="204">
        <v>9.1999999999999993</v>
      </c>
      <c r="K82" s="205">
        <v>10.3</v>
      </c>
      <c r="L82" s="203">
        <v>10.7</v>
      </c>
      <c r="M82" s="204">
        <v>1.8</v>
      </c>
      <c r="N82" s="204">
        <v>10.7</v>
      </c>
      <c r="O82" s="205">
        <v>10.7</v>
      </c>
      <c r="P82" s="203">
        <v>10.6</v>
      </c>
      <c r="Q82" s="204">
        <v>2</v>
      </c>
      <c r="R82" s="204">
        <v>10.4</v>
      </c>
      <c r="S82" s="205">
        <v>10.4</v>
      </c>
      <c r="T82" s="405">
        <f t="shared" si="26"/>
        <v>145.30000000000001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64.500000000000014</v>
      </c>
      <c r="C83" s="309">
        <f>SUM(C76:C82)</f>
        <v>61.699999999999996</v>
      </c>
      <c r="D83" s="309">
        <f>SUM(D76:D82)</f>
        <v>9.5</v>
      </c>
      <c r="E83" s="309">
        <f>SUM(E76:E82)</f>
        <v>62.599999999999994</v>
      </c>
      <c r="F83" s="310">
        <f>SUM(F76:F82)</f>
        <v>70.2</v>
      </c>
      <c r="G83" s="311">
        <f t="shared" ref="G83:S83" si="27">SUM(G76:G82)</f>
        <v>61.099999999999994</v>
      </c>
      <c r="H83" s="309">
        <f t="shared" si="27"/>
        <v>63.6</v>
      </c>
      <c r="I83" s="309">
        <f t="shared" si="27"/>
        <v>13.700000000000001</v>
      </c>
      <c r="J83" s="309">
        <f t="shared" si="27"/>
        <v>64.400000000000006</v>
      </c>
      <c r="K83" s="310">
        <f t="shared" si="27"/>
        <v>72.3</v>
      </c>
      <c r="L83" s="311">
        <f t="shared" si="27"/>
        <v>74.800000000000011</v>
      </c>
      <c r="M83" s="309">
        <f t="shared" si="27"/>
        <v>12.600000000000001</v>
      </c>
      <c r="N83" s="309">
        <f t="shared" si="27"/>
        <v>74.800000000000011</v>
      </c>
      <c r="O83" s="310">
        <f t="shared" si="27"/>
        <v>74.3</v>
      </c>
      <c r="P83" s="311">
        <f t="shared" si="27"/>
        <v>73.8</v>
      </c>
      <c r="Q83" s="309">
        <f t="shared" si="27"/>
        <v>13.700000000000001</v>
      </c>
      <c r="R83" s="309">
        <f t="shared" si="27"/>
        <v>72.7</v>
      </c>
      <c r="S83" s="310">
        <f t="shared" si="27"/>
        <v>72.2</v>
      </c>
      <c r="T83" s="405">
        <f t="shared" si="26"/>
        <v>1012.5000000000002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151</v>
      </c>
      <c r="C84" s="317">
        <v>149.5</v>
      </c>
      <c r="D84" s="317">
        <v>151.5</v>
      </c>
      <c r="E84" s="317">
        <v>149</v>
      </c>
      <c r="F84" s="318">
        <v>147.5</v>
      </c>
      <c r="G84" s="319">
        <v>150.5</v>
      </c>
      <c r="H84" s="317">
        <v>149</v>
      </c>
      <c r="I84" s="317">
        <v>151</v>
      </c>
      <c r="J84" s="317">
        <v>148.5</v>
      </c>
      <c r="K84" s="318">
        <v>147.5</v>
      </c>
      <c r="L84" s="319">
        <v>150.5</v>
      </c>
      <c r="M84" s="317">
        <v>150.5</v>
      </c>
      <c r="N84" s="317">
        <v>148.5</v>
      </c>
      <c r="O84" s="318">
        <v>147.5</v>
      </c>
      <c r="P84" s="319">
        <v>150.5</v>
      </c>
      <c r="Q84" s="317">
        <v>151</v>
      </c>
      <c r="R84" s="317">
        <v>148.5</v>
      </c>
      <c r="S84" s="318">
        <v>147.5</v>
      </c>
      <c r="T84" s="408">
        <f>+((T83/T85)/7)*1000</f>
        <v>148.96277769604242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61</v>
      </c>
      <c r="C85" s="411">
        <v>59</v>
      </c>
      <c r="D85" s="411">
        <v>9</v>
      </c>
      <c r="E85" s="411">
        <v>60</v>
      </c>
      <c r="F85" s="412">
        <v>68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13</v>
      </c>
      <c r="R85" s="411">
        <v>70</v>
      </c>
      <c r="S85" s="412">
        <v>70</v>
      </c>
      <c r="T85" s="413">
        <f>SUM(B85:S85)</f>
        <v>971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9.1754000000000016</v>
      </c>
      <c r="C86" s="204">
        <f t="shared" si="28"/>
        <v>8.8287000000000013</v>
      </c>
      <c r="D86" s="204">
        <f t="shared" si="28"/>
        <v>1.3488999999999998</v>
      </c>
      <c r="E86" s="204">
        <f t="shared" si="28"/>
        <v>8.9160000000000004</v>
      </c>
      <c r="F86" s="205">
        <f t="shared" si="28"/>
        <v>10.041999999999998</v>
      </c>
      <c r="G86" s="203">
        <f t="shared" si="28"/>
        <v>8.7406000000000006</v>
      </c>
      <c r="H86" s="204">
        <f t="shared" si="28"/>
        <v>9.0845999999999982</v>
      </c>
      <c r="I86" s="204">
        <f t="shared" si="28"/>
        <v>1.9481999999999999</v>
      </c>
      <c r="J86" s="204">
        <f t="shared" si="28"/>
        <v>9.2097999999999978</v>
      </c>
      <c r="K86" s="205">
        <f t="shared" si="28"/>
        <v>10.295000000000002</v>
      </c>
      <c r="L86" s="203">
        <f t="shared" si="28"/>
        <v>10.6797</v>
      </c>
      <c r="M86" s="204">
        <f t="shared" si="28"/>
        <v>1.8083999999999996</v>
      </c>
      <c r="N86" s="204">
        <f t="shared" si="28"/>
        <v>10.688799999999997</v>
      </c>
      <c r="O86" s="205">
        <f t="shared" si="28"/>
        <v>10.628</v>
      </c>
      <c r="P86" s="203">
        <f t="shared" si="28"/>
        <v>10.549000000000001</v>
      </c>
      <c r="Q86" s="204">
        <f t="shared" si="28"/>
        <v>1.9481999999999999</v>
      </c>
      <c r="R86" s="204">
        <f t="shared" si="28"/>
        <v>10.393000000000001</v>
      </c>
      <c r="S86" s="205">
        <f t="shared" si="28"/>
        <v>10.335000000000003</v>
      </c>
      <c r="T86" s="413">
        <f>((T83*1000)/T85)/7</f>
        <v>148.96277769604239</v>
      </c>
      <c r="AD86" s="3"/>
    </row>
    <row r="87" spans="1:41" ht="33.75" customHeight="1" x14ac:dyDescent="0.25">
      <c r="A87" s="99" t="s">
        <v>23</v>
      </c>
      <c r="B87" s="42">
        <f>((B85*B84)*7)/1000</f>
        <v>64.477000000000004</v>
      </c>
      <c r="C87" s="43">
        <f>((C85*C84)*7)/1000</f>
        <v>61.743499999999997</v>
      </c>
      <c r="D87" s="43">
        <f>((D85*D84)*7)/1000</f>
        <v>9.5444999999999993</v>
      </c>
      <c r="E87" s="43">
        <f>((E85*E84)*7)/1000</f>
        <v>62.58</v>
      </c>
      <c r="F87" s="90">
        <f>((F85*F84)*7)/1000</f>
        <v>70.209999999999994</v>
      </c>
      <c r="G87" s="42">
        <f t="shared" ref="G87:S87" si="29">((G85*G84)*7)/1000</f>
        <v>61.103000000000002</v>
      </c>
      <c r="H87" s="43">
        <f t="shared" si="29"/>
        <v>63.622999999999998</v>
      </c>
      <c r="I87" s="43">
        <f t="shared" si="29"/>
        <v>13.741</v>
      </c>
      <c r="J87" s="43">
        <f t="shared" si="29"/>
        <v>64.448999999999998</v>
      </c>
      <c r="K87" s="90">
        <f t="shared" si="29"/>
        <v>72.275000000000006</v>
      </c>
      <c r="L87" s="42">
        <f t="shared" si="29"/>
        <v>74.798500000000004</v>
      </c>
      <c r="M87" s="43">
        <f t="shared" si="29"/>
        <v>12.641999999999999</v>
      </c>
      <c r="N87" s="43">
        <f t="shared" si="29"/>
        <v>74.843999999999994</v>
      </c>
      <c r="O87" s="90">
        <f t="shared" si="29"/>
        <v>74.34</v>
      </c>
      <c r="P87" s="42">
        <f t="shared" si="29"/>
        <v>73.745000000000005</v>
      </c>
      <c r="Q87" s="43">
        <f t="shared" si="29"/>
        <v>13.741</v>
      </c>
      <c r="R87" s="43">
        <f t="shared" si="29"/>
        <v>72.765000000000001</v>
      </c>
      <c r="S87" s="90">
        <f t="shared" si="29"/>
        <v>72.275000000000006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151.0538641686183</v>
      </c>
      <c r="C88" s="49">
        <f>+(C83/C85)/7*1000</f>
        <v>149.39467312348668</v>
      </c>
      <c r="D88" s="49">
        <f>+(D83/D85)/7*1000</f>
        <v>150.79365079365078</v>
      </c>
      <c r="E88" s="49">
        <f>+(E83/E85)/7*1000</f>
        <v>149.04761904761904</v>
      </c>
      <c r="F88" s="50">
        <f>+(F83/F85)/7*1000</f>
        <v>147.47899159663865</v>
      </c>
      <c r="G88" s="48">
        <f t="shared" ref="G88:S88" si="30">+(G83/G85)/7*1000</f>
        <v>150.49261083743843</v>
      </c>
      <c r="H88" s="49">
        <f t="shared" si="30"/>
        <v>148.94613583138172</v>
      </c>
      <c r="I88" s="49">
        <f t="shared" si="30"/>
        <v>150.54945054945054</v>
      </c>
      <c r="J88" s="49">
        <f t="shared" si="30"/>
        <v>148.38709677419357</v>
      </c>
      <c r="K88" s="50">
        <f t="shared" si="30"/>
        <v>147.55102040816328</v>
      </c>
      <c r="L88" s="48">
        <f t="shared" si="30"/>
        <v>150.50301810865193</v>
      </c>
      <c r="M88" s="49">
        <f t="shared" si="30"/>
        <v>150</v>
      </c>
      <c r="N88" s="49">
        <f t="shared" si="30"/>
        <v>148.4126984126984</v>
      </c>
      <c r="O88" s="50">
        <f t="shared" si="30"/>
        <v>147.42063492063491</v>
      </c>
      <c r="P88" s="48">
        <f t="shared" si="30"/>
        <v>150.61224489795919</v>
      </c>
      <c r="Q88" s="49">
        <f t="shared" si="30"/>
        <v>150.54945054945054</v>
      </c>
      <c r="R88" s="49">
        <f t="shared" si="30"/>
        <v>148.36734693877554</v>
      </c>
      <c r="S88" s="50">
        <f t="shared" si="30"/>
        <v>147.34693877551018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scale="17" orientation="landscape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29" zoomScaleSheetLayoutView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3.42578125" style="19" bestFit="1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594"/>
      <c r="O3" s="594"/>
      <c r="P3" s="594"/>
      <c r="Q3" s="594"/>
      <c r="R3" s="594"/>
      <c r="S3" s="594"/>
      <c r="T3" s="594"/>
      <c r="U3" s="594"/>
      <c r="V3" s="594"/>
      <c r="W3" s="594"/>
      <c r="X3" s="594"/>
      <c r="Y3" s="2"/>
      <c r="Z3" s="2"/>
      <c r="AA3" s="2"/>
      <c r="AB3" s="2"/>
      <c r="AC3" s="2"/>
      <c r="AD3" s="5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94" t="s">
        <v>1</v>
      </c>
      <c r="B9" s="594"/>
      <c r="C9" s="59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94"/>
      <c r="B10" s="594"/>
      <c r="C10" s="5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94" t="s">
        <v>4</v>
      </c>
      <c r="B11" s="594"/>
      <c r="C11" s="594"/>
      <c r="D11" s="1"/>
      <c r="E11" s="595">
        <v>1</v>
      </c>
      <c r="F11" s="1"/>
      <c r="G11" s="1"/>
      <c r="H11" s="1"/>
      <c r="I11" s="1"/>
      <c r="J11" s="1"/>
      <c r="K11" s="618" t="s">
        <v>156</v>
      </c>
      <c r="L11" s="618"/>
      <c r="M11" s="596"/>
      <c r="N11" s="5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94"/>
      <c r="B12" s="594"/>
      <c r="C12" s="594"/>
      <c r="D12" s="1"/>
      <c r="E12" s="5"/>
      <c r="F12" s="1"/>
      <c r="G12" s="1"/>
      <c r="H12" s="1"/>
      <c r="I12" s="1"/>
      <c r="J12" s="1"/>
      <c r="K12" s="596"/>
      <c r="L12" s="596"/>
      <c r="M12" s="596"/>
      <c r="N12" s="5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94"/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6"/>
      <c r="M13" s="596"/>
      <c r="N13" s="596"/>
      <c r="O13" s="596"/>
      <c r="P13" s="596"/>
      <c r="Q13" s="596"/>
      <c r="R13" s="596"/>
      <c r="S13" s="596"/>
      <c r="T13" s="596"/>
      <c r="U13" s="596"/>
      <c r="V13" s="596"/>
      <c r="W13" s="1"/>
      <c r="X13" s="1"/>
      <c r="Y13" s="1"/>
    </row>
    <row r="14" spans="1:30" s="3" customFormat="1" ht="27" thickBot="1" x14ac:dyDescent="0.3">
      <c r="A14" s="59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471</v>
      </c>
      <c r="C17" s="300">
        <v>2.7158000000000126</v>
      </c>
      <c r="D17" s="300">
        <v>2.5937000000000121</v>
      </c>
      <c r="E17" s="300">
        <v>0.57350000000000256</v>
      </c>
      <c r="F17" s="300">
        <v>2.6196000000000121</v>
      </c>
      <c r="G17" s="300">
        <v>3.0636000000000139</v>
      </c>
      <c r="H17" s="299">
        <v>476</v>
      </c>
      <c r="I17" s="300">
        <v>2.667700000000012</v>
      </c>
      <c r="J17" s="300">
        <v>2.7121000000000128</v>
      </c>
      <c r="K17" s="300">
        <v>0.54390000000000249</v>
      </c>
      <c r="L17" s="300">
        <v>2.7269000000000125</v>
      </c>
      <c r="M17" s="301">
        <v>3.0414000000000141</v>
      </c>
      <c r="N17" s="23">
        <v>135.52164973747205</v>
      </c>
      <c r="O17" s="24">
        <v>23.409938976768004</v>
      </c>
      <c r="P17" s="24">
        <v>133.70373749657603</v>
      </c>
      <c r="Q17" s="25">
        <v>134.91688765388801</v>
      </c>
      <c r="R17" s="23">
        <v>130.35633595801599</v>
      </c>
      <c r="S17" s="24">
        <v>25.029064398336001</v>
      </c>
      <c r="T17" s="24">
        <v>129.58402574003202</v>
      </c>
      <c r="U17" s="25">
        <v>130.59290592537602</v>
      </c>
      <c r="V17" s="302">
        <f>SUM(B17:U17)</f>
        <v>1813.3727458864641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461</v>
      </c>
      <c r="C18" s="300">
        <v>4.3247000000000044</v>
      </c>
      <c r="D18" s="300">
        <v>4.1300000000000034</v>
      </c>
      <c r="E18" s="300">
        <v>0.90270000000000084</v>
      </c>
      <c r="F18" s="300">
        <v>4.171300000000004</v>
      </c>
      <c r="G18" s="300">
        <v>4.8734000000000055</v>
      </c>
      <c r="H18" s="299">
        <v>459</v>
      </c>
      <c r="I18" s="300">
        <v>5.6643000000000034</v>
      </c>
      <c r="J18" s="300">
        <v>5.7907000000000046</v>
      </c>
      <c r="K18" s="300">
        <v>1.1297000000000008</v>
      </c>
      <c r="L18" s="300">
        <v>5.7907000000000046</v>
      </c>
      <c r="M18" s="301">
        <v>6.4780000000000042</v>
      </c>
      <c r="N18" s="23">
        <v>135.52164973747205</v>
      </c>
      <c r="O18" s="24">
        <v>23.409938976768004</v>
      </c>
      <c r="P18" s="24">
        <v>133.70373749657603</v>
      </c>
      <c r="Q18" s="25">
        <v>134.91688765388801</v>
      </c>
      <c r="R18" s="23">
        <v>130.35633595801599</v>
      </c>
      <c r="S18" s="24">
        <v>25.029064398336001</v>
      </c>
      <c r="T18" s="24">
        <v>129.58402574003202</v>
      </c>
      <c r="U18" s="25">
        <v>130.59290592537602</v>
      </c>
      <c r="V18" s="302">
        <f t="shared" ref="V18:V23" si="0">SUM(B18:U18)</f>
        <v>1806.3700458864641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461</v>
      </c>
      <c r="C19" s="300">
        <v>4.3247000000000044</v>
      </c>
      <c r="D19" s="300">
        <v>4.1300000000000034</v>
      </c>
      <c r="E19" s="300">
        <v>0.90270000000000084</v>
      </c>
      <c r="F19" s="300">
        <v>4.171300000000004</v>
      </c>
      <c r="G19" s="300">
        <v>4.8734000000000055</v>
      </c>
      <c r="H19" s="299">
        <v>459</v>
      </c>
      <c r="I19" s="300">
        <v>5.6643000000000034</v>
      </c>
      <c r="J19" s="300">
        <v>5.7907000000000046</v>
      </c>
      <c r="K19" s="300">
        <v>1.1297000000000008</v>
      </c>
      <c r="L19" s="300">
        <v>5.7907000000000046</v>
      </c>
      <c r="M19" s="301">
        <v>6.4780000000000042</v>
      </c>
      <c r="N19" s="23">
        <v>134.5343001050112</v>
      </c>
      <c r="O19" s="24">
        <v>23.385944409292797</v>
      </c>
      <c r="P19" s="24">
        <v>132.89140500136961</v>
      </c>
      <c r="Q19" s="25">
        <v>133.91436493844481</v>
      </c>
      <c r="R19" s="23">
        <v>129.49024561679363</v>
      </c>
      <c r="S19" s="24">
        <v>24.246514240665601</v>
      </c>
      <c r="T19" s="24">
        <v>128.93732970398719</v>
      </c>
      <c r="U19" s="25">
        <v>129.6110776298496</v>
      </c>
      <c r="V19" s="302">
        <f t="shared" si="0"/>
        <v>1800.2666816454143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461</v>
      </c>
      <c r="C20" s="300">
        <v>4.3247000000000044</v>
      </c>
      <c r="D20" s="300">
        <v>4.1300000000000034</v>
      </c>
      <c r="E20" s="300">
        <v>0.90270000000000084</v>
      </c>
      <c r="F20" s="300">
        <v>4.171300000000004</v>
      </c>
      <c r="G20" s="300">
        <v>4.8734000000000055</v>
      </c>
      <c r="H20" s="299">
        <v>459</v>
      </c>
      <c r="I20" s="300">
        <v>5.6643000000000034</v>
      </c>
      <c r="J20" s="300">
        <v>5.7907000000000046</v>
      </c>
      <c r="K20" s="300">
        <v>1.1297000000000008</v>
      </c>
      <c r="L20" s="300">
        <v>5.7907000000000046</v>
      </c>
      <c r="M20" s="301">
        <v>6.4780000000000042</v>
      </c>
      <c r="N20" s="23">
        <v>134.5343001050112</v>
      </c>
      <c r="O20" s="24">
        <v>23.385944409292797</v>
      </c>
      <c r="P20" s="24">
        <v>132.89140500136961</v>
      </c>
      <c r="Q20" s="25">
        <v>133.91436493844481</v>
      </c>
      <c r="R20" s="23">
        <v>129.49024561679363</v>
      </c>
      <c r="S20" s="24">
        <v>24.246514240665601</v>
      </c>
      <c r="T20" s="24">
        <v>128.93732970398719</v>
      </c>
      <c r="U20" s="25">
        <v>129.6110776298496</v>
      </c>
      <c r="V20" s="302">
        <f t="shared" si="0"/>
        <v>1800.2666816454143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461</v>
      </c>
      <c r="C21" s="300">
        <v>4.3247000000000044</v>
      </c>
      <c r="D21" s="300">
        <v>4.1300000000000034</v>
      </c>
      <c r="E21" s="300">
        <v>0.90270000000000084</v>
      </c>
      <c r="F21" s="300">
        <v>4.171300000000004</v>
      </c>
      <c r="G21" s="300">
        <v>4.8734000000000055</v>
      </c>
      <c r="H21" s="299">
        <v>459</v>
      </c>
      <c r="I21" s="300">
        <v>5.6643000000000034</v>
      </c>
      <c r="J21" s="300">
        <v>5.7907000000000046</v>
      </c>
      <c r="K21" s="300">
        <v>1.1297000000000008</v>
      </c>
      <c r="L21" s="300">
        <v>5.7907000000000046</v>
      </c>
      <c r="M21" s="301">
        <v>6.4780000000000042</v>
      </c>
      <c r="N21" s="23">
        <v>134.5343001050112</v>
      </c>
      <c r="O21" s="24">
        <v>23.385944409292797</v>
      </c>
      <c r="P21" s="24">
        <v>132.89140500136961</v>
      </c>
      <c r="Q21" s="25">
        <v>133.91436493844481</v>
      </c>
      <c r="R21" s="23">
        <v>129.49024561679363</v>
      </c>
      <c r="S21" s="24">
        <v>24.246514240665601</v>
      </c>
      <c r="T21" s="24">
        <v>128.93732970398719</v>
      </c>
      <c r="U21" s="25">
        <v>129.6110776298496</v>
      </c>
      <c r="V21" s="302">
        <f t="shared" si="0"/>
        <v>1800.2666816454143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461</v>
      </c>
      <c r="C22" s="300">
        <v>4.3247000000000044</v>
      </c>
      <c r="D22" s="300">
        <v>4.1300000000000034</v>
      </c>
      <c r="E22" s="300">
        <v>0.90270000000000084</v>
      </c>
      <c r="F22" s="300">
        <v>4.171300000000004</v>
      </c>
      <c r="G22" s="300">
        <v>4.8734000000000055</v>
      </c>
      <c r="H22" s="299">
        <v>459</v>
      </c>
      <c r="I22" s="300">
        <v>5.6643000000000034</v>
      </c>
      <c r="J22" s="300">
        <v>5.7907000000000046</v>
      </c>
      <c r="K22" s="300">
        <v>1.1297000000000008</v>
      </c>
      <c r="L22" s="300">
        <v>5.7907000000000046</v>
      </c>
      <c r="M22" s="301">
        <v>6.4780000000000042</v>
      </c>
      <c r="N22" s="23">
        <v>134.5343001050112</v>
      </c>
      <c r="O22" s="24">
        <v>23.385944409292797</v>
      </c>
      <c r="P22" s="24">
        <v>132.89140500136961</v>
      </c>
      <c r="Q22" s="25">
        <v>133.91436493844481</v>
      </c>
      <c r="R22" s="23">
        <v>129.49024561679363</v>
      </c>
      <c r="S22" s="24">
        <v>24.246514240665601</v>
      </c>
      <c r="T22" s="24">
        <v>128.93732970398719</v>
      </c>
      <c r="U22" s="25">
        <v>129.6110776298496</v>
      </c>
      <c r="V22" s="302">
        <f t="shared" si="0"/>
        <v>1800.2666816454143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461</v>
      </c>
      <c r="C23" s="300">
        <v>4.3247000000000044</v>
      </c>
      <c r="D23" s="300">
        <v>4.1300000000000034</v>
      </c>
      <c r="E23" s="300">
        <v>0.90270000000000084</v>
      </c>
      <c r="F23" s="300">
        <v>4.171300000000004</v>
      </c>
      <c r="G23" s="300">
        <v>4.8734000000000055</v>
      </c>
      <c r="H23" s="299">
        <v>459</v>
      </c>
      <c r="I23" s="300">
        <v>5.6643000000000034</v>
      </c>
      <c r="J23" s="300">
        <v>5.7907000000000046</v>
      </c>
      <c r="K23" s="300">
        <v>1.1297000000000008</v>
      </c>
      <c r="L23" s="300">
        <v>5.7907000000000046</v>
      </c>
      <c r="M23" s="301">
        <v>6.4780000000000042</v>
      </c>
      <c r="N23" s="23">
        <v>134.5343001050112</v>
      </c>
      <c r="O23" s="24">
        <v>23.385944409292797</v>
      </c>
      <c r="P23" s="24">
        <v>132.89140500136961</v>
      </c>
      <c r="Q23" s="25">
        <v>133.91436493844481</v>
      </c>
      <c r="R23" s="23">
        <v>129.49024561679363</v>
      </c>
      <c r="S23" s="24">
        <v>24.246514240665601</v>
      </c>
      <c r="T23" s="24">
        <v>128.93732970398719</v>
      </c>
      <c r="U23" s="25">
        <v>129.6110776298496</v>
      </c>
      <c r="V23" s="302">
        <f t="shared" si="0"/>
        <v>1800.2666816454143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3237</v>
      </c>
      <c r="C24" s="306">
        <f t="shared" ref="C24:U24" si="1">SUM(C17:C23)</f>
        <v>28.664000000000037</v>
      </c>
      <c r="D24" s="306">
        <f t="shared" si="1"/>
        <v>27.373700000000028</v>
      </c>
      <c r="E24" s="306">
        <f t="shared" si="1"/>
        <v>5.989700000000008</v>
      </c>
      <c r="F24" s="306">
        <f t="shared" si="1"/>
        <v>27.647400000000033</v>
      </c>
      <c r="G24" s="306">
        <f t="shared" si="1"/>
        <v>32.304000000000045</v>
      </c>
      <c r="H24" s="305">
        <f t="shared" si="1"/>
        <v>3230</v>
      </c>
      <c r="I24" s="306">
        <f t="shared" si="1"/>
        <v>36.653500000000037</v>
      </c>
      <c r="J24" s="306">
        <f t="shared" si="1"/>
        <v>37.456300000000041</v>
      </c>
      <c r="K24" s="306">
        <f t="shared" si="1"/>
        <v>7.3221000000000069</v>
      </c>
      <c r="L24" s="306">
        <f t="shared" si="1"/>
        <v>37.471100000000035</v>
      </c>
      <c r="M24" s="307">
        <f t="shared" si="1"/>
        <v>41.909400000000041</v>
      </c>
      <c r="N24" s="391">
        <f t="shared" si="1"/>
        <v>943.71480000000008</v>
      </c>
      <c r="O24" s="392">
        <f t="shared" si="1"/>
        <v>163.74959999999996</v>
      </c>
      <c r="P24" s="392">
        <f t="shared" si="1"/>
        <v>931.86449999999991</v>
      </c>
      <c r="Q24" s="393">
        <f t="shared" si="1"/>
        <v>939.40560000000005</v>
      </c>
      <c r="R24" s="391">
        <f t="shared" si="1"/>
        <v>908.16390000000001</v>
      </c>
      <c r="S24" s="392">
        <f t="shared" si="1"/>
        <v>171.29069999999999</v>
      </c>
      <c r="T24" s="392">
        <f t="shared" si="1"/>
        <v>903.85469999999998</v>
      </c>
      <c r="U24" s="393">
        <f t="shared" si="1"/>
        <v>909.24120000000016</v>
      </c>
      <c r="V24" s="302">
        <f>SUM(B24:U24)</f>
        <v>12621.076200000001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153.9</v>
      </c>
      <c r="D25" s="314">
        <v>153.9</v>
      </c>
      <c r="E25" s="314">
        <v>153.9</v>
      </c>
      <c r="F25" s="314">
        <v>153.9</v>
      </c>
      <c r="G25" s="314">
        <v>153.9</v>
      </c>
      <c r="H25" s="313"/>
      <c r="I25" s="314">
        <v>153.9</v>
      </c>
      <c r="J25" s="314">
        <v>153.9</v>
      </c>
      <c r="K25" s="314">
        <v>153.9</v>
      </c>
      <c r="L25" s="314">
        <v>153.9</v>
      </c>
      <c r="M25" s="315">
        <v>153.9</v>
      </c>
      <c r="N25" s="387">
        <v>153.9</v>
      </c>
      <c r="O25" s="388">
        <v>153.9</v>
      </c>
      <c r="P25" s="388">
        <v>153.9</v>
      </c>
      <c r="Q25" s="389">
        <v>153.9</v>
      </c>
      <c r="R25" s="390">
        <v>153.9</v>
      </c>
      <c r="S25" s="388">
        <v>153.9</v>
      </c>
      <c r="T25" s="388">
        <v>153.9</v>
      </c>
      <c r="U25" s="389">
        <v>153.9</v>
      </c>
      <c r="V25" s="320">
        <f>+((V24/V26)/7)*1000</f>
        <v>153.90617889153103</v>
      </c>
    </row>
    <row r="26" spans="1:42" s="52" customFormat="1" ht="36.75" customHeight="1" x14ac:dyDescent="0.25">
      <c r="A26" s="321" t="s">
        <v>21</v>
      </c>
      <c r="B26" s="322"/>
      <c r="C26" s="323">
        <v>733</v>
      </c>
      <c r="D26" s="323">
        <v>700</v>
      </c>
      <c r="E26" s="323">
        <v>153</v>
      </c>
      <c r="F26" s="323">
        <v>707</v>
      </c>
      <c r="G26" s="323">
        <v>826</v>
      </c>
      <c r="H26" s="324"/>
      <c r="I26" s="323">
        <v>717</v>
      </c>
      <c r="J26" s="323">
        <v>733</v>
      </c>
      <c r="K26" s="323">
        <v>143</v>
      </c>
      <c r="L26" s="323">
        <v>733</v>
      </c>
      <c r="M26" s="325">
        <v>820</v>
      </c>
      <c r="N26" s="86">
        <v>876</v>
      </c>
      <c r="O26" s="35">
        <v>152</v>
      </c>
      <c r="P26" s="35">
        <v>865</v>
      </c>
      <c r="Q26" s="36">
        <v>872</v>
      </c>
      <c r="R26" s="34">
        <v>843</v>
      </c>
      <c r="S26" s="35">
        <v>159</v>
      </c>
      <c r="T26" s="35">
        <v>839</v>
      </c>
      <c r="U26" s="36">
        <v>844</v>
      </c>
      <c r="V26" s="326">
        <f>SUM(C26:U26)</f>
        <v>11715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676.85220000000004</v>
      </c>
      <c r="D27" s="300">
        <f t="shared" ref="D27:G27" si="2">(D26*D25/1000)*6</f>
        <v>646.38</v>
      </c>
      <c r="E27" s="300">
        <f t="shared" si="2"/>
        <v>141.28020000000001</v>
      </c>
      <c r="F27" s="300">
        <f t="shared" si="2"/>
        <v>652.84379999999999</v>
      </c>
      <c r="G27" s="300">
        <f t="shared" si="2"/>
        <v>762.72840000000008</v>
      </c>
      <c r="H27" s="328"/>
      <c r="I27" s="300">
        <f>(I26*I25/1000)*6</f>
        <v>662.07780000000002</v>
      </c>
      <c r="J27" s="300">
        <f>(J26*J25/1000)*6</f>
        <v>676.85220000000004</v>
      </c>
      <c r="K27" s="300">
        <f>(K26*K25/1000)*6</f>
        <v>132.0462</v>
      </c>
      <c r="L27" s="300">
        <f>(L26*L25/1000)*6</f>
        <v>676.85220000000004</v>
      </c>
      <c r="M27" s="301">
        <f>(M26*M25/1000)*6</f>
        <v>757.18799999999999</v>
      </c>
      <c r="N27" s="302">
        <f>((N26*N25)*7/1000-N17-N18)/5</f>
        <v>134.5343001050112</v>
      </c>
      <c r="O27" s="204">
        <f t="shared" ref="O27:U27" si="3">((O26*O25)*7/1000-O17-O18)/5</f>
        <v>23.385944409292797</v>
      </c>
      <c r="P27" s="204">
        <f t="shared" si="3"/>
        <v>132.89140500136961</v>
      </c>
      <c r="Q27" s="205">
        <f t="shared" si="3"/>
        <v>133.91436493844481</v>
      </c>
      <c r="R27" s="203">
        <f t="shared" si="3"/>
        <v>129.49024561679363</v>
      </c>
      <c r="S27" s="204">
        <f t="shared" si="3"/>
        <v>24.246514240665601</v>
      </c>
      <c r="T27" s="204">
        <f t="shared" si="3"/>
        <v>128.93732970398719</v>
      </c>
      <c r="U27" s="205">
        <f t="shared" si="3"/>
        <v>129.6110776298496</v>
      </c>
      <c r="V27" s="88"/>
      <c r="W27" s="52">
        <f>((V24*1000)/V26)/7</f>
        <v>153.90617889153103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4.3247000000000044</v>
      </c>
      <c r="D28" s="330">
        <f t="shared" ref="D28:G28" si="4">+(D25-$C$32)*D26/1000</f>
        <v>4.1300000000000034</v>
      </c>
      <c r="E28" s="330">
        <f t="shared" si="4"/>
        <v>0.90270000000000084</v>
      </c>
      <c r="F28" s="330">
        <f t="shared" si="4"/>
        <v>4.171300000000004</v>
      </c>
      <c r="G28" s="330">
        <f t="shared" si="4"/>
        <v>4.8734000000000055</v>
      </c>
      <c r="H28" s="329"/>
      <c r="I28" s="330">
        <f>+(I25-$I$32)*I26/1000</f>
        <v>5.6643000000000034</v>
      </c>
      <c r="J28" s="330">
        <f t="shared" ref="J28:M28" si="5">+(J25-$I$32)*J26/1000</f>
        <v>5.7907000000000046</v>
      </c>
      <c r="K28" s="330">
        <f t="shared" si="5"/>
        <v>1.1297000000000008</v>
      </c>
      <c r="L28" s="330">
        <f t="shared" si="5"/>
        <v>5.7907000000000046</v>
      </c>
      <c r="M28" s="331">
        <f t="shared" si="5"/>
        <v>6.4780000000000042</v>
      </c>
      <c r="N28" s="259">
        <f t="shared" ref="N28:U28" si="6">((N26*N25)*7)/1000</f>
        <v>943.71479999999997</v>
      </c>
      <c r="O28" s="45">
        <f t="shared" si="6"/>
        <v>163.74960000000002</v>
      </c>
      <c r="P28" s="45">
        <f t="shared" si="6"/>
        <v>931.86450000000002</v>
      </c>
      <c r="Q28" s="46">
        <f t="shared" si="6"/>
        <v>939.40560000000005</v>
      </c>
      <c r="R28" s="44">
        <f t="shared" si="6"/>
        <v>908.16390000000013</v>
      </c>
      <c r="S28" s="45">
        <f t="shared" si="6"/>
        <v>171.29070000000002</v>
      </c>
      <c r="T28" s="45">
        <f t="shared" si="6"/>
        <v>903.85470000000009</v>
      </c>
      <c r="U28" s="46">
        <f t="shared" si="6"/>
        <v>909.24120000000005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855.16666666666913</v>
      </c>
      <c r="D29" s="333">
        <f t="shared" si="7"/>
        <v>816.66666666666902</v>
      </c>
      <c r="E29" s="333">
        <f t="shared" si="7"/>
        <v>178.50000000000051</v>
      </c>
      <c r="F29" s="333">
        <f t="shared" si="7"/>
        <v>824.83333333333576</v>
      </c>
      <c r="G29" s="333">
        <f t="shared" si="7"/>
        <v>963.66666666666947</v>
      </c>
      <c r="H29" s="332"/>
      <c r="I29" s="333">
        <f>+I26*(1.16666666666667)</f>
        <v>836.50000000000239</v>
      </c>
      <c r="J29" s="333">
        <f>+J26*(1.16666666666667)</f>
        <v>855.16666666666913</v>
      </c>
      <c r="K29" s="333">
        <f>+K26*(1.16666666666667)</f>
        <v>166.83333333333383</v>
      </c>
      <c r="L29" s="333">
        <f>+L26*(1.16666666666667)</f>
        <v>855.16666666666913</v>
      </c>
      <c r="M29" s="334">
        <f>+M26*(1.16666666666667)</f>
        <v>956.66666666666947</v>
      </c>
      <c r="N29" s="89">
        <f t="shared" ref="N29:U29" si="8">+(N24/N26)/7*1000</f>
        <v>153.9</v>
      </c>
      <c r="O29" s="49">
        <f t="shared" si="8"/>
        <v>153.89999999999995</v>
      </c>
      <c r="P29" s="49">
        <f t="shared" si="8"/>
        <v>153.89999999999998</v>
      </c>
      <c r="Q29" s="50">
        <f t="shared" si="8"/>
        <v>153.9</v>
      </c>
      <c r="R29" s="48">
        <f t="shared" si="8"/>
        <v>153.89999999999998</v>
      </c>
      <c r="S29" s="49">
        <f t="shared" si="8"/>
        <v>153.89999999999998</v>
      </c>
      <c r="T29" s="49">
        <f t="shared" si="8"/>
        <v>153.89999999999998</v>
      </c>
      <c r="U29" s="50">
        <f t="shared" si="8"/>
        <v>153.9</v>
      </c>
      <c r="V29" s="344"/>
    </row>
    <row r="30" spans="1:42" s="304" customFormat="1" ht="33.75" customHeight="1" x14ac:dyDescent="0.25">
      <c r="A30" s="52"/>
      <c r="B30" s="328"/>
      <c r="C30" s="335">
        <f>(C27/6)</f>
        <v>112.8087</v>
      </c>
      <c r="D30" s="335">
        <f t="shared" ref="D30:G30" si="9">+(D27/6)</f>
        <v>107.73</v>
      </c>
      <c r="E30" s="335">
        <f t="shared" si="9"/>
        <v>23.546700000000001</v>
      </c>
      <c r="F30" s="335">
        <f t="shared" si="9"/>
        <v>108.8073</v>
      </c>
      <c r="G30" s="335">
        <f t="shared" si="9"/>
        <v>127.12140000000001</v>
      </c>
      <c r="H30" s="328"/>
      <c r="I30" s="335">
        <f>+(I27/6)</f>
        <v>110.3463</v>
      </c>
      <c r="J30" s="335">
        <f>+(J27/6)</f>
        <v>112.8087</v>
      </c>
      <c r="K30" s="335">
        <f>+(K27/6)</f>
        <v>22.0077</v>
      </c>
      <c r="L30" s="335">
        <f>+(L27/6)</f>
        <v>112.8087</v>
      </c>
      <c r="M30" s="336">
        <f>+(M27/6)</f>
        <v>126.19799999999999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274.85575</v>
      </c>
      <c r="D31" s="335">
        <f t="shared" ref="D31:G31" si="10">+((D27-D24)/4)+D30</f>
        <v>262.48157500000002</v>
      </c>
      <c r="E31" s="335">
        <f t="shared" si="10"/>
        <v>57.369325000000003</v>
      </c>
      <c r="F31" s="335">
        <f t="shared" si="10"/>
        <v>265.10640000000001</v>
      </c>
      <c r="G31" s="335">
        <f t="shared" si="10"/>
        <v>309.72750000000002</v>
      </c>
      <c r="H31" s="328"/>
      <c r="I31" s="335">
        <f>+((I27-I24)/4)+I30</f>
        <v>266.70237500000002</v>
      </c>
      <c r="J31" s="335">
        <f>+((J27-J24)/4)+J30</f>
        <v>272.65767499999998</v>
      </c>
      <c r="K31" s="335">
        <f>+((K27-K24)/4)+K30</f>
        <v>53.188724999999998</v>
      </c>
      <c r="L31" s="335">
        <f>+((L27-L24)/4)+L30</f>
        <v>272.653975</v>
      </c>
      <c r="M31" s="336">
        <f>+((M27-M24)/4)+M30</f>
        <v>305.01765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148</v>
      </c>
      <c r="D32" s="339">
        <f>+C32*E32/1000</f>
        <v>461.61200000000002</v>
      </c>
      <c r="E32" s="340">
        <f>+SUM(C26:G26)</f>
        <v>3119</v>
      </c>
      <c r="F32" s="341"/>
      <c r="G32" s="341"/>
      <c r="H32" s="337"/>
      <c r="I32" s="338">
        <v>146</v>
      </c>
      <c r="J32" s="339">
        <f>+I32*K32/1000</f>
        <v>459.31599999999997</v>
      </c>
      <c r="K32" s="340">
        <f>+SUM(I26:M26)</f>
        <v>3146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118.9517</v>
      </c>
      <c r="C39" s="82">
        <v>121.75790000000002</v>
      </c>
      <c r="D39" s="82">
        <v>17.772600000000001</v>
      </c>
      <c r="E39" s="82">
        <v>120.04300000000001</v>
      </c>
      <c r="F39" s="82">
        <v>118.32810000000002</v>
      </c>
      <c r="G39" s="82"/>
      <c r="H39" s="82"/>
      <c r="I39" s="205">
        <f t="shared" ref="I39:I46" si="11">SUM(B39:H39)</f>
        <v>496.85330000000005</v>
      </c>
      <c r="J39" s="52"/>
      <c r="K39" s="404" t="s">
        <v>13</v>
      </c>
      <c r="L39" s="82">
        <v>8.1999999999999993</v>
      </c>
      <c r="M39" s="82">
        <v>8.5</v>
      </c>
      <c r="N39" s="82">
        <v>1</v>
      </c>
      <c r="O39" s="82">
        <v>8.3000000000000007</v>
      </c>
      <c r="P39" s="82">
        <v>8.1999999999999993</v>
      </c>
      <c r="Q39" s="82"/>
      <c r="R39" s="205">
        <f t="shared" ref="R39:R46" si="12">SUM(L39:Q39)</f>
        <v>34.200000000000003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/>
      <c r="C40" s="82"/>
      <c r="D40" s="82"/>
      <c r="E40" s="82"/>
      <c r="F40" s="82"/>
      <c r="G40" s="82"/>
      <c r="H40" s="82"/>
      <c r="I40" s="205">
        <f t="shared" si="11"/>
        <v>0</v>
      </c>
      <c r="J40" s="52"/>
      <c r="K40" s="406" t="s">
        <v>14</v>
      </c>
      <c r="L40" s="82">
        <v>8.1999999999999993</v>
      </c>
      <c r="M40" s="82">
        <v>8.5</v>
      </c>
      <c r="N40" s="82">
        <v>1</v>
      </c>
      <c r="O40" s="82">
        <v>8.3000000000000007</v>
      </c>
      <c r="P40" s="82">
        <v>8.1999999999999993</v>
      </c>
      <c r="Q40" s="82"/>
      <c r="R40" s="205">
        <f t="shared" si="12"/>
        <v>34.200000000000003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8.4</v>
      </c>
      <c r="M41" s="82">
        <v>8.5</v>
      </c>
      <c r="N41" s="82">
        <v>1</v>
      </c>
      <c r="O41" s="82">
        <v>8.3000000000000007</v>
      </c>
      <c r="P41" s="82">
        <v>8.1</v>
      </c>
      <c r="Q41" s="24"/>
      <c r="R41" s="205">
        <f t="shared" si="12"/>
        <v>34.299999999999997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8.4</v>
      </c>
      <c r="M42" s="82">
        <v>8.5</v>
      </c>
      <c r="N42" s="82">
        <v>1</v>
      </c>
      <c r="O42" s="82">
        <v>8.3000000000000007</v>
      </c>
      <c r="P42" s="82">
        <v>8.1</v>
      </c>
      <c r="Q42" s="82"/>
      <c r="R42" s="205">
        <f t="shared" si="12"/>
        <v>34.299999999999997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8.4</v>
      </c>
      <c r="M43" s="82">
        <v>8.5</v>
      </c>
      <c r="N43" s="82">
        <v>1</v>
      </c>
      <c r="O43" s="82">
        <v>8.3000000000000007</v>
      </c>
      <c r="P43" s="82">
        <v>8.1999999999999993</v>
      </c>
      <c r="Q43" s="82"/>
      <c r="R43" s="205">
        <f t="shared" si="12"/>
        <v>34.4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8.4</v>
      </c>
      <c r="M44" s="82">
        <v>8.6</v>
      </c>
      <c r="N44" s="82">
        <v>1.1000000000000001</v>
      </c>
      <c r="O44" s="82">
        <v>8.4</v>
      </c>
      <c r="P44" s="82">
        <v>8.1999999999999993</v>
      </c>
      <c r="Q44" s="82"/>
      <c r="R44" s="205">
        <f t="shared" si="12"/>
        <v>34.700000000000003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8.4</v>
      </c>
      <c r="M45" s="82">
        <v>8.6</v>
      </c>
      <c r="N45" s="82">
        <v>1.1000000000000001</v>
      </c>
      <c r="O45" s="82">
        <v>8.4</v>
      </c>
      <c r="P45" s="82">
        <v>8.1999999999999993</v>
      </c>
      <c r="Q45" s="82"/>
      <c r="R45" s="205">
        <f t="shared" si="12"/>
        <v>34.700000000000003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118.9517</v>
      </c>
      <c r="C46" s="309">
        <f t="shared" si="13"/>
        <v>121.75790000000002</v>
      </c>
      <c r="D46" s="309">
        <f t="shared" si="13"/>
        <v>17.772600000000001</v>
      </c>
      <c r="E46" s="309">
        <f t="shared" si="13"/>
        <v>120.04300000000001</v>
      </c>
      <c r="F46" s="309">
        <f t="shared" si="13"/>
        <v>118.32810000000002</v>
      </c>
      <c r="G46" s="309">
        <f t="shared" si="13"/>
        <v>0</v>
      </c>
      <c r="H46" s="309">
        <f t="shared" si="13"/>
        <v>0</v>
      </c>
      <c r="I46" s="205">
        <f t="shared" si="11"/>
        <v>496.85330000000005</v>
      </c>
      <c r="K46" s="406" t="s">
        <v>11</v>
      </c>
      <c r="L46" s="308">
        <f t="shared" ref="L46:Q46" si="14">SUM(L39:L45)</f>
        <v>58.399999999999991</v>
      </c>
      <c r="M46" s="309">
        <f t="shared" si="14"/>
        <v>59.7</v>
      </c>
      <c r="N46" s="309">
        <f t="shared" si="14"/>
        <v>7.1999999999999993</v>
      </c>
      <c r="O46" s="309">
        <f t="shared" si="14"/>
        <v>58.3</v>
      </c>
      <c r="P46" s="309">
        <f t="shared" si="14"/>
        <v>57.2</v>
      </c>
      <c r="Q46" s="309">
        <f t="shared" si="14"/>
        <v>0</v>
      </c>
      <c r="R46" s="205">
        <f t="shared" si="12"/>
        <v>240.8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588">
        <v>155.9</v>
      </c>
      <c r="C47" s="589">
        <v>155.9</v>
      </c>
      <c r="D47" s="589">
        <v>155.9</v>
      </c>
      <c r="E47" s="589">
        <v>155.9</v>
      </c>
      <c r="F47" s="589">
        <v>155.9</v>
      </c>
      <c r="G47" s="317"/>
      <c r="H47" s="317"/>
      <c r="I47" s="425">
        <f>+((I46/I48)/7)*1000</f>
        <v>22.271428571428572</v>
      </c>
      <c r="K47" s="407" t="s">
        <v>20</v>
      </c>
      <c r="L47" s="316">
        <v>146.5</v>
      </c>
      <c r="M47" s="317">
        <v>144.5</v>
      </c>
      <c r="N47" s="317">
        <v>146.5</v>
      </c>
      <c r="O47" s="317">
        <v>143.5</v>
      </c>
      <c r="P47" s="317">
        <v>143.5</v>
      </c>
      <c r="Q47" s="317"/>
      <c r="R47" s="425">
        <f>+((R46/R48)/7)*1000</f>
        <v>144.53781512605042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763</v>
      </c>
      <c r="C48" s="35">
        <v>781</v>
      </c>
      <c r="D48" s="35">
        <v>114</v>
      </c>
      <c r="E48" s="35">
        <v>770</v>
      </c>
      <c r="F48" s="35">
        <v>759</v>
      </c>
      <c r="G48" s="35"/>
      <c r="H48" s="35"/>
      <c r="I48" s="427">
        <f>SUM(B48:H48)</f>
        <v>3187</v>
      </c>
      <c r="J48" s="52"/>
      <c r="K48" s="409" t="s">
        <v>21</v>
      </c>
      <c r="L48" s="428">
        <v>57</v>
      </c>
      <c r="M48" s="411">
        <v>59</v>
      </c>
      <c r="N48" s="411">
        <v>7</v>
      </c>
      <c r="O48" s="411">
        <v>58</v>
      </c>
      <c r="P48" s="411">
        <v>57</v>
      </c>
      <c r="Q48" s="411"/>
      <c r="R48" s="429">
        <f>SUM(L48:Q48)</f>
        <v>238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118.9517</v>
      </c>
      <c r="C49" s="204">
        <f t="shared" si="15"/>
        <v>121.75790000000002</v>
      </c>
      <c r="D49" s="204">
        <f t="shared" si="15"/>
        <v>17.772600000000001</v>
      </c>
      <c r="E49" s="204">
        <f t="shared" si="15"/>
        <v>120.04300000000001</v>
      </c>
      <c r="F49" s="204">
        <f t="shared" si="15"/>
        <v>118.32810000000002</v>
      </c>
      <c r="G49" s="204">
        <f t="shared" si="15"/>
        <v>0</v>
      </c>
      <c r="H49" s="204">
        <f t="shared" si="15"/>
        <v>0</v>
      </c>
      <c r="I49" s="431">
        <f>((I46*1000)/I48)/7</f>
        <v>22.271428571428572</v>
      </c>
      <c r="K49" s="414" t="s">
        <v>22</v>
      </c>
      <c r="L49" s="302">
        <f t="shared" ref="L49:Q49" si="16">((L48*L47)*7/1000-L39-L40)/5</f>
        <v>8.4107000000000003</v>
      </c>
      <c r="M49" s="302">
        <f t="shared" si="16"/>
        <v>8.5357000000000003</v>
      </c>
      <c r="N49" s="302">
        <f t="shared" si="16"/>
        <v>1.0356999999999998</v>
      </c>
      <c r="O49" s="302">
        <f t="shared" si="16"/>
        <v>8.3322000000000003</v>
      </c>
      <c r="P49" s="302">
        <f t="shared" si="16"/>
        <v>8.1712999999999987</v>
      </c>
      <c r="Q49" s="204">
        <f t="shared" si="16"/>
        <v>0</v>
      </c>
      <c r="R49" s="432">
        <f>((R46*1000)/R48)/7</f>
        <v>144.53781512605042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832.66190000000006</v>
      </c>
      <c r="C50" s="43">
        <f t="shared" si="17"/>
        <v>852.3053000000001</v>
      </c>
      <c r="D50" s="43">
        <f t="shared" si="17"/>
        <v>124.40820000000001</v>
      </c>
      <c r="E50" s="43">
        <f t="shared" si="17"/>
        <v>840.30100000000004</v>
      </c>
      <c r="F50" s="43">
        <f t="shared" si="17"/>
        <v>828.2967000000001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58.453499999999998</v>
      </c>
      <c r="M50" s="43">
        <f t="shared" si="18"/>
        <v>59.6785</v>
      </c>
      <c r="N50" s="43">
        <f t="shared" si="18"/>
        <v>7.1784999999999997</v>
      </c>
      <c r="O50" s="43">
        <f t="shared" si="18"/>
        <v>58.261000000000003</v>
      </c>
      <c r="P50" s="43">
        <f t="shared" si="18"/>
        <v>57.256500000000003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22.271428571428572</v>
      </c>
      <c r="C51" s="49">
        <f t="shared" si="19"/>
        <v>22.271428571428576</v>
      </c>
      <c r="D51" s="49">
        <f t="shared" si="19"/>
        <v>22.271428571428572</v>
      </c>
      <c r="E51" s="49">
        <f t="shared" si="19"/>
        <v>22.271428571428572</v>
      </c>
      <c r="F51" s="49">
        <f t="shared" si="19"/>
        <v>22.271428571428576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146.36591478696738</v>
      </c>
      <c r="M51" s="49">
        <f t="shared" si="20"/>
        <v>144.55205811138018</v>
      </c>
      <c r="N51" s="49">
        <f t="shared" si="20"/>
        <v>146.93877551020407</v>
      </c>
      <c r="O51" s="49">
        <f t="shared" si="20"/>
        <v>143.59605911330047</v>
      </c>
      <c r="P51" s="49">
        <f t="shared" si="20"/>
        <v>143.35839598997492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603"/>
      <c r="C54" s="603"/>
      <c r="D54" s="603"/>
      <c r="E54" s="603"/>
      <c r="F54" s="603"/>
      <c r="G54" s="603"/>
      <c r="H54" s="603"/>
      <c r="I54" s="603"/>
      <c r="J54" s="603"/>
      <c r="K54" s="603"/>
      <c r="L54" s="603"/>
      <c r="M54" s="603"/>
      <c r="N54" s="603"/>
      <c r="O54" s="603"/>
      <c r="P54" s="603"/>
      <c r="Q54" s="603"/>
      <c r="R54" s="603"/>
      <c r="S54" s="603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97"/>
      <c r="D73" s="597"/>
      <c r="E73" s="597"/>
      <c r="F73" s="118"/>
      <c r="G73" s="198"/>
      <c r="H73" s="597"/>
      <c r="I73" s="597"/>
      <c r="J73" s="597"/>
      <c r="K73" s="118"/>
      <c r="L73" s="198"/>
      <c r="M73" s="597"/>
      <c r="N73" s="597"/>
      <c r="O73" s="118"/>
      <c r="P73" s="198"/>
      <c r="Q73" s="597"/>
      <c r="R73" s="59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9.1999999999999993</v>
      </c>
      <c r="C76" s="204">
        <v>8.9</v>
      </c>
      <c r="D76" s="204">
        <v>1.4</v>
      </c>
      <c r="E76" s="204">
        <v>9</v>
      </c>
      <c r="F76" s="205">
        <v>10.1</v>
      </c>
      <c r="G76" s="203">
        <v>8.8000000000000007</v>
      </c>
      <c r="H76" s="204">
        <v>9.1</v>
      </c>
      <c r="I76" s="204">
        <v>2</v>
      </c>
      <c r="J76" s="204">
        <v>9.1999999999999993</v>
      </c>
      <c r="K76" s="205">
        <v>10.3</v>
      </c>
      <c r="L76" s="203">
        <v>10.7</v>
      </c>
      <c r="M76" s="204">
        <v>1.8</v>
      </c>
      <c r="N76" s="204">
        <v>10.7</v>
      </c>
      <c r="O76" s="205">
        <v>10.7</v>
      </c>
      <c r="P76" s="203">
        <v>10.6</v>
      </c>
      <c r="Q76" s="204">
        <v>2</v>
      </c>
      <c r="R76" s="204">
        <v>10.4</v>
      </c>
      <c r="S76" s="205">
        <v>10.4</v>
      </c>
      <c r="T76" s="405">
        <f t="shared" ref="T76:T83" si="26">SUM(B76:S76)</f>
        <v>145.30000000000001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9.1999999999999993</v>
      </c>
      <c r="C77" s="204">
        <v>8.9</v>
      </c>
      <c r="D77" s="204">
        <v>1.4</v>
      </c>
      <c r="E77" s="204">
        <v>9</v>
      </c>
      <c r="F77" s="205">
        <v>10.1</v>
      </c>
      <c r="G77" s="203">
        <v>8.8000000000000007</v>
      </c>
      <c r="H77" s="204">
        <v>9.1</v>
      </c>
      <c r="I77" s="204">
        <v>2</v>
      </c>
      <c r="J77" s="204">
        <v>9.1999999999999993</v>
      </c>
      <c r="K77" s="205">
        <v>10.3</v>
      </c>
      <c r="L77" s="203">
        <v>10.7</v>
      </c>
      <c r="M77" s="204">
        <v>1.8</v>
      </c>
      <c r="N77" s="204">
        <v>10.7</v>
      </c>
      <c r="O77" s="205">
        <v>10.7</v>
      </c>
      <c r="P77" s="203">
        <v>10.6</v>
      </c>
      <c r="Q77" s="204">
        <v>2</v>
      </c>
      <c r="R77" s="204">
        <v>10.4</v>
      </c>
      <c r="S77" s="205">
        <v>10.4</v>
      </c>
      <c r="T77" s="405">
        <f t="shared" si="26"/>
        <v>145.30000000000001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8.8000000000000007</v>
      </c>
      <c r="D78" s="204">
        <v>1.1000000000000001</v>
      </c>
      <c r="E78" s="204">
        <v>9</v>
      </c>
      <c r="F78" s="205">
        <v>10.1</v>
      </c>
      <c r="G78" s="203">
        <v>8.6999999999999993</v>
      </c>
      <c r="H78" s="204">
        <v>9.1</v>
      </c>
      <c r="I78" s="204">
        <v>1.9</v>
      </c>
      <c r="J78" s="204">
        <v>9.3000000000000007</v>
      </c>
      <c r="K78" s="205">
        <v>10.4</v>
      </c>
      <c r="L78" s="203">
        <v>10.7</v>
      </c>
      <c r="M78" s="204">
        <v>1.8</v>
      </c>
      <c r="N78" s="204">
        <v>10.7</v>
      </c>
      <c r="O78" s="205">
        <v>10.6</v>
      </c>
      <c r="P78" s="203">
        <v>10.6</v>
      </c>
      <c r="Q78" s="204">
        <v>1.9</v>
      </c>
      <c r="R78" s="204">
        <v>10.4</v>
      </c>
      <c r="S78" s="205">
        <v>10.3</v>
      </c>
      <c r="T78" s="405">
        <f t="shared" si="26"/>
        <v>144.70000000000002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9.3000000000000007</v>
      </c>
      <c r="C79" s="204">
        <v>8.8000000000000007</v>
      </c>
      <c r="D79" s="204">
        <v>1.1000000000000001</v>
      </c>
      <c r="E79" s="204">
        <v>9</v>
      </c>
      <c r="F79" s="205">
        <v>10.1</v>
      </c>
      <c r="G79" s="203">
        <v>8.8000000000000007</v>
      </c>
      <c r="H79" s="204">
        <v>9.1</v>
      </c>
      <c r="I79" s="204">
        <v>1.9</v>
      </c>
      <c r="J79" s="204">
        <v>9.3000000000000007</v>
      </c>
      <c r="K79" s="205">
        <v>10.4</v>
      </c>
      <c r="L79" s="203">
        <v>10.8</v>
      </c>
      <c r="M79" s="204">
        <v>1.8</v>
      </c>
      <c r="N79" s="204">
        <v>10.8</v>
      </c>
      <c r="O79" s="205">
        <v>10.7</v>
      </c>
      <c r="P79" s="203">
        <v>10.6</v>
      </c>
      <c r="Q79" s="204">
        <v>1.9</v>
      </c>
      <c r="R79" s="204">
        <v>10.5</v>
      </c>
      <c r="S79" s="205">
        <v>10.4</v>
      </c>
      <c r="T79" s="405">
        <f t="shared" si="26"/>
        <v>145.30000000000001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8.9</v>
      </c>
      <c r="D80" s="204">
        <v>1.1000000000000001</v>
      </c>
      <c r="E80" s="204">
        <v>9</v>
      </c>
      <c r="F80" s="205">
        <v>10.1</v>
      </c>
      <c r="G80" s="203">
        <v>8.8000000000000007</v>
      </c>
      <c r="H80" s="204">
        <v>9.1999999999999993</v>
      </c>
      <c r="I80" s="204">
        <v>2</v>
      </c>
      <c r="J80" s="204">
        <v>9.3000000000000007</v>
      </c>
      <c r="K80" s="205">
        <v>10.4</v>
      </c>
      <c r="L80" s="203">
        <v>10.8</v>
      </c>
      <c r="M80" s="204">
        <v>1.8</v>
      </c>
      <c r="N80" s="204">
        <v>10.8</v>
      </c>
      <c r="O80" s="205">
        <v>10.7</v>
      </c>
      <c r="P80" s="203">
        <v>10.6</v>
      </c>
      <c r="Q80" s="204">
        <v>2</v>
      </c>
      <c r="R80" s="204">
        <v>10.5</v>
      </c>
      <c r="S80" s="205">
        <v>10.4</v>
      </c>
      <c r="T80" s="405">
        <f t="shared" si="26"/>
        <v>145.70000000000002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8.9</v>
      </c>
      <c r="D81" s="204">
        <v>1.2</v>
      </c>
      <c r="E81" s="204">
        <v>9</v>
      </c>
      <c r="F81" s="205">
        <v>10.1</v>
      </c>
      <c r="G81" s="203">
        <v>8.8000000000000007</v>
      </c>
      <c r="H81" s="204">
        <v>9.1999999999999993</v>
      </c>
      <c r="I81" s="204">
        <v>2</v>
      </c>
      <c r="J81" s="204">
        <v>9.3000000000000007</v>
      </c>
      <c r="K81" s="205">
        <v>10.4</v>
      </c>
      <c r="L81" s="203">
        <v>10.8</v>
      </c>
      <c r="M81" s="204">
        <v>1.8</v>
      </c>
      <c r="N81" s="204">
        <v>10.8</v>
      </c>
      <c r="O81" s="205">
        <v>10.7</v>
      </c>
      <c r="P81" s="203">
        <v>10.6</v>
      </c>
      <c r="Q81" s="204">
        <v>2</v>
      </c>
      <c r="R81" s="204">
        <v>10.5</v>
      </c>
      <c r="S81" s="205">
        <v>10.4</v>
      </c>
      <c r="T81" s="405">
        <f t="shared" si="26"/>
        <v>145.79999999999998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8.9</v>
      </c>
      <c r="D82" s="204">
        <v>1.2</v>
      </c>
      <c r="E82" s="204">
        <v>9</v>
      </c>
      <c r="F82" s="205">
        <v>10.1</v>
      </c>
      <c r="G82" s="203">
        <v>8.8000000000000007</v>
      </c>
      <c r="H82" s="204">
        <v>9.1999999999999993</v>
      </c>
      <c r="I82" s="204">
        <v>2</v>
      </c>
      <c r="J82" s="204">
        <v>9.3000000000000007</v>
      </c>
      <c r="K82" s="205">
        <v>10.5</v>
      </c>
      <c r="L82" s="203">
        <v>10.8</v>
      </c>
      <c r="M82" s="204">
        <v>1.9</v>
      </c>
      <c r="N82" s="204">
        <v>10.8</v>
      </c>
      <c r="O82" s="205">
        <v>10.7</v>
      </c>
      <c r="P82" s="203">
        <v>10.6</v>
      </c>
      <c r="Q82" s="204">
        <v>2</v>
      </c>
      <c r="R82" s="204">
        <v>10.5</v>
      </c>
      <c r="S82" s="205">
        <v>10.4</v>
      </c>
      <c r="T82" s="405">
        <f t="shared" si="26"/>
        <v>146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64.899999999999991</v>
      </c>
      <c r="C83" s="309">
        <f>SUM(C76:C82)</f>
        <v>62.1</v>
      </c>
      <c r="D83" s="309">
        <f>SUM(D76:D82)</f>
        <v>8.5</v>
      </c>
      <c r="E83" s="309">
        <f>SUM(E76:E82)</f>
        <v>63</v>
      </c>
      <c r="F83" s="310">
        <f>SUM(F76:F82)</f>
        <v>70.7</v>
      </c>
      <c r="G83" s="311">
        <f t="shared" ref="G83:S83" si="27">SUM(G76:G82)</f>
        <v>61.5</v>
      </c>
      <c r="H83" s="309">
        <f t="shared" si="27"/>
        <v>64</v>
      </c>
      <c r="I83" s="309">
        <f t="shared" si="27"/>
        <v>13.8</v>
      </c>
      <c r="J83" s="309">
        <f t="shared" si="27"/>
        <v>64.899999999999991</v>
      </c>
      <c r="K83" s="310">
        <f t="shared" si="27"/>
        <v>72.699999999999989</v>
      </c>
      <c r="L83" s="311">
        <f t="shared" si="27"/>
        <v>75.299999999999983</v>
      </c>
      <c r="M83" s="309">
        <f t="shared" si="27"/>
        <v>12.700000000000001</v>
      </c>
      <c r="N83" s="309">
        <f t="shared" si="27"/>
        <v>75.299999999999983</v>
      </c>
      <c r="O83" s="310">
        <f t="shared" si="27"/>
        <v>74.800000000000011</v>
      </c>
      <c r="P83" s="311">
        <f t="shared" si="27"/>
        <v>74.2</v>
      </c>
      <c r="Q83" s="309">
        <f t="shared" si="27"/>
        <v>13.8</v>
      </c>
      <c r="R83" s="309">
        <f t="shared" si="27"/>
        <v>73.2</v>
      </c>
      <c r="S83" s="310">
        <f t="shared" si="27"/>
        <v>72.7</v>
      </c>
      <c r="T83" s="405">
        <f t="shared" si="26"/>
        <v>1018.0999999999999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152</v>
      </c>
      <c r="C84" s="317">
        <v>150.5</v>
      </c>
      <c r="D84" s="317">
        <v>152.5</v>
      </c>
      <c r="E84" s="317">
        <v>150</v>
      </c>
      <c r="F84" s="318">
        <v>148.5</v>
      </c>
      <c r="G84" s="319">
        <v>151.5</v>
      </c>
      <c r="H84" s="317">
        <v>150</v>
      </c>
      <c r="I84" s="317">
        <v>152</v>
      </c>
      <c r="J84" s="317">
        <v>149.5</v>
      </c>
      <c r="K84" s="318">
        <v>148.5</v>
      </c>
      <c r="L84" s="319">
        <v>151.5</v>
      </c>
      <c r="M84" s="317">
        <v>151.5</v>
      </c>
      <c r="N84" s="317">
        <v>149.5</v>
      </c>
      <c r="O84" s="318">
        <v>148.5</v>
      </c>
      <c r="P84" s="319">
        <v>151.5</v>
      </c>
      <c r="Q84" s="317">
        <v>152</v>
      </c>
      <c r="R84" s="317">
        <v>149.5</v>
      </c>
      <c r="S84" s="318">
        <v>148.5</v>
      </c>
      <c r="T84" s="408">
        <f>+((T83/T85)/7)*1000</f>
        <v>149.94108983799705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61</v>
      </c>
      <c r="C85" s="411">
        <v>59</v>
      </c>
      <c r="D85" s="411">
        <v>8</v>
      </c>
      <c r="E85" s="411">
        <v>60</v>
      </c>
      <c r="F85" s="412">
        <v>68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13</v>
      </c>
      <c r="R85" s="411">
        <v>70</v>
      </c>
      <c r="S85" s="412">
        <v>70</v>
      </c>
      <c r="T85" s="413">
        <f>SUM(B85:S85)</f>
        <v>970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9.3007999999999988</v>
      </c>
      <c r="C86" s="204">
        <f t="shared" si="28"/>
        <v>8.8713000000000015</v>
      </c>
      <c r="D86" s="204">
        <f t="shared" si="28"/>
        <v>1.1479999999999997</v>
      </c>
      <c r="E86" s="204">
        <f t="shared" si="28"/>
        <v>9</v>
      </c>
      <c r="F86" s="205">
        <f t="shared" si="28"/>
        <v>10.097200000000001</v>
      </c>
      <c r="G86" s="203">
        <f t="shared" si="28"/>
        <v>8.7818000000000005</v>
      </c>
      <c r="H86" s="204">
        <f t="shared" si="28"/>
        <v>9.1699999999999982</v>
      </c>
      <c r="I86" s="204">
        <f t="shared" si="28"/>
        <v>1.9664000000000001</v>
      </c>
      <c r="J86" s="204">
        <f t="shared" si="28"/>
        <v>9.296599999999998</v>
      </c>
      <c r="K86" s="205">
        <f t="shared" si="28"/>
        <v>10.433000000000002</v>
      </c>
      <c r="L86" s="203">
        <f t="shared" si="28"/>
        <v>10.7791</v>
      </c>
      <c r="M86" s="204">
        <f t="shared" si="28"/>
        <v>1.8251999999999999</v>
      </c>
      <c r="N86" s="204">
        <f t="shared" si="28"/>
        <v>10.789599999999998</v>
      </c>
      <c r="O86" s="205">
        <f t="shared" si="28"/>
        <v>10.688799999999997</v>
      </c>
      <c r="P86" s="203">
        <f t="shared" si="28"/>
        <v>10.606999999999999</v>
      </c>
      <c r="Q86" s="204">
        <f t="shared" si="28"/>
        <v>1.9664000000000001</v>
      </c>
      <c r="R86" s="204">
        <f t="shared" si="28"/>
        <v>10.491</v>
      </c>
      <c r="S86" s="205">
        <f t="shared" si="28"/>
        <v>10.393000000000001</v>
      </c>
      <c r="T86" s="413">
        <f>((T83*1000)/T85)/7</f>
        <v>149.94108983799703</v>
      </c>
      <c r="AD86" s="3"/>
    </row>
    <row r="87" spans="1:41" ht="33.75" customHeight="1" x14ac:dyDescent="0.25">
      <c r="A87" s="99" t="s">
        <v>23</v>
      </c>
      <c r="B87" s="42">
        <f>((B85*B84)*7)/1000</f>
        <v>64.903999999999996</v>
      </c>
      <c r="C87" s="43">
        <f>((C85*C84)*7)/1000</f>
        <v>62.156500000000001</v>
      </c>
      <c r="D87" s="43">
        <f>((D85*D84)*7)/1000</f>
        <v>8.5399999999999991</v>
      </c>
      <c r="E87" s="43">
        <f>((E85*E84)*7)/1000</f>
        <v>63</v>
      </c>
      <c r="F87" s="90">
        <f>((F85*F84)*7)/1000</f>
        <v>70.686000000000007</v>
      </c>
      <c r="G87" s="42">
        <f t="shared" ref="G87:S87" si="29">((G85*G84)*7)/1000</f>
        <v>61.509</v>
      </c>
      <c r="H87" s="43">
        <f t="shared" si="29"/>
        <v>64.05</v>
      </c>
      <c r="I87" s="43">
        <f t="shared" si="29"/>
        <v>13.832000000000001</v>
      </c>
      <c r="J87" s="43">
        <f t="shared" si="29"/>
        <v>64.882999999999996</v>
      </c>
      <c r="K87" s="90">
        <f t="shared" si="29"/>
        <v>72.765000000000001</v>
      </c>
      <c r="L87" s="42">
        <f t="shared" si="29"/>
        <v>75.295500000000004</v>
      </c>
      <c r="M87" s="43">
        <f t="shared" si="29"/>
        <v>12.726000000000001</v>
      </c>
      <c r="N87" s="43">
        <f t="shared" si="29"/>
        <v>75.347999999999999</v>
      </c>
      <c r="O87" s="90">
        <f t="shared" si="29"/>
        <v>74.843999999999994</v>
      </c>
      <c r="P87" s="42">
        <f t="shared" si="29"/>
        <v>74.234999999999999</v>
      </c>
      <c r="Q87" s="43">
        <f t="shared" si="29"/>
        <v>13.832000000000001</v>
      </c>
      <c r="R87" s="43">
        <f t="shared" si="29"/>
        <v>73.254999999999995</v>
      </c>
      <c r="S87" s="90">
        <f t="shared" si="29"/>
        <v>72.765000000000001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151.99063231850116</v>
      </c>
      <c r="C88" s="49">
        <f>+(C83/C85)/7*1000</f>
        <v>150.36319612590799</v>
      </c>
      <c r="D88" s="49">
        <f>+(D83/D85)/7*1000</f>
        <v>151.78571428571428</v>
      </c>
      <c r="E88" s="49">
        <f>+(E83/E85)/7*1000</f>
        <v>150</v>
      </c>
      <c r="F88" s="50">
        <f>+(F83/F85)/7*1000</f>
        <v>148.52941176470588</v>
      </c>
      <c r="G88" s="48">
        <f t="shared" ref="G88:S88" si="30">+(G83/G85)/7*1000</f>
        <v>151.47783251231525</v>
      </c>
      <c r="H88" s="49">
        <f t="shared" si="30"/>
        <v>149.88290398126463</v>
      </c>
      <c r="I88" s="49">
        <f t="shared" si="30"/>
        <v>151.64835164835165</v>
      </c>
      <c r="J88" s="49">
        <f t="shared" si="30"/>
        <v>149.53917050691243</v>
      </c>
      <c r="K88" s="50">
        <f t="shared" si="30"/>
        <v>148.36734693877548</v>
      </c>
      <c r="L88" s="48">
        <f t="shared" si="30"/>
        <v>151.50905432595567</v>
      </c>
      <c r="M88" s="49">
        <f t="shared" si="30"/>
        <v>151.19047619047618</v>
      </c>
      <c r="N88" s="49">
        <f t="shared" si="30"/>
        <v>149.40476190476187</v>
      </c>
      <c r="O88" s="50">
        <f t="shared" si="30"/>
        <v>148.4126984126984</v>
      </c>
      <c r="P88" s="48">
        <f t="shared" si="30"/>
        <v>151.42857142857144</v>
      </c>
      <c r="Q88" s="49">
        <f t="shared" si="30"/>
        <v>151.64835164835165</v>
      </c>
      <c r="R88" s="49">
        <f t="shared" si="30"/>
        <v>149.38775510204084</v>
      </c>
      <c r="S88" s="50">
        <f t="shared" si="30"/>
        <v>148.36734693877554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R36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scale="17" orientation="landscape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9" zoomScale="30" zoomScaleNormal="29" zoomScaleSheetLayoutView="30" workbookViewId="0">
      <selection activeCell="R47" sqref="R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3.42578125" style="19" bestFit="1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599"/>
      <c r="E3" s="599"/>
      <c r="F3" s="599"/>
      <c r="G3" s="599"/>
      <c r="H3" s="599"/>
      <c r="I3" s="599"/>
      <c r="J3" s="599"/>
      <c r="K3" s="599"/>
      <c r="L3" s="599"/>
      <c r="M3" s="599"/>
      <c r="N3" s="599"/>
      <c r="O3" s="599"/>
      <c r="P3" s="599"/>
      <c r="Q3" s="599"/>
      <c r="R3" s="599"/>
      <c r="S3" s="599"/>
      <c r="T3" s="599"/>
      <c r="U3" s="599"/>
      <c r="V3" s="599"/>
      <c r="W3" s="599"/>
      <c r="X3" s="599"/>
      <c r="Y3" s="2"/>
      <c r="Z3" s="2"/>
      <c r="AA3" s="2"/>
      <c r="AB3" s="2"/>
      <c r="AC3" s="2"/>
      <c r="AD3" s="5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99" t="s">
        <v>1</v>
      </c>
      <c r="B9" s="599"/>
      <c r="C9" s="599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99"/>
      <c r="B10" s="599"/>
      <c r="C10" s="5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99" t="s">
        <v>4</v>
      </c>
      <c r="B11" s="599"/>
      <c r="C11" s="599"/>
      <c r="D11" s="1"/>
      <c r="E11" s="600">
        <v>1</v>
      </c>
      <c r="F11" s="1"/>
      <c r="G11" s="1"/>
      <c r="H11" s="1"/>
      <c r="I11" s="1"/>
      <c r="J11" s="1"/>
      <c r="K11" s="618" t="s">
        <v>157</v>
      </c>
      <c r="L11" s="618"/>
      <c r="M11" s="601"/>
      <c r="N11" s="6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99"/>
      <c r="B12" s="599"/>
      <c r="C12" s="599"/>
      <c r="D12" s="1"/>
      <c r="E12" s="5"/>
      <c r="F12" s="1"/>
      <c r="G12" s="1"/>
      <c r="H12" s="1"/>
      <c r="I12" s="1"/>
      <c r="J12" s="1"/>
      <c r="K12" s="601"/>
      <c r="L12" s="601"/>
      <c r="M12" s="601"/>
      <c r="N12" s="6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99"/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1"/>
      <c r="X13" s="1"/>
      <c r="Y13" s="1"/>
    </row>
    <row r="14" spans="1:30" s="3" customFormat="1" ht="27" thickBot="1" x14ac:dyDescent="0.3">
      <c r="A14" s="599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461</v>
      </c>
      <c r="C17" s="300">
        <v>4.3247000000000044</v>
      </c>
      <c r="D17" s="300">
        <v>4.1300000000000034</v>
      </c>
      <c r="E17" s="300">
        <v>0.90270000000000084</v>
      </c>
      <c r="F17" s="300">
        <v>4.171300000000004</v>
      </c>
      <c r="G17" s="300">
        <v>4.8734000000000055</v>
      </c>
      <c r="H17" s="299">
        <v>459</v>
      </c>
      <c r="I17" s="300">
        <v>5.6643000000000034</v>
      </c>
      <c r="J17" s="300">
        <v>5.7907000000000046</v>
      </c>
      <c r="K17" s="300">
        <v>1.1297000000000008</v>
      </c>
      <c r="L17" s="300">
        <v>5.7907000000000046</v>
      </c>
      <c r="M17" s="301">
        <v>6.4780000000000042</v>
      </c>
      <c r="N17" s="23">
        <v>134.5343001050112</v>
      </c>
      <c r="O17" s="24">
        <v>23.385944409292797</v>
      </c>
      <c r="P17" s="24">
        <v>132.89140500136961</v>
      </c>
      <c r="Q17" s="25">
        <v>133.91436493844481</v>
      </c>
      <c r="R17" s="23">
        <v>129.49024561679363</v>
      </c>
      <c r="S17" s="24">
        <v>24.246514240665601</v>
      </c>
      <c r="T17" s="24">
        <v>128.93732970398719</v>
      </c>
      <c r="U17" s="25">
        <v>129.6110776298496</v>
      </c>
      <c r="V17" s="302">
        <f>SUM(B17:U17)</f>
        <v>1800.2666816454143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461</v>
      </c>
      <c r="C18" s="300">
        <v>4.3247000000000044</v>
      </c>
      <c r="D18" s="300">
        <v>4.1300000000000034</v>
      </c>
      <c r="E18" s="300">
        <v>0.90270000000000084</v>
      </c>
      <c r="F18" s="300">
        <v>4.171300000000004</v>
      </c>
      <c r="G18" s="300">
        <v>4.8734000000000055</v>
      </c>
      <c r="H18" s="299">
        <v>459</v>
      </c>
      <c r="I18" s="300">
        <v>5.6643000000000034</v>
      </c>
      <c r="J18" s="300">
        <v>5.7907000000000046</v>
      </c>
      <c r="K18" s="300">
        <v>1.1297000000000008</v>
      </c>
      <c r="L18" s="300">
        <v>5.7907000000000046</v>
      </c>
      <c r="M18" s="301">
        <v>6.4780000000000042</v>
      </c>
      <c r="N18" s="23">
        <v>134.5343001050112</v>
      </c>
      <c r="O18" s="24">
        <v>23.385944409292797</v>
      </c>
      <c r="P18" s="24">
        <v>132.89140500136961</v>
      </c>
      <c r="Q18" s="25">
        <v>133.91436493844481</v>
      </c>
      <c r="R18" s="23">
        <v>129.49024561679363</v>
      </c>
      <c r="S18" s="24">
        <v>24.246514240665601</v>
      </c>
      <c r="T18" s="24">
        <v>128.93732970398719</v>
      </c>
      <c r="U18" s="25">
        <v>129.6110776298496</v>
      </c>
      <c r="V18" s="302">
        <f t="shared" ref="V18:V23" si="0">SUM(B18:U18)</f>
        <v>1800.2666816454143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460</v>
      </c>
      <c r="C19" s="300">
        <v>3.7331999999999956</v>
      </c>
      <c r="D19" s="300">
        <v>3.5648999999999962</v>
      </c>
      <c r="E19" s="300">
        <v>0.77009999999999912</v>
      </c>
      <c r="F19" s="300">
        <v>3.6056999999999961</v>
      </c>
      <c r="G19" s="300">
        <v>4.2125999999999948</v>
      </c>
      <c r="H19" s="299">
        <v>458</v>
      </c>
      <c r="I19" s="300">
        <v>5.0764999999999967</v>
      </c>
      <c r="J19" s="300">
        <v>5.2042999999999955</v>
      </c>
      <c r="K19" s="300">
        <v>1.0010999999999992</v>
      </c>
      <c r="L19" s="300">
        <v>5.2042999999999955</v>
      </c>
      <c r="M19" s="301">
        <v>5.8077999999999959</v>
      </c>
      <c r="N19" s="23">
        <v>133.94811995799552</v>
      </c>
      <c r="O19" s="24">
        <v>23.225302236282879</v>
      </c>
      <c r="P19" s="24">
        <v>132.24753799945216</v>
      </c>
      <c r="Q19" s="25">
        <v>133.12439402462209</v>
      </c>
      <c r="R19" s="23">
        <v>128.67818175328256</v>
      </c>
      <c r="S19" s="24">
        <v>23.952774303733761</v>
      </c>
      <c r="T19" s="24">
        <v>127.82764811840514</v>
      </c>
      <c r="U19" s="25">
        <v>128.62984894806013</v>
      </c>
      <c r="V19" s="302">
        <f t="shared" si="0"/>
        <v>1787.8143073418341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460</v>
      </c>
      <c r="C20" s="300">
        <v>3.7331999999999956</v>
      </c>
      <c r="D20" s="300">
        <v>3.5648999999999962</v>
      </c>
      <c r="E20" s="300">
        <v>0.77009999999999912</v>
      </c>
      <c r="F20" s="300">
        <v>3.6056999999999961</v>
      </c>
      <c r="G20" s="300">
        <v>4.2125999999999948</v>
      </c>
      <c r="H20" s="299">
        <v>458</v>
      </c>
      <c r="I20" s="300">
        <v>5.0764999999999967</v>
      </c>
      <c r="J20" s="300">
        <v>5.2042999999999955</v>
      </c>
      <c r="K20" s="300">
        <v>1.0010999999999992</v>
      </c>
      <c r="L20" s="300">
        <v>5.2042999999999955</v>
      </c>
      <c r="M20" s="301">
        <v>5.8077999999999959</v>
      </c>
      <c r="N20" s="23">
        <v>133.94811995799552</v>
      </c>
      <c r="O20" s="24">
        <v>23.225302236282879</v>
      </c>
      <c r="P20" s="24">
        <v>132.24753799945216</v>
      </c>
      <c r="Q20" s="25">
        <v>133.12439402462209</v>
      </c>
      <c r="R20" s="23">
        <v>128.67818175328256</v>
      </c>
      <c r="S20" s="24">
        <v>23.952774303733761</v>
      </c>
      <c r="T20" s="24">
        <v>127.82764811840514</v>
      </c>
      <c r="U20" s="25">
        <v>128.62984894806013</v>
      </c>
      <c r="V20" s="302">
        <f t="shared" si="0"/>
        <v>1787.8143073418341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460</v>
      </c>
      <c r="C21" s="300">
        <v>3.7331999999999956</v>
      </c>
      <c r="D21" s="300">
        <v>3.5648999999999962</v>
      </c>
      <c r="E21" s="300">
        <v>0.77009999999999912</v>
      </c>
      <c r="F21" s="300">
        <v>3.6056999999999961</v>
      </c>
      <c r="G21" s="300">
        <v>4.2125999999999948</v>
      </c>
      <c r="H21" s="299">
        <v>458</v>
      </c>
      <c r="I21" s="300">
        <v>5.0764999999999967</v>
      </c>
      <c r="J21" s="300">
        <v>5.2042999999999955</v>
      </c>
      <c r="K21" s="300">
        <v>1.0010999999999992</v>
      </c>
      <c r="L21" s="300">
        <v>5.2042999999999955</v>
      </c>
      <c r="M21" s="301">
        <v>5.8077999999999959</v>
      </c>
      <c r="N21" s="23">
        <v>133.94811995799552</v>
      </c>
      <c r="O21" s="24">
        <v>23.225302236282879</v>
      </c>
      <c r="P21" s="24">
        <v>132.24753799945216</v>
      </c>
      <c r="Q21" s="25">
        <v>133.12439402462209</v>
      </c>
      <c r="R21" s="23">
        <v>128.67818175328256</v>
      </c>
      <c r="S21" s="24">
        <v>23.952774303733761</v>
      </c>
      <c r="T21" s="24">
        <v>127.82764811840514</v>
      </c>
      <c r="U21" s="25">
        <v>128.62984894806013</v>
      </c>
      <c r="V21" s="302">
        <f t="shared" si="0"/>
        <v>1787.8143073418341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460</v>
      </c>
      <c r="C22" s="300">
        <v>3.7331999999999956</v>
      </c>
      <c r="D22" s="300">
        <v>3.5648999999999962</v>
      </c>
      <c r="E22" s="300">
        <v>0.77009999999999912</v>
      </c>
      <c r="F22" s="300">
        <v>3.6056999999999961</v>
      </c>
      <c r="G22" s="300">
        <v>4.2125999999999948</v>
      </c>
      <c r="H22" s="299">
        <v>458</v>
      </c>
      <c r="I22" s="300">
        <v>5.0764999999999967</v>
      </c>
      <c r="J22" s="300">
        <v>5.2042999999999955</v>
      </c>
      <c r="K22" s="300">
        <v>1.0010999999999992</v>
      </c>
      <c r="L22" s="300">
        <v>5.2042999999999955</v>
      </c>
      <c r="M22" s="301">
        <v>5.8077999999999959</v>
      </c>
      <c r="N22" s="23">
        <v>133.94811995799552</v>
      </c>
      <c r="O22" s="24">
        <v>23.225302236282879</v>
      </c>
      <c r="P22" s="24">
        <v>132.24753799945216</v>
      </c>
      <c r="Q22" s="25">
        <v>133.12439402462209</v>
      </c>
      <c r="R22" s="23">
        <v>128.67818175328256</v>
      </c>
      <c r="S22" s="24">
        <v>23.952774303733761</v>
      </c>
      <c r="T22" s="24">
        <v>127.82764811840514</v>
      </c>
      <c r="U22" s="25">
        <v>128.62984894806013</v>
      </c>
      <c r="V22" s="302">
        <f t="shared" si="0"/>
        <v>1787.8143073418341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460</v>
      </c>
      <c r="C23" s="300">
        <v>3.7331999999999956</v>
      </c>
      <c r="D23" s="300">
        <v>3.5648999999999962</v>
      </c>
      <c r="E23" s="300">
        <v>0.77009999999999912</v>
      </c>
      <c r="F23" s="300">
        <v>3.6056999999999961</v>
      </c>
      <c r="G23" s="300">
        <v>4.2125999999999948</v>
      </c>
      <c r="H23" s="299">
        <v>458</v>
      </c>
      <c r="I23" s="300">
        <v>5.0764999999999967</v>
      </c>
      <c r="J23" s="300">
        <v>5.2042999999999955</v>
      </c>
      <c r="K23" s="300">
        <v>1.0010999999999992</v>
      </c>
      <c r="L23" s="300">
        <v>5.2042999999999955</v>
      </c>
      <c r="M23" s="301">
        <v>5.8077999999999959</v>
      </c>
      <c r="N23" s="23">
        <v>133.94811995799552</v>
      </c>
      <c r="O23" s="24">
        <v>23.225302236282879</v>
      </c>
      <c r="P23" s="24">
        <v>132.24753799945216</v>
      </c>
      <c r="Q23" s="25">
        <v>133.12439402462209</v>
      </c>
      <c r="R23" s="23">
        <v>128.67818175328256</v>
      </c>
      <c r="S23" s="24">
        <v>23.952774303733761</v>
      </c>
      <c r="T23" s="24">
        <v>127.82764811840514</v>
      </c>
      <c r="U23" s="25">
        <v>128.62984894806013</v>
      </c>
      <c r="V23" s="302">
        <f t="shared" si="0"/>
        <v>1787.8143073418341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3222</v>
      </c>
      <c r="C24" s="306">
        <f t="shared" ref="C24:U24" si="1">SUM(C17:C23)</f>
        <v>27.31539999999999</v>
      </c>
      <c r="D24" s="306">
        <f t="shared" si="1"/>
        <v>26.084499999999984</v>
      </c>
      <c r="E24" s="306">
        <f t="shared" si="1"/>
        <v>5.6558999999999982</v>
      </c>
      <c r="F24" s="306">
        <f t="shared" si="1"/>
        <v>26.371099999999984</v>
      </c>
      <c r="G24" s="306">
        <f t="shared" si="1"/>
        <v>30.809799999999985</v>
      </c>
      <c r="H24" s="305">
        <f t="shared" si="1"/>
        <v>3208</v>
      </c>
      <c r="I24" s="306">
        <f t="shared" si="1"/>
        <v>36.711099999999988</v>
      </c>
      <c r="J24" s="306">
        <f t="shared" si="1"/>
        <v>37.602899999999991</v>
      </c>
      <c r="K24" s="306">
        <f t="shared" si="1"/>
        <v>7.2648999999999972</v>
      </c>
      <c r="L24" s="306">
        <f t="shared" si="1"/>
        <v>37.602899999999991</v>
      </c>
      <c r="M24" s="307">
        <f t="shared" si="1"/>
        <v>41.994999999999983</v>
      </c>
      <c r="N24" s="391">
        <f t="shared" si="1"/>
        <v>938.80919999999992</v>
      </c>
      <c r="O24" s="392">
        <f t="shared" si="1"/>
        <v>162.89840000000001</v>
      </c>
      <c r="P24" s="392">
        <f t="shared" si="1"/>
        <v>927.02049999999986</v>
      </c>
      <c r="Q24" s="393">
        <f t="shared" si="1"/>
        <v>933.45070000000021</v>
      </c>
      <c r="R24" s="391">
        <f t="shared" si="1"/>
        <v>902.37140000000022</v>
      </c>
      <c r="S24" s="392">
        <f t="shared" si="1"/>
        <v>168.25689999999997</v>
      </c>
      <c r="T24" s="392">
        <f t="shared" si="1"/>
        <v>897.01290000000006</v>
      </c>
      <c r="U24" s="393">
        <f t="shared" si="1"/>
        <v>902.37139999999999</v>
      </c>
      <c r="V24" s="302">
        <f>SUM(B24:U24)</f>
        <v>12539.604899999998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153.1</v>
      </c>
      <c r="D25" s="314">
        <v>153.1</v>
      </c>
      <c r="E25" s="314">
        <v>153.1</v>
      </c>
      <c r="F25" s="314">
        <v>153.1</v>
      </c>
      <c r="G25" s="314">
        <v>153.1</v>
      </c>
      <c r="H25" s="313"/>
      <c r="I25" s="314">
        <v>153.1</v>
      </c>
      <c r="J25" s="314">
        <v>153.1</v>
      </c>
      <c r="K25" s="314">
        <v>153.1</v>
      </c>
      <c r="L25" s="314">
        <v>153.1</v>
      </c>
      <c r="M25" s="315">
        <v>153.1</v>
      </c>
      <c r="N25" s="387">
        <v>153.1</v>
      </c>
      <c r="O25" s="388">
        <v>153.1</v>
      </c>
      <c r="P25" s="388">
        <v>153.1</v>
      </c>
      <c r="Q25" s="389">
        <v>153.1</v>
      </c>
      <c r="R25" s="390">
        <v>153.1</v>
      </c>
      <c r="S25" s="388">
        <v>153.1</v>
      </c>
      <c r="T25" s="388">
        <v>153.1</v>
      </c>
      <c r="U25" s="389">
        <v>153.1</v>
      </c>
      <c r="V25" s="320">
        <f>+((V24/V26)/7)*1000</f>
        <v>153.14799765507638</v>
      </c>
    </row>
    <row r="26" spans="1:42" s="52" customFormat="1" ht="36.75" customHeight="1" x14ac:dyDescent="0.25">
      <c r="A26" s="321" t="s">
        <v>21</v>
      </c>
      <c r="B26" s="322"/>
      <c r="C26" s="323">
        <v>732</v>
      </c>
      <c r="D26" s="323">
        <v>699</v>
      </c>
      <c r="E26" s="323">
        <v>151</v>
      </c>
      <c r="F26" s="323">
        <v>707</v>
      </c>
      <c r="G26" s="323">
        <v>826</v>
      </c>
      <c r="H26" s="324"/>
      <c r="I26" s="323">
        <v>715</v>
      </c>
      <c r="J26" s="323">
        <v>733</v>
      </c>
      <c r="K26" s="323">
        <v>141</v>
      </c>
      <c r="L26" s="323">
        <v>733</v>
      </c>
      <c r="M26" s="325">
        <v>818</v>
      </c>
      <c r="N26" s="86">
        <v>876</v>
      </c>
      <c r="O26" s="35">
        <v>152</v>
      </c>
      <c r="P26" s="35">
        <v>865</v>
      </c>
      <c r="Q26" s="36">
        <v>871</v>
      </c>
      <c r="R26" s="34">
        <v>842</v>
      </c>
      <c r="S26" s="35">
        <v>157</v>
      </c>
      <c r="T26" s="35">
        <v>837</v>
      </c>
      <c r="U26" s="36">
        <v>842</v>
      </c>
      <c r="V26" s="326">
        <f>SUM(C26:U26)</f>
        <v>11697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672.41519999999991</v>
      </c>
      <c r="D27" s="300">
        <f t="shared" ref="D27:G27" si="2">(D26*D25/1000)*6</f>
        <v>642.10140000000001</v>
      </c>
      <c r="E27" s="300">
        <f t="shared" si="2"/>
        <v>138.70859999999999</v>
      </c>
      <c r="F27" s="300">
        <f t="shared" si="2"/>
        <v>649.4502</v>
      </c>
      <c r="G27" s="300">
        <f t="shared" si="2"/>
        <v>758.76359999999988</v>
      </c>
      <c r="H27" s="328"/>
      <c r="I27" s="300">
        <f>(I26*I25/1000)*6</f>
        <v>656.79899999999998</v>
      </c>
      <c r="J27" s="300">
        <f>(J26*J25/1000)*6</f>
        <v>673.3338</v>
      </c>
      <c r="K27" s="300">
        <f>(K26*K25/1000)*6</f>
        <v>129.52260000000001</v>
      </c>
      <c r="L27" s="300">
        <f>(L26*L25/1000)*6</f>
        <v>673.3338</v>
      </c>
      <c r="M27" s="301">
        <f>(M26*M25/1000)*6</f>
        <v>751.4147999999999</v>
      </c>
      <c r="N27" s="302">
        <f>((N26*N25)*7/1000-N17-N18)/5</f>
        <v>133.94811995799552</v>
      </c>
      <c r="O27" s="204">
        <f t="shared" ref="O27:U27" si="3">((O26*O25)*7/1000-O17-O18)/5</f>
        <v>23.225302236282879</v>
      </c>
      <c r="P27" s="204">
        <f t="shared" si="3"/>
        <v>132.24753799945216</v>
      </c>
      <c r="Q27" s="205">
        <f t="shared" si="3"/>
        <v>133.12439402462209</v>
      </c>
      <c r="R27" s="203">
        <f t="shared" si="3"/>
        <v>128.67818175328256</v>
      </c>
      <c r="S27" s="204">
        <f t="shared" si="3"/>
        <v>23.952774303733761</v>
      </c>
      <c r="T27" s="204">
        <f t="shared" si="3"/>
        <v>127.82764811840514</v>
      </c>
      <c r="U27" s="205">
        <f t="shared" si="3"/>
        <v>128.62984894806013</v>
      </c>
      <c r="V27" s="88"/>
      <c r="W27" s="52">
        <f>((V24*1000)/V26)/7</f>
        <v>153.14799765507638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3.7331999999999956</v>
      </c>
      <c r="D28" s="330">
        <f t="shared" ref="D28:G28" si="4">+(D25-$C$32)*D26/1000</f>
        <v>3.5648999999999962</v>
      </c>
      <c r="E28" s="330">
        <f t="shared" si="4"/>
        <v>0.77009999999999912</v>
      </c>
      <c r="F28" s="330">
        <f t="shared" si="4"/>
        <v>3.6056999999999961</v>
      </c>
      <c r="G28" s="330">
        <f t="shared" si="4"/>
        <v>4.2125999999999948</v>
      </c>
      <c r="H28" s="329"/>
      <c r="I28" s="330">
        <f>+(I25-$I$32)*I26/1000</f>
        <v>5.0764999999999967</v>
      </c>
      <c r="J28" s="330">
        <f t="shared" ref="J28:M28" si="5">+(J25-$I$32)*J26/1000</f>
        <v>5.2042999999999955</v>
      </c>
      <c r="K28" s="330">
        <f t="shared" si="5"/>
        <v>1.0010999999999992</v>
      </c>
      <c r="L28" s="330">
        <f t="shared" si="5"/>
        <v>5.2042999999999955</v>
      </c>
      <c r="M28" s="331">
        <f t="shared" si="5"/>
        <v>5.8077999999999959</v>
      </c>
      <c r="N28" s="259">
        <f t="shared" ref="N28:U28" si="6">((N26*N25)*7)/1000</f>
        <v>938.80920000000003</v>
      </c>
      <c r="O28" s="45">
        <f t="shared" si="6"/>
        <v>162.89839999999998</v>
      </c>
      <c r="P28" s="45">
        <f t="shared" si="6"/>
        <v>927.02049999999997</v>
      </c>
      <c r="Q28" s="46">
        <f t="shared" si="6"/>
        <v>933.4507000000001</v>
      </c>
      <c r="R28" s="44">
        <f t="shared" si="6"/>
        <v>902.37139999999999</v>
      </c>
      <c r="S28" s="45">
        <f t="shared" si="6"/>
        <v>168.2569</v>
      </c>
      <c r="T28" s="45">
        <f t="shared" si="6"/>
        <v>897.01290000000006</v>
      </c>
      <c r="U28" s="46">
        <f t="shared" si="6"/>
        <v>902.37139999999999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854.0000000000025</v>
      </c>
      <c r="D29" s="333">
        <f t="shared" si="7"/>
        <v>815.50000000000239</v>
      </c>
      <c r="E29" s="333">
        <f t="shared" si="7"/>
        <v>176.16666666666717</v>
      </c>
      <c r="F29" s="333">
        <f t="shared" si="7"/>
        <v>824.83333333333576</v>
      </c>
      <c r="G29" s="333">
        <f t="shared" si="7"/>
        <v>963.66666666666947</v>
      </c>
      <c r="H29" s="332"/>
      <c r="I29" s="333">
        <f>+I26*(1.16666666666667)</f>
        <v>834.16666666666913</v>
      </c>
      <c r="J29" s="333">
        <f>+J26*(1.16666666666667)</f>
        <v>855.16666666666913</v>
      </c>
      <c r="K29" s="333">
        <f>+K26*(1.16666666666667)</f>
        <v>164.50000000000048</v>
      </c>
      <c r="L29" s="333">
        <f>+L26*(1.16666666666667)</f>
        <v>855.16666666666913</v>
      </c>
      <c r="M29" s="334">
        <f>+M26*(1.16666666666667)</f>
        <v>954.3333333333361</v>
      </c>
      <c r="N29" s="89">
        <f t="shared" ref="N29:U29" si="8">+(N24/N26)/7*1000</f>
        <v>153.1</v>
      </c>
      <c r="O29" s="49">
        <f t="shared" si="8"/>
        <v>153.10000000000002</v>
      </c>
      <c r="P29" s="49">
        <f t="shared" si="8"/>
        <v>153.1</v>
      </c>
      <c r="Q29" s="50">
        <f t="shared" si="8"/>
        <v>153.10000000000005</v>
      </c>
      <c r="R29" s="48">
        <f t="shared" si="8"/>
        <v>153.10000000000005</v>
      </c>
      <c r="S29" s="49">
        <f t="shared" si="8"/>
        <v>153.1</v>
      </c>
      <c r="T29" s="49">
        <f t="shared" si="8"/>
        <v>153.10000000000002</v>
      </c>
      <c r="U29" s="50">
        <f t="shared" si="8"/>
        <v>153.10000000000002</v>
      </c>
      <c r="V29" s="344"/>
    </row>
    <row r="30" spans="1:42" s="304" customFormat="1" ht="33.75" customHeight="1" x14ac:dyDescent="0.25">
      <c r="A30" s="52"/>
      <c r="B30" s="328"/>
      <c r="C30" s="335">
        <f>(C27/6)</f>
        <v>112.06919999999998</v>
      </c>
      <c r="D30" s="335">
        <f t="shared" ref="D30:G30" si="9">+(D27/6)</f>
        <v>107.01690000000001</v>
      </c>
      <c r="E30" s="335">
        <f t="shared" si="9"/>
        <v>23.118099999999998</v>
      </c>
      <c r="F30" s="335">
        <f t="shared" si="9"/>
        <v>108.24169999999999</v>
      </c>
      <c r="G30" s="335">
        <f t="shared" si="9"/>
        <v>126.46059999999999</v>
      </c>
      <c r="H30" s="328"/>
      <c r="I30" s="335">
        <f>+(I27/6)</f>
        <v>109.4665</v>
      </c>
      <c r="J30" s="335">
        <f>+(J27/6)</f>
        <v>112.2223</v>
      </c>
      <c r="K30" s="335">
        <f>+(K27/6)</f>
        <v>21.587100000000003</v>
      </c>
      <c r="L30" s="335">
        <f>+(L27/6)</f>
        <v>112.2223</v>
      </c>
      <c r="M30" s="336">
        <f>+(M27/6)</f>
        <v>125.23579999999998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273.34414999999996</v>
      </c>
      <c r="D31" s="335">
        <f t="shared" ref="D31:G31" si="10">+((D27-D24)/4)+D30</f>
        <v>261.02112500000004</v>
      </c>
      <c r="E31" s="335">
        <f t="shared" si="10"/>
        <v>56.381274999999995</v>
      </c>
      <c r="F31" s="335">
        <f t="shared" si="10"/>
        <v>264.01147500000002</v>
      </c>
      <c r="G31" s="335">
        <f t="shared" si="10"/>
        <v>308.44904999999994</v>
      </c>
      <c r="H31" s="328"/>
      <c r="I31" s="335">
        <f>+((I27-I24)/4)+I30</f>
        <v>264.48847499999999</v>
      </c>
      <c r="J31" s="335">
        <f>+((J27-J24)/4)+J30</f>
        <v>271.15502500000002</v>
      </c>
      <c r="K31" s="335">
        <f>+((K27-K24)/4)+K30</f>
        <v>52.151525000000007</v>
      </c>
      <c r="L31" s="335">
        <f>+((L27-L24)/4)+L30</f>
        <v>271.15502500000002</v>
      </c>
      <c r="M31" s="336">
        <f>+((M27-M24)/4)+M30</f>
        <v>302.59074999999996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148</v>
      </c>
      <c r="D32" s="339">
        <f>+C32*E32/1000</f>
        <v>461.02</v>
      </c>
      <c r="E32" s="340">
        <f>+SUM(C26:G26)</f>
        <v>3115</v>
      </c>
      <c r="F32" s="341"/>
      <c r="G32" s="341"/>
      <c r="H32" s="337"/>
      <c r="I32" s="338">
        <v>146</v>
      </c>
      <c r="J32" s="339">
        <f>+I32*K32/1000</f>
        <v>458.44</v>
      </c>
      <c r="K32" s="340">
        <f>+SUM(I26:M26)</f>
        <v>3140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118.72279999999999</v>
      </c>
      <c r="C39" s="82">
        <v>121.05679999999998</v>
      </c>
      <c r="D39" s="82">
        <v>16.026799999999998</v>
      </c>
      <c r="E39" s="82">
        <v>119.50079999999998</v>
      </c>
      <c r="F39" s="82">
        <v>117.9448</v>
      </c>
      <c r="G39" s="82"/>
      <c r="H39" s="82"/>
      <c r="I39" s="205">
        <f t="shared" ref="I39:I46" si="11">SUM(B39:H39)</f>
        <v>493.25199999999995</v>
      </c>
      <c r="J39" s="52"/>
      <c r="K39" s="404" t="s">
        <v>13</v>
      </c>
      <c r="L39" s="82">
        <v>8.4</v>
      </c>
      <c r="M39" s="82">
        <v>8.6</v>
      </c>
      <c r="N39" s="82">
        <v>1.1000000000000001</v>
      </c>
      <c r="O39" s="82">
        <v>8.4</v>
      </c>
      <c r="P39" s="82">
        <v>8.1999999999999993</v>
      </c>
      <c r="Q39" s="82"/>
      <c r="R39" s="205">
        <f t="shared" ref="R39:R46" si="12">SUM(L39:Q39)</f>
        <v>34.700000000000003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118.72279999999999</v>
      </c>
      <c r="C40" s="82">
        <v>121.05679999999998</v>
      </c>
      <c r="D40" s="82">
        <v>16.026799999999998</v>
      </c>
      <c r="E40" s="82">
        <v>119.50079999999998</v>
      </c>
      <c r="F40" s="82">
        <v>117.9448</v>
      </c>
      <c r="G40" s="82"/>
      <c r="H40" s="82"/>
      <c r="I40" s="205">
        <f t="shared" si="11"/>
        <v>493.25199999999995</v>
      </c>
      <c r="J40" s="52"/>
      <c r="K40" s="406" t="s">
        <v>14</v>
      </c>
      <c r="L40" s="82">
        <v>8.4</v>
      </c>
      <c r="M40" s="82">
        <v>8.6</v>
      </c>
      <c r="N40" s="82">
        <v>1.1000000000000001</v>
      </c>
      <c r="O40" s="82">
        <v>8.4</v>
      </c>
      <c r="P40" s="82">
        <v>8.1999999999999993</v>
      </c>
      <c r="Q40" s="82"/>
      <c r="R40" s="205">
        <f t="shared" si="12"/>
        <v>34.700000000000003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8.3000000000000007</v>
      </c>
      <c r="M41" s="82">
        <v>8.5</v>
      </c>
      <c r="N41" s="82">
        <v>1</v>
      </c>
      <c r="O41" s="82">
        <v>8.3000000000000007</v>
      </c>
      <c r="P41" s="82">
        <v>8.1</v>
      </c>
      <c r="Q41" s="24"/>
      <c r="R41" s="205">
        <f t="shared" si="12"/>
        <v>34.200000000000003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8.3000000000000007</v>
      </c>
      <c r="M42" s="82">
        <v>8.5</v>
      </c>
      <c r="N42" s="82">
        <v>1</v>
      </c>
      <c r="O42" s="82">
        <v>8.3000000000000007</v>
      </c>
      <c r="P42" s="82">
        <v>8.1</v>
      </c>
      <c r="Q42" s="82"/>
      <c r="R42" s="205">
        <f t="shared" si="12"/>
        <v>34.200000000000003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8.3000000000000007</v>
      </c>
      <c r="M43" s="82">
        <v>8.5</v>
      </c>
      <c r="N43" s="82">
        <v>1</v>
      </c>
      <c r="O43" s="82">
        <v>8.3000000000000007</v>
      </c>
      <c r="P43" s="82">
        <v>8.1999999999999993</v>
      </c>
      <c r="Q43" s="82"/>
      <c r="R43" s="205">
        <f t="shared" si="12"/>
        <v>34.299999999999997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8.3000000000000007</v>
      </c>
      <c r="M44" s="82">
        <v>8.5</v>
      </c>
      <c r="N44" s="82">
        <v>1</v>
      </c>
      <c r="O44" s="82">
        <v>8.3000000000000007</v>
      </c>
      <c r="P44" s="82">
        <v>8.1999999999999993</v>
      </c>
      <c r="Q44" s="82"/>
      <c r="R44" s="205">
        <f t="shared" si="12"/>
        <v>34.299999999999997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8.4</v>
      </c>
      <c r="M45" s="82">
        <v>8.5</v>
      </c>
      <c r="N45" s="82">
        <v>1</v>
      </c>
      <c r="O45" s="82">
        <v>8.3000000000000007</v>
      </c>
      <c r="P45" s="82">
        <v>8.1999999999999993</v>
      </c>
      <c r="Q45" s="82"/>
      <c r="R45" s="205">
        <f t="shared" si="12"/>
        <v>34.4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237.44559999999998</v>
      </c>
      <c r="C46" s="309">
        <f t="shared" si="13"/>
        <v>242.11359999999996</v>
      </c>
      <c r="D46" s="309">
        <f t="shared" si="13"/>
        <v>32.053599999999996</v>
      </c>
      <c r="E46" s="309">
        <f t="shared" si="13"/>
        <v>239.00159999999997</v>
      </c>
      <c r="F46" s="309">
        <f t="shared" si="13"/>
        <v>235.8896</v>
      </c>
      <c r="G46" s="309">
        <f t="shared" si="13"/>
        <v>0</v>
      </c>
      <c r="H46" s="309">
        <f t="shared" si="13"/>
        <v>0</v>
      </c>
      <c r="I46" s="205">
        <f t="shared" si="11"/>
        <v>986.50399999999991</v>
      </c>
      <c r="K46" s="406" t="s">
        <v>11</v>
      </c>
      <c r="L46" s="308">
        <f t="shared" ref="L46:Q46" si="14">SUM(L39:L45)</f>
        <v>58.4</v>
      </c>
      <c r="M46" s="309">
        <f t="shared" si="14"/>
        <v>59.7</v>
      </c>
      <c r="N46" s="309">
        <f t="shared" si="14"/>
        <v>7.2</v>
      </c>
      <c r="O46" s="309">
        <f t="shared" si="14"/>
        <v>58.3</v>
      </c>
      <c r="P46" s="309">
        <f t="shared" si="14"/>
        <v>57.2</v>
      </c>
      <c r="Q46" s="309">
        <f t="shared" si="14"/>
        <v>0</v>
      </c>
      <c r="R46" s="205">
        <f t="shared" si="12"/>
        <v>240.8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588">
        <v>155.6</v>
      </c>
      <c r="C47" s="589">
        <v>155.6</v>
      </c>
      <c r="D47" s="589">
        <v>155.6</v>
      </c>
      <c r="E47" s="589">
        <v>155.6</v>
      </c>
      <c r="F47" s="589">
        <v>155.6</v>
      </c>
      <c r="G47" s="317"/>
      <c r="H47" s="317"/>
      <c r="I47" s="425">
        <f>+((I46/I48)/7)*1000</f>
        <v>44.457142857142856</v>
      </c>
      <c r="K47" s="407" t="s">
        <v>20</v>
      </c>
      <c r="L47" s="316">
        <v>146.5</v>
      </c>
      <c r="M47" s="317">
        <v>144.5</v>
      </c>
      <c r="N47" s="317">
        <v>146.5</v>
      </c>
      <c r="O47" s="317">
        <v>143.5</v>
      </c>
      <c r="P47" s="317">
        <v>143.5</v>
      </c>
      <c r="Q47" s="317"/>
      <c r="R47" s="425">
        <f>+((R46/R48)/7)*1000</f>
        <v>144.53781512605042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763</v>
      </c>
      <c r="C48" s="35">
        <v>778</v>
      </c>
      <c r="D48" s="35">
        <v>103</v>
      </c>
      <c r="E48" s="35">
        <v>768</v>
      </c>
      <c r="F48" s="35">
        <v>758</v>
      </c>
      <c r="G48" s="35"/>
      <c r="H48" s="35"/>
      <c r="I48" s="427">
        <f>SUM(B48:H48)</f>
        <v>3170</v>
      </c>
      <c r="J48" s="52"/>
      <c r="K48" s="409" t="s">
        <v>21</v>
      </c>
      <c r="L48" s="428">
        <v>57</v>
      </c>
      <c r="M48" s="411">
        <v>59</v>
      </c>
      <c r="N48" s="411">
        <v>7</v>
      </c>
      <c r="O48" s="411">
        <v>58</v>
      </c>
      <c r="P48" s="411">
        <v>57</v>
      </c>
      <c r="Q48" s="411"/>
      <c r="R48" s="429">
        <f>SUM(L48:Q48)</f>
        <v>238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118.72279999999999</v>
      </c>
      <c r="C49" s="204">
        <f t="shared" si="15"/>
        <v>121.05679999999998</v>
      </c>
      <c r="D49" s="204">
        <f t="shared" si="15"/>
        <v>16.026799999999998</v>
      </c>
      <c r="E49" s="204">
        <f t="shared" si="15"/>
        <v>119.50079999999998</v>
      </c>
      <c r="F49" s="204">
        <f t="shared" si="15"/>
        <v>117.9448</v>
      </c>
      <c r="G49" s="204">
        <f t="shared" si="15"/>
        <v>0</v>
      </c>
      <c r="H49" s="204">
        <f t="shared" si="15"/>
        <v>0</v>
      </c>
      <c r="I49" s="431">
        <f>((I46*1000)/I48)/7</f>
        <v>44.457142857142856</v>
      </c>
      <c r="K49" s="414" t="s">
        <v>22</v>
      </c>
      <c r="L49" s="302">
        <f t="shared" ref="L49:Q49" si="16">((L48*L47)*7/1000-L39-L40)/5</f>
        <v>8.3307000000000002</v>
      </c>
      <c r="M49" s="302">
        <f t="shared" si="16"/>
        <v>8.4956999999999994</v>
      </c>
      <c r="N49" s="302">
        <f t="shared" si="16"/>
        <v>0.99570000000000003</v>
      </c>
      <c r="O49" s="302">
        <f t="shared" si="16"/>
        <v>8.2922000000000011</v>
      </c>
      <c r="P49" s="302">
        <f t="shared" si="16"/>
        <v>8.1712999999999987</v>
      </c>
      <c r="Q49" s="204">
        <f t="shared" si="16"/>
        <v>0</v>
      </c>
      <c r="R49" s="432">
        <f>((R46*1000)/R48)/7</f>
        <v>144.53781512605042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831.05959999999993</v>
      </c>
      <c r="C50" s="43">
        <f t="shared" si="17"/>
        <v>847.3975999999999</v>
      </c>
      <c r="D50" s="43">
        <f t="shared" si="17"/>
        <v>112.18759999999999</v>
      </c>
      <c r="E50" s="43">
        <f t="shared" si="17"/>
        <v>836.50559999999984</v>
      </c>
      <c r="F50" s="43">
        <f t="shared" si="17"/>
        <v>825.61360000000002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58.453499999999998</v>
      </c>
      <c r="M50" s="43">
        <f t="shared" si="18"/>
        <v>59.6785</v>
      </c>
      <c r="N50" s="43">
        <f t="shared" si="18"/>
        <v>7.1784999999999997</v>
      </c>
      <c r="O50" s="43">
        <f t="shared" si="18"/>
        <v>58.261000000000003</v>
      </c>
      <c r="P50" s="43">
        <f t="shared" si="18"/>
        <v>57.256500000000003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44.457142857142856</v>
      </c>
      <c r="C51" s="49">
        <f t="shared" si="19"/>
        <v>44.457142857142856</v>
      </c>
      <c r="D51" s="49">
        <f t="shared" si="19"/>
        <v>44.457142857142856</v>
      </c>
      <c r="E51" s="49">
        <f t="shared" si="19"/>
        <v>44.457142857142856</v>
      </c>
      <c r="F51" s="49">
        <f t="shared" si="19"/>
        <v>44.457142857142856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146.36591478696741</v>
      </c>
      <c r="M51" s="49">
        <f t="shared" si="20"/>
        <v>144.55205811138018</v>
      </c>
      <c r="N51" s="49">
        <f t="shared" si="20"/>
        <v>146.9387755102041</v>
      </c>
      <c r="O51" s="49">
        <f t="shared" si="20"/>
        <v>143.59605911330047</v>
      </c>
      <c r="P51" s="49">
        <f t="shared" si="20"/>
        <v>143.35839598997492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603"/>
      <c r="C54" s="603"/>
      <c r="D54" s="603"/>
      <c r="E54" s="603"/>
      <c r="F54" s="603"/>
      <c r="G54" s="603"/>
      <c r="H54" s="603"/>
      <c r="I54" s="603"/>
      <c r="J54" s="603"/>
      <c r="K54" s="603"/>
      <c r="L54" s="603"/>
      <c r="M54" s="603"/>
      <c r="N54" s="603"/>
      <c r="O54" s="603"/>
      <c r="P54" s="603"/>
      <c r="Q54" s="603"/>
      <c r="R54" s="603"/>
      <c r="S54" s="603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602"/>
      <c r="D73" s="602"/>
      <c r="E73" s="602"/>
      <c r="F73" s="118"/>
      <c r="G73" s="198"/>
      <c r="H73" s="602"/>
      <c r="I73" s="602"/>
      <c r="J73" s="602"/>
      <c r="K73" s="118"/>
      <c r="L73" s="198"/>
      <c r="M73" s="602"/>
      <c r="N73" s="602"/>
      <c r="O73" s="118"/>
      <c r="P73" s="198"/>
      <c r="Q73" s="602"/>
      <c r="R73" s="602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8.9</v>
      </c>
      <c r="D76" s="204">
        <v>1.2</v>
      </c>
      <c r="E76" s="204">
        <v>9</v>
      </c>
      <c r="F76" s="205">
        <v>10.1</v>
      </c>
      <c r="G76" s="203">
        <v>8.8000000000000007</v>
      </c>
      <c r="H76" s="204">
        <v>9.1999999999999993</v>
      </c>
      <c r="I76" s="204">
        <v>2</v>
      </c>
      <c r="J76" s="204">
        <v>9.3000000000000007</v>
      </c>
      <c r="K76" s="205">
        <v>10.5</v>
      </c>
      <c r="L76" s="203">
        <v>10.8</v>
      </c>
      <c r="M76" s="204">
        <v>1.9</v>
      </c>
      <c r="N76" s="204">
        <v>10.8</v>
      </c>
      <c r="O76" s="205">
        <v>10.7</v>
      </c>
      <c r="P76" s="203">
        <v>10.6</v>
      </c>
      <c r="Q76" s="204">
        <v>2</v>
      </c>
      <c r="R76" s="204">
        <v>10.5</v>
      </c>
      <c r="S76" s="205">
        <v>10.4</v>
      </c>
      <c r="T76" s="405">
        <f t="shared" ref="T76:T83" si="26">SUM(B76:S76)</f>
        <v>146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8.9</v>
      </c>
      <c r="D77" s="204">
        <v>1.2</v>
      </c>
      <c r="E77" s="204">
        <v>9</v>
      </c>
      <c r="F77" s="205">
        <v>10.1</v>
      </c>
      <c r="G77" s="203">
        <v>8.8000000000000007</v>
      </c>
      <c r="H77" s="204">
        <v>9.1999999999999993</v>
      </c>
      <c r="I77" s="204">
        <v>2</v>
      </c>
      <c r="J77" s="204">
        <v>9.3000000000000007</v>
      </c>
      <c r="K77" s="205">
        <v>10.5</v>
      </c>
      <c r="L77" s="203">
        <v>10.8</v>
      </c>
      <c r="M77" s="204">
        <v>1.9</v>
      </c>
      <c r="N77" s="204">
        <v>10.8</v>
      </c>
      <c r="O77" s="205">
        <v>10.7</v>
      </c>
      <c r="P77" s="203">
        <v>10.6</v>
      </c>
      <c r="Q77" s="204">
        <v>2</v>
      </c>
      <c r="R77" s="204">
        <v>10.5</v>
      </c>
      <c r="S77" s="205">
        <v>10.4</v>
      </c>
      <c r="T77" s="405">
        <f t="shared" si="26"/>
        <v>146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9.1999999999999993</v>
      </c>
      <c r="C78" s="204">
        <v>8.8000000000000007</v>
      </c>
      <c r="D78" s="204">
        <v>1.2</v>
      </c>
      <c r="E78" s="204">
        <v>9</v>
      </c>
      <c r="F78" s="205">
        <v>10.1</v>
      </c>
      <c r="G78" s="203">
        <v>8.6999999999999993</v>
      </c>
      <c r="H78" s="204">
        <v>9.1</v>
      </c>
      <c r="I78" s="204">
        <v>1.7</v>
      </c>
      <c r="J78" s="204">
        <v>9.1999999999999993</v>
      </c>
      <c r="K78" s="205">
        <v>10.3</v>
      </c>
      <c r="L78" s="203">
        <v>10.7</v>
      </c>
      <c r="M78" s="204">
        <v>1.7</v>
      </c>
      <c r="N78" s="204">
        <v>10.7</v>
      </c>
      <c r="O78" s="205">
        <v>10.6</v>
      </c>
      <c r="P78" s="203">
        <v>10.6</v>
      </c>
      <c r="Q78" s="204">
        <v>1.9</v>
      </c>
      <c r="R78" s="204">
        <v>10.4</v>
      </c>
      <c r="S78" s="205">
        <v>10.3</v>
      </c>
      <c r="T78" s="405">
        <f t="shared" si="26"/>
        <v>144.20000000000002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8.8000000000000007</v>
      </c>
      <c r="D79" s="204">
        <v>1.2</v>
      </c>
      <c r="E79" s="204">
        <v>9</v>
      </c>
      <c r="F79" s="205">
        <v>10.1</v>
      </c>
      <c r="G79" s="203">
        <v>8.8000000000000007</v>
      </c>
      <c r="H79" s="204">
        <v>9.1</v>
      </c>
      <c r="I79" s="204">
        <v>1.7</v>
      </c>
      <c r="J79" s="204">
        <v>9.1999999999999993</v>
      </c>
      <c r="K79" s="205">
        <v>10.3</v>
      </c>
      <c r="L79" s="203">
        <v>10.7</v>
      </c>
      <c r="M79" s="204">
        <v>1.8</v>
      </c>
      <c r="N79" s="204">
        <v>10.7</v>
      </c>
      <c r="O79" s="205">
        <v>10.7</v>
      </c>
      <c r="P79" s="203">
        <v>10.6</v>
      </c>
      <c r="Q79" s="204">
        <v>1.9</v>
      </c>
      <c r="R79" s="204">
        <v>10.4</v>
      </c>
      <c r="S79" s="205">
        <v>10.4</v>
      </c>
      <c r="T79" s="405">
        <f t="shared" si="26"/>
        <v>144.6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8.9</v>
      </c>
      <c r="D80" s="204">
        <v>1.2</v>
      </c>
      <c r="E80" s="204">
        <v>9</v>
      </c>
      <c r="F80" s="205">
        <v>10.1</v>
      </c>
      <c r="G80" s="203">
        <v>8.8000000000000007</v>
      </c>
      <c r="H80" s="204">
        <v>9.1</v>
      </c>
      <c r="I80" s="204">
        <v>1.8</v>
      </c>
      <c r="J80" s="204">
        <v>9.3000000000000007</v>
      </c>
      <c r="K80" s="205">
        <v>10.3</v>
      </c>
      <c r="L80" s="203">
        <v>10.7</v>
      </c>
      <c r="M80" s="204">
        <v>1.8</v>
      </c>
      <c r="N80" s="204">
        <v>10.7</v>
      </c>
      <c r="O80" s="205">
        <v>10.7</v>
      </c>
      <c r="P80" s="203">
        <v>10.6</v>
      </c>
      <c r="Q80" s="204">
        <v>2</v>
      </c>
      <c r="R80" s="204">
        <v>10.4</v>
      </c>
      <c r="S80" s="205">
        <v>10.4</v>
      </c>
      <c r="T80" s="405">
        <f t="shared" si="26"/>
        <v>145.1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8.9</v>
      </c>
      <c r="D81" s="204">
        <v>1.2</v>
      </c>
      <c r="E81" s="204">
        <v>9</v>
      </c>
      <c r="F81" s="205">
        <v>10.1</v>
      </c>
      <c r="G81" s="203">
        <v>8.8000000000000007</v>
      </c>
      <c r="H81" s="204">
        <v>9.1</v>
      </c>
      <c r="I81" s="204">
        <v>1.8</v>
      </c>
      <c r="J81" s="204">
        <v>9.3000000000000007</v>
      </c>
      <c r="K81" s="205">
        <v>10.4</v>
      </c>
      <c r="L81" s="203">
        <v>10.8</v>
      </c>
      <c r="M81" s="204">
        <v>1.8</v>
      </c>
      <c r="N81" s="204">
        <v>10.8</v>
      </c>
      <c r="O81" s="205">
        <v>10.7</v>
      </c>
      <c r="P81" s="203">
        <v>10.6</v>
      </c>
      <c r="Q81" s="204">
        <v>2</v>
      </c>
      <c r="R81" s="204">
        <v>10.5</v>
      </c>
      <c r="S81" s="205">
        <v>10.4</v>
      </c>
      <c r="T81" s="405">
        <f t="shared" si="26"/>
        <v>145.5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8.9</v>
      </c>
      <c r="D82" s="204">
        <v>1.3</v>
      </c>
      <c r="E82" s="204">
        <v>9</v>
      </c>
      <c r="F82" s="205">
        <v>10.1</v>
      </c>
      <c r="G82" s="203">
        <v>8.8000000000000007</v>
      </c>
      <c r="H82" s="204">
        <v>9.1999999999999993</v>
      </c>
      <c r="I82" s="204">
        <v>1.8</v>
      </c>
      <c r="J82" s="204">
        <v>9.3000000000000007</v>
      </c>
      <c r="K82" s="205">
        <v>10.4</v>
      </c>
      <c r="L82" s="203">
        <v>10.8</v>
      </c>
      <c r="M82" s="204">
        <v>1.8</v>
      </c>
      <c r="N82" s="204">
        <v>10.8</v>
      </c>
      <c r="O82" s="205">
        <v>10.7</v>
      </c>
      <c r="P82" s="203">
        <v>10.6</v>
      </c>
      <c r="Q82" s="204">
        <v>2</v>
      </c>
      <c r="R82" s="204">
        <v>10.5</v>
      </c>
      <c r="S82" s="205">
        <v>10.4</v>
      </c>
      <c r="T82" s="405">
        <f t="shared" si="26"/>
        <v>145.70000000000002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64.899999999999991</v>
      </c>
      <c r="C83" s="309">
        <f>SUM(C76:C82)</f>
        <v>62.1</v>
      </c>
      <c r="D83" s="309">
        <f>SUM(D76:D82)</f>
        <v>8.5</v>
      </c>
      <c r="E83" s="309">
        <f>SUM(E76:E82)</f>
        <v>63</v>
      </c>
      <c r="F83" s="310">
        <f>SUM(F76:F82)</f>
        <v>70.7</v>
      </c>
      <c r="G83" s="311">
        <f t="shared" ref="G83:S83" si="27">SUM(G76:G82)</f>
        <v>61.5</v>
      </c>
      <c r="H83" s="309">
        <f t="shared" si="27"/>
        <v>64</v>
      </c>
      <c r="I83" s="309">
        <f t="shared" si="27"/>
        <v>12.800000000000002</v>
      </c>
      <c r="J83" s="309">
        <f t="shared" si="27"/>
        <v>64.899999999999991</v>
      </c>
      <c r="K83" s="310">
        <f t="shared" si="27"/>
        <v>72.7</v>
      </c>
      <c r="L83" s="311">
        <f t="shared" si="27"/>
        <v>75.3</v>
      </c>
      <c r="M83" s="309">
        <f t="shared" si="27"/>
        <v>12.700000000000001</v>
      </c>
      <c r="N83" s="309">
        <f t="shared" si="27"/>
        <v>75.3</v>
      </c>
      <c r="O83" s="310">
        <f t="shared" si="27"/>
        <v>74.800000000000011</v>
      </c>
      <c r="P83" s="311">
        <f t="shared" si="27"/>
        <v>74.2</v>
      </c>
      <c r="Q83" s="309">
        <f t="shared" si="27"/>
        <v>13.8</v>
      </c>
      <c r="R83" s="309">
        <f t="shared" si="27"/>
        <v>73.199999999999989</v>
      </c>
      <c r="S83" s="310">
        <f t="shared" si="27"/>
        <v>72.7</v>
      </c>
      <c r="T83" s="405">
        <f t="shared" si="26"/>
        <v>1017.1000000000001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152</v>
      </c>
      <c r="C84" s="317">
        <v>150.5</v>
      </c>
      <c r="D84" s="317">
        <v>152.5</v>
      </c>
      <c r="E84" s="317">
        <v>150</v>
      </c>
      <c r="F84" s="318">
        <v>148.5</v>
      </c>
      <c r="G84" s="319">
        <v>151.5</v>
      </c>
      <c r="H84" s="317">
        <v>150</v>
      </c>
      <c r="I84" s="317">
        <v>152</v>
      </c>
      <c r="J84" s="317">
        <v>149.5</v>
      </c>
      <c r="K84" s="318">
        <v>148.5</v>
      </c>
      <c r="L84" s="319">
        <v>151.5</v>
      </c>
      <c r="M84" s="317">
        <v>151.5</v>
      </c>
      <c r="N84" s="317">
        <v>149.5</v>
      </c>
      <c r="O84" s="318">
        <v>148.5</v>
      </c>
      <c r="P84" s="319">
        <v>151.5</v>
      </c>
      <c r="Q84" s="317">
        <v>152</v>
      </c>
      <c r="R84" s="317">
        <v>149.5</v>
      </c>
      <c r="S84" s="318">
        <v>148.5</v>
      </c>
      <c r="T84" s="408">
        <f>+((T83/T85)/7)*1000</f>
        <v>149.94840041279673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61</v>
      </c>
      <c r="C85" s="411">
        <v>59</v>
      </c>
      <c r="D85" s="411">
        <v>8</v>
      </c>
      <c r="E85" s="411">
        <v>60</v>
      </c>
      <c r="F85" s="412">
        <v>68</v>
      </c>
      <c r="G85" s="410">
        <v>58</v>
      </c>
      <c r="H85" s="411">
        <v>61</v>
      </c>
      <c r="I85" s="411">
        <v>12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13</v>
      </c>
      <c r="R85" s="411">
        <v>70</v>
      </c>
      <c r="S85" s="412">
        <v>70</v>
      </c>
      <c r="T85" s="413">
        <f>SUM(B85:S85)</f>
        <v>969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9.2607999999999997</v>
      </c>
      <c r="C86" s="204">
        <f t="shared" si="28"/>
        <v>8.8713000000000015</v>
      </c>
      <c r="D86" s="204">
        <f t="shared" si="28"/>
        <v>1.2279999999999998</v>
      </c>
      <c r="E86" s="204">
        <f t="shared" si="28"/>
        <v>9</v>
      </c>
      <c r="F86" s="205">
        <f t="shared" si="28"/>
        <v>10.097200000000001</v>
      </c>
      <c r="G86" s="203">
        <f t="shared" si="28"/>
        <v>8.7818000000000005</v>
      </c>
      <c r="H86" s="204">
        <f t="shared" si="28"/>
        <v>9.129999999999999</v>
      </c>
      <c r="I86" s="204">
        <f t="shared" si="28"/>
        <v>1.7536</v>
      </c>
      <c r="J86" s="204">
        <f t="shared" si="28"/>
        <v>9.2566000000000006</v>
      </c>
      <c r="K86" s="205">
        <f t="shared" si="28"/>
        <v>10.353</v>
      </c>
      <c r="L86" s="203">
        <f t="shared" si="28"/>
        <v>10.739100000000002</v>
      </c>
      <c r="M86" s="204">
        <f t="shared" si="28"/>
        <v>1.7852000000000001</v>
      </c>
      <c r="N86" s="204">
        <f t="shared" si="28"/>
        <v>10.749600000000001</v>
      </c>
      <c r="O86" s="205">
        <f t="shared" si="28"/>
        <v>10.688799999999997</v>
      </c>
      <c r="P86" s="203">
        <f t="shared" si="28"/>
        <v>10.606999999999999</v>
      </c>
      <c r="Q86" s="204">
        <f t="shared" si="28"/>
        <v>1.9664000000000001</v>
      </c>
      <c r="R86" s="204">
        <f t="shared" si="28"/>
        <v>10.450999999999999</v>
      </c>
      <c r="S86" s="205">
        <f t="shared" si="28"/>
        <v>10.393000000000001</v>
      </c>
      <c r="T86" s="413">
        <f>((T83*1000)/T85)/7</f>
        <v>149.9484004127967</v>
      </c>
      <c r="AD86" s="3"/>
    </row>
    <row r="87" spans="1:41" ht="33.75" customHeight="1" x14ac:dyDescent="0.25">
      <c r="A87" s="99" t="s">
        <v>23</v>
      </c>
      <c r="B87" s="42">
        <f>((B85*B84)*7)/1000</f>
        <v>64.903999999999996</v>
      </c>
      <c r="C87" s="43">
        <f>((C85*C84)*7)/1000</f>
        <v>62.156500000000001</v>
      </c>
      <c r="D87" s="43">
        <f>((D85*D84)*7)/1000</f>
        <v>8.5399999999999991</v>
      </c>
      <c r="E87" s="43">
        <f>((E85*E84)*7)/1000</f>
        <v>63</v>
      </c>
      <c r="F87" s="90">
        <f>((F85*F84)*7)/1000</f>
        <v>70.686000000000007</v>
      </c>
      <c r="G87" s="42">
        <f t="shared" ref="G87:S87" si="29">((G85*G84)*7)/1000</f>
        <v>61.509</v>
      </c>
      <c r="H87" s="43">
        <f t="shared" si="29"/>
        <v>64.05</v>
      </c>
      <c r="I87" s="43">
        <f t="shared" si="29"/>
        <v>12.768000000000001</v>
      </c>
      <c r="J87" s="43">
        <f t="shared" si="29"/>
        <v>64.882999999999996</v>
      </c>
      <c r="K87" s="90">
        <f t="shared" si="29"/>
        <v>72.765000000000001</v>
      </c>
      <c r="L87" s="42">
        <f t="shared" si="29"/>
        <v>75.295500000000004</v>
      </c>
      <c r="M87" s="43">
        <f t="shared" si="29"/>
        <v>12.726000000000001</v>
      </c>
      <c r="N87" s="43">
        <f t="shared" si="29"/>
        <v>75.347999999999999</v>
      </c>
      <c r="O87" s="90">
        <f t="shared" si="29"/>
        <v>74.843999999999994</v>
      </c>
      <c r="P87" s="42">
        <f t="shared" si="29"/>
        <v>74.234999999999999</v>
      </c>
      <c r="Q87" s="43">
        <f t="shared" si="29"/>
        <v>13.832000000000001</v>
      </c>
      <c r="R87" s="43">
        <f t="shared" si="29"/>
        <v>73.254999999999995</v>
      </c>
      <c r="S87" s="90">
        <f t="shared" si="29"/>
        <v>72.765000000000001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151.99063231850116</v>
      </c>
      <c r="C88" s="49">
        <f>+(C83/C85)/7*1000</f>
        <v>150.36319612590799</v>
      </c>
      <c r="D88" s="49">
        <f>+(D83/D85)/7*1000</f>
        <v>151.78571428571428</v>
      </c>
      <c r="E88" s="49">
        <f>+(E83/E85)/7*1000</f>
        <v>150</v>
      </c>
      <c r="F88" s="50">
        <f>+(F83/F85)/7*1000</f>
        <v>148.52941176470588</v>
      </c>
      <c r="G88" s="48">
        <f t="shared" ref="G88:S88" si="30">+(G83/G85)/7*1000</f>
        <v>151.47783251231525</v>
      </c>
      <c r="H88" s="49">
        <f t="shared" si="30"/>
        <v>149.88290398126463</v>
      </c>
      <c r="I88" s="49">
        <f t="shared" si="30"/>
        <v>152.38095238095244</v>
      </c>
      <c r="J88" s="49">
        <f t="shared" si="30"/>
        <v>149.53917050691243</v>
      </c>
      <c r="K88" s="50">
        <f t="shared" si="30"/>
        <v>148.36734693877554</v>
      </c>
      <c r="L88" s="48">
        <f t="shared" si="30"/>
        <v>151.5090543259557</v>
      </c>
      <c r="M88" s="49">
        <f t="shared" si="30"/>
        <v>151.19047619047618</v>
      </c>
      <c r="N88" s="49">
        <f t="shared" si="30"/>
        <v>149.4047619047619</v>
      </c>
      <c r="O88" s="50">
        <f t="shared" si="30"/>
        <v>148.4126984126984</v>
      </c>
      <c r="P88" s="48">
        <f t="shared" si="30"/>
        <v>151.42857142857144</v>
      </c>
      <c r="Q88" s="49">
        <f t="shared" si="30"/>
        <v>151.64835164835165</v>
      </c>
      <c r="R88" s="49">
        <f t="shared" si="30"/>
        <v>149.38775510204081</v>
      </c>
      <c r="S88" s="50">
        <f t="shared" si="30"/>
        <v>148.36734693877554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R36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scale="17" orientation="landscape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6" zoomScale="30" zoomScaleNormal="29" zoomScaleSheetLayoutView="30" workbookViewId="0">
      <selection activeCell="L48" sqref="L48:P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3.42578125" style="19" bestFit="1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604"/>
      <c r="E3" s="604"/>
      <c r="F3" s="604"/>
      <c r="G3" s="604"/>
      <c r="H3" s="604"/>
      <c r="I3" s="604"/>
      <c r="J3" s="604"/>
      <c r="K3" s="604"/>
      <c r="L3" s="604"/>
      <c r="M3" s="604"/>
      <c r="N3" s="604"/>
      <c r="O3" s="604"/>
      <c r="P3" s="604"/>
      <c r="Q3" s="604"/>
      <c r="R3" s="604"/>
      <c r="S3" s="604"/>
      <c r="T3" s="604"/>
      <c r="U3" s="604"/>
      <c r="V3" s="604"/>
      <c r="W3" s="604"/>
      <c r="X3" s="604"/>
      <c r="Y3" s="2"/>
      <c r="Z3" s="2"/>
      <c r="AA3" s="2"/>
      <c r="AB3" s="2"/>
      <c r="AC3" s="2"/>
      <c r="AD3" s="60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604" t="s">
        <v>1</v>
      </c>
      <c r="B9" s="604"/>
      <c r="C9" s="60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604"/>
      <c r="B10" s="604"/>
      <c r="C10" s="60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604" t="s">
        <v>4</v>
      </c>
      <c r="B11" s="604"/>
      <c r="C11" s="604"/>
      <c r="D11" s="1"/>
      <c r="E11" s="605">
        <v>1</v>
      </c>
      <c r="F11" s="1"/>
      <c r="G11" s="1"/>
      <c r="H11" s="1"/>
      <c r="I11" s="1"/>
      <c r="J11" s="1"/>
      <c r="K11" s="618" t="s">
        <v>158</v>
      </c>
      <c r="L11" s="618"/>
      <c r="M11" s="606"/>
      <c r="N11" s="60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604"/>
      <c r="B12" s="604"/>
      <c r="C12" s="604"/>
      <c r="D12" s="1"/>
      <c r="E12" s="5"/>
      <c r="F12" s="1"/>
      <c r="G12" s="1"/>
      <c r="H12" s="1"/>
      <c r="I12" s="1"/>
      <c r="J12" s="1"/>
      <c r="K12" s="606"/>
      <c r="L12" s="606"/>
      <c r="M12" s="606"/>
      <c r="N12" s="60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604"/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6"/>
      <c r="M13" s="606"/>
      <c r="N13" s="606"/>
      <c r="O13" s="606"/>
      <c r="P13" s="606"/>
      <c r="Q13" s="606"/>
      <c r="R13" s="606"/>
      <c r="S13" s="606"/>
      <c r="T13" s="606"/>
      <c r="U13" s="606"/>
      <c r="V13" s="606"/>
      <c r="W13" s="1"/>
      <c r="X13" s="1"/>
      <c r="Y13" s="1"/>
    </row>
    <row r="14" spans="1:30" s="3" customFormat="1" ht="27" thickBot="1" x14ac:dyDescent="0.3">
      <c r="A14" s="60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460</v>
      </c>
      <c r="C17" s="300">
        <v>3.7331999999999956</v>
      </c>
      <c r="D17" s="300">
        <v>3.5648999999999962</v>
      </c>
      <c r="E17" s="300">
        <v>0.77009999999999912</v>
      </c>
      <c r="F17" s="300">
        <v>3.6056999999999961</v>
      </c>
      <c r="G17" s="300">
        <v>4.2125999999999948</v>
      </c>
      <c r="H17" s="299">
        <v>458</v>
      </c>
      <c r="I17" s="300">
        <v>5.0764999999999967</v>
      </c>
      <c r="J17" s="300">
        <v>5.2042999999999955</v>
      </c>
      <c r="K17" s="300">
        <v>1.0010999999999992</v>
      </c>
      <c r="L17" s="300">
        <v>5.2042999999999955</v>
      </c>
      <c r="M17" s="301">
        <v>5.8077999999999959</v>
      </c>
      <c r="N17" s="23">
        <v>133.94811995799552</v>
      </c>
      <c r="O17" s="24">
        <v>23.225302236282879</v>
      </c>
      <c r="P17" s="24">
        <v>132.24753799945216</v>
      </c>
      <c r="Q17" s="25">
        <v>133.12439402462209</v>
      </c>
      <c r="R17" s="23">
        <v>128.67818175328256</v>
      </c>
      <c r="S17" s="24">
        <v>23.952774303733761</v>
      </c>
      <c r="T17" s="24">
        <v>127.82764811840514</v>
      </c>
      <c r="U17" s="25">
        <v>128.62984894806013</v>
      </c>
      <c r="V17" s="302">
        <f>SUM(B17:U17)</f>
        <v>1787.8143073418341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460</v>
      </c>
      <c r="C18" s="300">
        <v>3.7331999999999956</v>
      </c>
      <c r="D18" s="300">
        <v>3.5648999999999962</v>
      </c>
      <c r="E18" s="300">
        <v>0.77009999999999912</v>
      </c>
      <c r="F18" s="300">
        <v>3.6056999999999961</v>
      </c>
      <c r="G18" s="300">
        <v>4.2125999999999948</v>
      </c>
      <c r="H18" s="299">
        <v>458</v>
      </c>
      <c r="I18" s="300">
        <v>5.0764999999999967</v>
      </c>
      <c r="J18" s="300">
        <v>5.2042999999999955</v>
      </c>
      <c r="K18" s="300">
        <v>1.0010999999999992</v>
      </c>
      <c r="L18" s="300">
        <v>5.2042999999999955</v>
      </c>
      <c r="M18" s="301">
        <v>5.8077999999999959</v>
      </c>
      <c r="N18" s="23">
        <v>133.94811995799552</v>
      </c>
      <c r="O18" s="24">
        <v>23.225302236282879</v>
      </c>
      <c r="P18" s="24">
        <v>132.24753799945216</v>
      </c>
      <c r="Q18" s="25">
        <v>133.12439402462209</v>
      </c>
      <c r="R18" s="23">
        <v>128.67818175328256</v>
      </c>
      <c r="S18" s="24">
        <v>23.952774303733761</v>
      </c>
      <c r="T18" s="24">
        <v>127.82764811840514</v>
      </c>
      <c r="U18" s="25">
        <v>128.62984894806013</v>
      </c>
      <c r="V18" s="302">
        <f t="shared" ref="V18:V23" si="0">SUM(B18:U18)</f>
        <v>1787.8143073418341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459</v>
      </c>
      <c r="C19" s="300">
        <v>3.0659999999999918</v>
      </c>
      <c r="D19" s="300">
        <v>2.927399999999992</v>
      </c>
      <c r="E19" s="300">
        <v>0.61739999999999828</v>
      </c>
      <c r="F19" s="300">
        <v>2.9609999999999919</v>
      </c>
      <c r="G19" s="300">
        <v>3.4607999999999906</v>
      </c>
      <c r="H19" s="299">
        <v>457</v>
      </c>
      <c r="I19" s="300">
        <v>4.4267999999999921</v>
      </c>
      <c r="J19" s="300">
        <v>4.5445999999999911</v>
      </c>
      <c r="K19" s="300">
        <v>0.84319999999999851</v>
      </c>
      <c r="L19" s="300">
        <v>4.5383999999999913</v>
      </c>
      <c r="M19" s="301">
        <v>5.0715999999999903</v>
      </c>
      <c r="N19" s="23">
        <v>132.98825201680174</v>
      </c>
      <c r="O19" s="24">
        <v>22.479659105486839</v>
      </c>
      <c r="P19" s="24">
        <v>131.10984480021912</v>
      </c>
      <c r="Q19" s="25">
        <v>132.25164239015109</v>
      </c>
      <c r="R19" s="23">
        <v>127.84674729868694</v>
      </c>
      <c r="S19" s="24">
        <v>23.254770278506484</v>
      </c>
      <c r="T19" s="24">
        <v>127.12086075263792</v>
      </c>
      <c r="U19" s="25">
        <v>128.07930042077592</v>
      </c>
      <c r="V19" s="302">
        <f t="shared" si="0"/>
        <v>1773.5882770632663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459</v>
      </c>
      <c r="C20" s="300">
        <v>3.0659999999999918</v>
      </c>
      <c r="D20" s="300">
        <v>2.927399999999992</v>
      </c>
      <c r="E20" s="300">
        <v>0.61739999999999828</v>
      </c>
      <c r="F20" s="300">
        <v>2.9609999999999919</v>
      </c>
      <c r="G20" s="300">
        <v>3.4607999999999906</v>
      </c>
      <c r="H20" s="299">
        <v>457</v>
      </c>
      <c r="I20" s="300">
        <v>4.4267999999999921</v>
      </c>
      <c r="J20" s="300">
        <v>4.5445999999999911</v>
      </c>
      <c r="K20" s="300">
        <v>0.84319999999999851</v>
      </c>
      <c r="L20" s="300">
        <v>4.5383999999999913</v>
      </c>
      <c r="M20" s="301">
        <v>5.0715999999999903</v>
      </c>
      <c r="N20" s="23">
        <v>132.98825201680174</v>
      </c>
      <c r="O20" s="24">
        <v>22.479659105486839</v>
      </c>
      <c r="P20" s="24">
        <v>131.10984480021912</v>
      </c>
      <c r="Q20" s="25">
        <v>132.25164239015109</v>
      </c>
      <c r="R20" s="23">
        <v>127.84674729868694</v>
      </c>
      <c r="S20" s="24">
        <v>23.254770278506484</v>
      </c>
      <c r="T20" s="24">
        <v>127.12086075263792</v>
      </c>
      <c r="U20" s="25">
        <v>128.07930042077592</v>
      </c>
      <c r="V20" s="302">
        <f t="shared" si="0"/>
        <v>1773.5882770632663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459</v>
      </c>
      <c r="C21" s="300">
        <v>3.0659999999999918</v>
      </c>
      <c r="D21" s="300">
        <v>2.927399999999992</v>
      </c>
      <c r="E21" s="300">
        <v>0.61739999999999828</v>
      </c>
      <c r="F21" s="300">
        <v>2.9609999999999919</v>
      </c>
      <c r="G21" s="300">
        <v>3.4607999999999906</v>
      </c>
      <c r="H21" s="299">
        <v>457</v>
      </c>
      <c r="I21" s="300">
        <v>4.4267999999999921</v>
      </c>
      <c r="J21" s="300">
        <v>4.5445999999999911</v>
      </c>
      <c r="K21" s="300">
        <v>0.84319999999999851</v>
      </c>
      <c r="L21" s="300">
        <v>4.5383999999999913</v>
      </c>
      <c r="M21" s="301">
        <v>5.0715999999999903</v>
      </c>
      <c r="N21" s="23">
        <v>132.98825201680174</v>
      </c>
      <c r="O21" s="24">
        <v>22.479659105486839</v>
      </c>
      <c r="P21" s="24">
        <v>131.10984480021912</v>
      </c>
      <c r="Q21" s="25">
        <v>132.25164239015109</v>
      </c>
      <c r="R21" s="23">
        <v>127.84674729868694</v>
      </c>
      <c r="S21" s="24">
        <v>23.254770278506484</v>
      </c>
      <c r="T21" s="24">
        <v>127.12086075263792</v>
      </c>
      <c r="U21" s="25">
        <v>128.07930042077592</v>
      </c>
      <c r="V21" s="302">
        <f t="shared" si="0"/>
        <v>1773.5882770632663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459</v>
      </c>
      <c r="C22" s="300">
        <v>3.0659999999999918</v>
      </c>
      <c r="D22" s="300">
        <v>2.927399999999992</v>
      </c>
      <c r="E22" s="300">
        <v>0.61739999999999828</v>
      </c>
      <c r="F22" s="300">
        <v>2.9609999999999919</v>
      </c>
      <c r="G22" s="300">
        <v>3.4607999999999906</v>
      </c>
      <c r="H22" s="299">
        <v>457</v>
      </c>
      <c r="I22" s="300">
        <v>4.4267999999999921</v>
      </c>
      <c r="J22" s="300">
        <v>4.5445999999999911</v>
      </c>
      <c r="K22" s="300">
        <v>0.84319999999999851</v>
      </c>
      <c r="L22" s="300">
        <v>4.5383999999999913</v>
      </c>
      <c r="M22" s="301">
        <v>5.0715999999999903</v>
      </c>
      <c r="N22" s="23">
        <v>132.98825201680174</v>
      </c>
      <c r="O22" s="24">
        <v>22.479659105486839</v>
      </c>
      <c r="P22" s="24">
        <v>131.10984480021912</v>
      </c>
      <c r="Q22" s="25">
        <v>132.25164239015109</v>
      </c>
      <c r="R22" s="23">
        <v>127.84674729868694</v>
      </c>
      <c r="S22" s="24">
        <v>23.254770278506484</v>
      </c>
      <c r="T22" s="24">
        <v>127.12086075263792</v>
      </c>
      <c r="U22" s="25">
        <v>128.07930042077592</v>
      </c>
      <c r="V22" s="302">
        <f t="shared" si="0"/>
        <v>1773.5882770632663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459</v>
      </c>
      <c r="C23" s="300">
        <v>3.0659999999999918</v>
      </c>
      <c r="D23" s="300">
        <v>2.927399999999992</v>
      </c>
      <c r="E23" s="300">
        <v>0.61739999999999828</v>
      </c>
      <c r="F23" s="300">
        <v>2.9609999999999919</v>
      </c>
      <c r="G23" s="300">
        <v>3.4607999999999906</v>
      </c>
      <c r="H23" s="299">
        <v>457</v>
      </c>
      <c r="I23" s="300">
        <v>4.4267999999999921</v>
      </c>
      <c r="J23" s="300">
        <v>4.5445999999999911</v>
      </c>
      <c r="K23" s="300">
        <v>0.84319999999999851</v>
      </c>
      <c r="L23" s="300">
        <v>4.5383999999999913</v>
      </c>
      <c r="M23" s="301">
        <v>5.0715999999999903</v>
      </c>
      <c r="N23" s="23">
        <v>132.98825201680174</v>
      </c>
      <c r="O23" s="24">
        <v>22.479659105486839</v>
      </c>
      <c r="P23" s="24">
        <v>131.10984480021912</v>
      </c>
      <c r="Q23" s="25">
        <v>132.25164239015109</v>
      </c>
      <c r="R23" s="23">
        <v>127.84674729868694</v>
      </c>
      <c r="S23" s="24">
        <v>23.254770278506484</v>
      </c>
      <c r="T23" s="24">
        <v>127.12086075263792</v>
      </c>
      <c r="U23" s="25">
        <v>128.07930042077592</v>
      </c>
      <c r="V23" s="302">
        <f t="shared" si="0"/>
        <v>1773.5882770632663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3215</v>
      </c>
      <c r="C24" s="306">
        <f t="shared" ref="C24:U24" si="1">SUM(C17:C23)</f>
        <v>22.796399999999949</v>
      </c>
      <c r="D24" s="306">
        <f t="shared" si="1"/>
        <v>21.76679999999995</v>
      </c>
      <c r="E24" s="306">
        <f t="shared" si="1"/>
        <v>4.6271999999999895</v>
      </c>
      <c r="F24" s="306">
        <f t="shared" si="1"/>
        <v>22.016399999999951</v>
      </c>
      <c r="G24" s="306">
        <f t="shared" si="1"/>
        <v>25.729199999999945</v>
      </c>
      <c r="H24" s="305">
        <f t="shared" si="1"/>
        <v>3201</v>
      </c>
      <c r="I24" s="306">
        <f t="shared" si="1"/>
        <v>32.286999999999956</v>
      </c>
      <c r="J24" s="306">
        <f t="shared" si="1"/>
        <v>33.131599999999949</v>
      </c>
      <c r="K24" s="306">
        <f t="shared" si="1"/>
        <v>6.2181999999999915</v>
      </c>
      <c r="L24" s="306">
        <f t="shared" si="1"/>
        <v>33.10059999999995</v>
      </c>
      <c r="M24" s="307">
        <f t="shared" si="1"/>
        <v>36.973599999999941</v>
      </c>
      <c r="N24" s="391">
        <f t="shared" si="1"/>
        <v>932.83749999999986</v>
      </c>
      <c r="O24" s="392">
        <f t="shared" si="1"/>
        <v>158.84889999999993</v>
      </c>
      <c r="P24" s="392">
        <f t="shared" si="1"/>
        <v>920.04429999999979</v>
      </c>
      <c r="Q24" s="393">
        <f t="shared" si="1"/>
        <v>927.50699999999972</v>
      </c>
      <c r="R24" s="391">
        <f t="shared" si="1"/>
        <v>896.59009999999989</v>
      </c>
      <c r="S24" s="392">
        <f t="shared" si="1"/>
        <v>164.17939999999993</v>
      </c>
      <c r="T24" s="392">
        <f t="shared" si="1"/>
        <v>891.25959999999975</v>
      </c>
      <c r="U24" s="393">
        <f t="shared" si="1"/>
        <v>897.65619999999979</v>
      </c>
      <c r="V24" s="302">
        <f>SUM(B24:U24)</f>
        <v>12443.569999999996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152.19999999999999</v>
      </c>
      <c r="D25" s="314">
        <v>152.19999999999999</v>
      </c>
      <c r="E25" s="314">
        <v>152.19999999999999</v>
      </c>
      <c r="F25" s="314">
        <v>152.19999999999999</v>
      </c>
      <c r="G25" s="314">
        <v>152.19999999999999</v>
      </c>
      <c r="H25" s="313"/>
      <c r="I25" s="314">
        <v>152.19999999999999</v>
      </c>
      <c r="J25" s="314">
        <v>152.19999999999999</v>
      </c>
      <c r="K25" s="314">
        <v>152.19999999999999</v>
      </c>
      <c r="L25" s="314">
        <v>152.19999999999999</v>
      </c>
      <c r="M25" s="315">
        <v>152.19999999999999</v>
      </c>
      <c r="N25" s="387">
        <v>152.29999999999998</v>
      </c>
      <c r="O25" s="388">
        <v>152.29999999999998</v>
      </c>
      <c r="P25" s="388">
        <v>152.29999999999998</v>
      </c>
      <c r="Q25" s="389">
        <v>152.29999999999998</v>
      </c>
      <c r="R25" s="390">
        <v>152.29999999999998</v>
      </c>
      <c r="S25" s="388">
        <v>152.29999999999998</v>
      </c>
      <c r="T25" s="388">
        <v>152.29999999999998</v>
      </c>
      <c r="U25" s="389">
        <v>152.29999999999998</v>
      </c>
      <c r="V25" s="320">
        <f>+((V24/V26)/7)*1000</f>
        <v>152.37895226666009</v>
      </c>
    </row>
    <row r="26" spans="1:42" s="52" customFormat="1" ht="36.75" customHeight="1" x14ac:dyDescent="0.25">
      <c r="A26" s="321" t="s">
        <v>21</v>
      </c>
      <c r="B26" s="322"/>
      <c r="C26" s="323">
        <v>730</v>
      </c>
      <c r="D26" s="323">
        <v>697</v>
      </c>
      <c r="E26" s="323">
        <v>147</v>
      </c>
      <c r="F26" s="323">
        <v>705</v>
      </c>
      <c r="G26" s="323">
        <v>824</v>
      </c>
      <c r="H26" s="324"/>
      <c r="I26" s="323">
        <v>714</v>
      </c>
      <c r="J26" s="323">
        <v>733</v>
      </c>
      <c r="K26" s="323">
        <v>136</v>
      </c>
      <c r="L26" s="323">
        <v>732</v>
      </c>
      <c r="M26" s="325">
        <v>818</v>
      </c>
      <c r="N26" s="86">
        <v>875</v>
      </c>
      <c r="O26" s="35">
        <v>149</v>
      </c>
      <c r="P26" s="35">
        <v>863</v>
      </c>
      <c r="Q26" s="36">
        <v>870</v>
      </c>
      <c r="R26" s="34">
        <v>841</v>
      </c>
      <c r="S26" s="35">
        <v>154</v>
      </c>
      <c r="T26" s="35">
        <v>836</v>
      </c>
      <c r="U26" s="36">
        <v>842</v>
      </c>
      <c r="V26" s="326">
        <f>SUM(C26:U26)</f>
        <v>11666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666.63599999999985</v>
      </c>
      <c r="D27" s="300">
        <f t="shared" ref="D27:G27" si="2">(D26*D25/1000)*6</f>
        <v>636.50040000000001</v>
      </c>
      <c r="E27" s="300">
        <f t="shared" si="2"/>
        <v>134.24039999999997</v>
      </c>
      <c r="F27" s="300">
        <f t="shared" si="2"/>
        <v>643.80599999999993</v>
      </c>
      <c r="G27" s="300">
        <f t="shared" si="2"/>
        <v>752.47679999999991</v>
      </c>
      <c r="H27" s="328"/>
      <c r="I27" s="300">
        <f>(I26*I25/1000)*6</f>
        <v>652.02479999999991</v>
      </c>
      <c r="J27" s="300">
        <f>(J26*J25/1000)*6</f>
        <v>669.37559999999996</v>
      </c>
      <c r="K27" s="300">
        <f>(K26*K25/1000)*6</f>
        <v>124.19519999999999</v>
      </c>
      <c r="L27" s="300">
        <f>(L26*L25/1000)*6</f>
        <v>668.4624</v>
      </c>
      <c r="M27" s="301">
        <f>(M26*M25/1000)*6</f>
        <v>746.99759999999992</v>
      </c>
      <c r="N27" s="302">
        <f>((N26*N25)*7/1000-N17-N18)/5</f>
        <v>132.98825201680174</v>
      </c>
      <c r="O27" s="204">
        <f t="shared" ref="O27:U27" si="3">((O26*O25)*7/1000-O17-O18)/5</f>
        <v>22.479659105486839</v>
      </c>
      <c r="P27" s="204">
        <f t="shared" si="3"/>
        <v>131.10984480021912</v>
      </c>
      <c r="Q27" s="205">
        <f t="shared" si="3"/>
        <v>132.25164239015109</v>
      </c>
      <c r="R27" s="203">
        <f t="shared" si="3"/>
        <v>127.84674729868694</v>
      </c>
      <c r="S27" s="204">
        <f t="shared" si="3"/>
        <v>23.254770278506484</v>
      </c>
      <c r="T27" s="204">
        <f t="shared" si="3"/>
        <v>127.12086075263792</v>
      </c>
      <c r="U27" s="205">
        <f t="shared" si="3"/>
        <v>128.07930042077592</v>
      </c>
      <c r="V27" s="88"/>
      <c r="W27" s="52">
        <f>((V24*1000)/V26)/7</f>
        <v>152.37895226666009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3.0659999999999918</v>
      </c>
      <c r="D28" s="330">
        <f t="shared" ref="D28:G28" si="4">+(D25-$C$32)*D26/1000</f>
        <v>2.927399999999992</v>
      </c>
      <c r="E28" s="330">
        <f t="shared" si="4"/>
        <v>0.61739999999999828</v>
      </c>
      <c r="F28" s="330">
        <f t="shared" si="4"/>
        <v>2.9609999999999919</v>
      </c>
      <c r="G28" s="330">
        <f t="shared" si="4"/>
        <v>3.4607999999999906</v>
      </c>
      <c r="H28" s="329"/>
      <c r="I28" s="330">
        <f>+(I25-$I$32)*I26/1000</f>
        <v>4.4267999999999921</v>
      </c>
      <c r="J28" s="330">
        <f t="shared" ref="J28:M28" si="5">+(J25-$I$32)*J26/1000</f>
        <v>4.5445999999999911</v>
      </c>
      <c r="K28" s="330">
        <f t="shared" si="5"/>
        <v>0.84319999999999851</v>
      </c>
      <c r="L28" s="330">
        <f t="shared" si="5"/>
        <v>4.5383999999999913</v>
      </c>
      <c r="M28" s="331">
        <f t="shared" si="5"/>
        <v>5.0715999999999903</v>
      </c>
      <c r="N28" s="259">
        <f t="shared" ref="N28:U28" si="6">((N26*N25)*7)/1000</f>
        <v>932.83749999999975</v>
      </c>
      <c r="O28" s="45">
        <f t="shared" si="6"/>
        <v>158.84889999999996</v>
      </c>
      <c r="P28" s="45">
        <f t="shared" si="6"/>
        <v>920.04429999999991</v>
      </c>
      <c r="Q28" s="46">
        <f t="shared" si="6"/>
        <v>927.50699999999972</v>
      </c>
      <c r="R28" s="44">
        <f t="shared" si="6"/>
        <v>896.59009999999989</v>
      </c>
      <c r="S28" s="45">
        <f t="shared" si="6"/>
        <v>164.17939999999996</v>
      </c>
      <c r="T28" s="45">
        <f t="shared" si="6"/>
        <v>891.25959999999986</v>
      </c>
      <c r="U28" s="46">
        <f t="shared" si="6"/>
        <v>897.6561999999999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851.66666666666913</v>
      </c>
      <c r="D29" s="333">
        <f t="shared" si="7"/>
        <v>813.16666666666902</v>
      </c>
      <c r="E29" s="333">
        <f t="shared" si="7"/>
        <v>171.50000000000051</v>
      </c>
      <c r="F29" s="333">
        <f t="shared" si="7"/>
        <v>822.50000000000239</v>
      </c>
      <c r="G29" s="333">
        <f t="shared" si="7"/>
        <v>961.3333333333361</v>
      </c>
      <c r="H29" s="332"/>
      <c r="I29" s="333">
        <f>+I26*(1.16666666666667)</f>
        <v>833.00000000000239</v>
      </c>
      <c r="J29" s="333">
        <f>+J26*(1.16666666666667)</f>
        <v>855.16666666666913</v>
      </c>
      <c r="K29" s="333">
        <f>+K26*(1.16666666666667)</f>
        <v>158.66666666666714</v>
      </c>
      <c r="L29" s="333">
        <f>+L26*(1.16666666666667)</f>
        <v>854.0000000000025</v>
      </c>
      <c r="M29" s="334">
        <f>+M26*(1.16666666666667)</f>
        <v>954.3333333333361</v>
      </c>
      <c r="N29" s="89">
        <f t="shared" ref="N29:U29" si="8">+(N24/N26)/7*1000</f>
        <v>152.29999999999995</v>
      </c>
      <c r="O29" s="49">
        <f t="shared" si="8"/>
        <v>152.29999999999993</v>
      </c>
      <c r="P29" s="49">
        <f t="shared" si="8"/>
        <v>152.29999999999995</v>
      </c>
      <c r="Q29" s="50">
        <f t="shared" si="8"/>
        <v>152.29999999999993</v>
      </c>
      <c r="R29" s="48">
        <f t="shared" si="8"/>
        <v>152.29999999999995</v>
      </c>
      <c r="S29" s="49">
        <f t="shared" si="8"/>
        <v>152.29999999999993</v>
      </c>
      <c r="T29" s="49">
        <f t="shared" si="8"/>
        <v>152.29999999999993</v>
      </c>
      <c r="U29" s="50">
        <f t="shared" si="8"/>
        <v>152.29999999999995</v>
      </c>
      <c r="V29" s="344"/>
    </row>
    <row r="30" spans="1:42" s="304" customFormat="1" ht="33.75" customHeight="1" x14ac:dyDescent="0.25">
      <c r="A30" s="52"/>
      <c r="B30" s="328"/>
      <c r="C30" s="335">
        <f>(C27/6)</f>
        <v>111.10599999999998</v>
      </c>
      <c r="D30" s="335">
        <f t="shared" ref="D30:G30" si="9">+(D27/6)</f>
        <v>106.0834</v>
      </c>
      <c r="E30" s="335">
        <f t="shared" si="9"/>
        <v>22.373399999999993</v>
      </c>
      <c r="F30" s="335">
        <f t="shared" si="9"/>
        <v>107.30099999999999</v>
      </c>
      <c r="G30" s="335">
        <f t="shared" si="9"/>
        <v>125.41279999999999</v>
      </c>
      <c r="H30" s="328"/>
      <c r="I30" s="335">
        <f>+(I27/6)</f>
        <v>108.67079999999999</v>
      </c>
      <c r="J30" s="335">
        <f>+(J27/6)</f>
        <v>111.56259999999999</v>
      </c>
      <c r="K30" s="335">
        <f>+(K27/6)</f>
        <v>20.699199999999998</v>
      </c>
      <c r="L30" s="335">
        <f>+(L27/6)</f>
        <v>111.4104</v>
      </c>
      <c r="M30" s="336">
        <f>+(M27/6)</f>
        <v>124.49959999999999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272.06589999999994</v>
      </c>
      <c r="D31" s="335">
        <f t="shared" ref="D31:G31" si="10">+((D27-D24)/4)+D30</f>
        <v>259.76679999999999</v>
      </c>
      <c r="E31" s="335">
        <f t="shared" si="10"/>
        <v>54.776699999999991</v>
      </c>
      <c r="F31" s="335">
        <f t="shared" si="10"/>
        <v>262.74839999999995</v>
      </c>
      <c r="G31" s="335">
        <f t="shared" si="10"/>
        <v>307.09969999999998</v>
      </c>
      <c r="H31" s="328"/>
      <c r="I31" s="335">
        <f>+((I27-I24)/4)+I30</f>
        <v>263.60524999999996</v>
      </c>
      <c r="J31" s="335">
        <f>+((J27-J24)/4)+J30</f>
        <v>270.62360000000001</v>
      </c>
      <c r="K31" s="335">
        <f>+((K27-K24)/4)+K30</f>
        <v>50.193449999999999</v>
      </c>
      <c r="L31" s="335">
        <f>+((L27-L24)/4)+L30</f>
        <v>270.25085000000001</v>
      </c>
      <c r="M31" s="336">
        <f>+((M27-M24)/4)+M30</f>
        <v>302.00559999999996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148</v>
      </c>
      <c r="D32" s="339">
        <f>+C32*E32/1000</f>
        <v>459.24400000000003</v>
      </c>
      <c r="E32" s="340">
        <f>+SUM(C26:G26)</f>
        <v>3103</v>
      </c>
      <c r="F32" s="341"/>
      <c r="G32" s="341"/>
      <c r="H32" s="337"/>
      <c r="I32" s="338">
        <v>146</v>
      </c>
      <c r="J32" s="339">
        <f>+I32*K32/1000</f>
        <v>457.41800000000001</v>
      </c>
      <c r="K32" s="340">
        <f>+SUM(I26:M26)</f>
        <v>3133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117.7932</v>
      </c>
      <c r="C39" s="82">
        <v>120.2796</v>
      </c>
      <c r="D39" s="82">
        <v>14.141400000000001</v>
      </c>
      <c r="E39" s="82">
        <v>118.881</v>
      </c>
      <c r="F39" s="82">
        <v>117.6378</v>
      </c>
      <c r="G39" s="82"/>
      <c r="H39" s="82"/>
      <c r="I39" s="205">
        <f t="shared" ref="I39:I46" si="11">SUM(B39:H39)</f>
        <v>488.73299999999995</v>
      </c>
      <c r="J39" s="52"/>
      <c r="K39" s="404" t="s">
        <v>13</v>
      </c>
      <c r="L39" s="82">
        <v>8.4</v>
      </c>
      <c r="M39" s="82">
        <v>8.5</v>
      </c>
      <c r="N39" s="82">
        <v>1</v>
      </c>
      <c r="O39" s="82">
        <v>8.3000000000000007</v>
      </c>
      <c r="P39" s="82">
        <v>8.1999999999999993</v>
      </c>
      <c r="Q39" s="82"/>
      <c r="R39" s="205">
        <f t="shared" ref="R39:R46" si="12">SUM(L39:Q39)</f>
        <v>34.4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117.7932</v>
      </c>
      <c r="C40" s="82">
        <v>120.2796</v>
      </c>
      <c r="D40" s="82">
        <v>14.141400000000001</v>
      </c>
      <c r="E40" s="82">
        <v>118.881</v>
      </c>
      <c r="F40" s="82">
        <v>117.6378</v>
      </c>
      <c r="G40" s="82"/>
      <c r="H40" s="82"/>
      <c r="I40" s="205">
        <f t="shared" si="11"/>
        <v>488.73299999999995</v>
      </c>
      <c r="J40" s="52"/>
      <c r="K40" s="406" t="s">
        <v>14</v>
      </c>
      <c r="L40" s="82">
        <v>8.4</v>
      </c>
      <c r="M40" s="82">
        <v>8.5</v>
      </c>
      <c r="N40" s="82">
        <v>1</v>
      </c>
      <c r="O40" s="82">
        <v>8.3000000000000007</v>
      </c>
      <c r="P40" s="82">
        <v>8.1</v>
      </c>
      <c r="Q40" s="82"/>
      <c r="R40" s="205">
        <f t="shared" si="12"/>
        <v>34.299999999999997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8.3000000000000007</v>
      </c>
      <c r="M41" s="82">
        <v>8.5</v>
      </c>
      <c r="N41" s="82">
        <v>0.8</v>
      </c>
      <c r="O41" s="82">
        <v>8.3000000000000007</v>
      </c>
      <c r="P41" s="82">
        <v>8.1</v>
      </c>
      <c r="Q41" s="24"/>
      <c r="R41" s="205">
        <f t="shared" si="12"/>
        <v>34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8.3000000000000007</v>
      </c>
      <c r="M42" s="82">
        <v>8.5</v>
      </c>
      <c r="N42" s="82">
        <v>0.8</v>
      </c>
      <c r="O42" s="82">
        <v>8.3000000000000007</v>
      </c>
      <c r="P42" s="82">
        <v>8.1999999999999993</v>
      </c>
      <c r="Q42" s="82"/>
      <c r="R42" s="205">
        <f t="shared" si="12"/>
        <v>34.1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8.3000000000000007</v>
      </c>
      <c r="M43" s="82">
        <v>8.5</v>
      </c>
      <c r="N43" s="82">
        <v>0.8</v>
      </c>
      <c r="O43" s="82">
        <v>8.3000000000000007</v>
      </c>
      <c r="P43" s="82">
        <v>8.1999999999999993</v>
      </c>
      <c r="Q43" s="82"/>
      <c r="R43" s="205">
        <f t="shared" si="12"/>
        <v>34.1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8.4</v>
      </c>
      <c r="M44" s="82">
        <v>8.6</v>
      </c>
      <c r="N44" s="82">
        <v>0.8</v>
      </c>
      <c r="O44" s="82">
        <v>8.4</v>
      </c>
      <c r="P44" s="82">
        <v>8.1999999999999993</v>
      </c>
      <c r="Q44" s="82"/>
      <c r="R44" s="205">
        <f t="shared" si="12"/>
        <v>34.400000000000006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8.4</v>
      </c>
      <c r="M45" s="82">
        <v>8.6</v>
      </c>
      <c r="N45" s="82">
        <v>0.9</v>
      </c>
      <c r="O45" s="82">
        <v>8.4</v>
      </c>
      <c r="P45" s="82">
        <v>8.1999999999999993</v>
      </c>
      <c r="Q45" s="82"/>
      <c r="R45" s="205">
        <f t="shared" si="12"/>
        <v>34.5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235.5864</v>
      </c>
      <c r="C46" s="309">
        <f t="shared" si="13"/>
        <v>240.5592</v>
      </c>
      <c r="D46" s="309">
        <f t="shared" si="13"/>
        <v>28.282800000000002</v>
      </c>
      <c r="E46" s="309">
        <f t="shared" si="13"/>
        <v>237.762</v>
      </c>
      <c r="F46" s="309">
        <f t="shared" si="13"/>
        <v>235.2756</v>
      </c>
      <c r="G46" s="309">
        <f t="shared" si="13"/>
        <v>0</v>
      </c>
      <c r="H46" s="309">
        <f t="shared" si="13"/>
        <v>0</v>
      </c>
      <c r="I46" s="205">
        <f t="shared" si="11"/>
        <v>977.46599999999989</v>
      </c>
      <c r="K46" s="406" t="s">
        <v>11</v>
      </c>
      <c r="L46" s="308">
        <f t="shared" ref="L46:Q46" si="14">SUM(L39:L45)</f>
        <v>58.5</v>
      </c>
      <c r="M46" s="309">
        <f t="shared" si="14"/>
        <v>59.7</v>
      </c>
      <c r="N46" s="309">
        <f t="shared" si="14"/>
        <v>6.1</v>
      </c>
      <c r="O46" s="309">
        <f t="shared" si="14"/>
        <v>58.3</v>
      </c>
      <c r="P46" s="309">
        <f t="shared" si="14"/>
        <v>57.2</v>
      </c>
      <c r="Q46" s="309">
        <f t="shared" si="14"/>
        <v>0</v>
      </c>
      <c r="R46" s="205">
        <f t="shared" si="12"/>
        <v>239.8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588">
        <v>155.4</v>
      </c>
      <c r="C47" s="589">
        <v>155.4</v>
      </c>
      <c r="D47" s="589">
        <v>155.4</v>
      </c>
      <c r="E47" s="589">
        <v>155.4</v>
      </c>
      <c r="F47" s="589">
        <v>155.4</v>
      </c>
      <c r="G47" s="317"/>
      <c r="H47" s="317"/>
      <c r="I47" s="425">
        <f>+((I46/I48)/7)*1000</f>
        <v>44.399999999999991</v>
      </c>
      <c r="K47" s="407" t="s">
        <v>20</v>
      </c>
      <c r="L47" s="316">
        <v>146.5</v>
      </c>
      <c r="M47" s="317">
        <v>144.5</v>
      </c>
      <c r="N47" s="317">
        <v>146.5</v>
      </c>
      <c r="O47" s="317">
        <v>143.5</v>
      </c>
      <c r="P47" s="317">
        <v>143.5</v>
      </c>
      <c r="Q47" s="317"/>
      <c r="R47" s="425">
        <f>+((R46/R48)/7)*1000</f>
        <v>144.54490657022305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758</v>
      </c>
      <c r="C48" s="35">
        <v>774</v>
      </c>
      <c r="D48" s="35">
        <v>91</v>
      </c>
      <c r="E48" s="35">
        <v>765</v>
      </c>
      <c r="F48" s="35">
        <v>757</v>
      </c>
      <c r="G48" s="35"/>
      <c r="H48" s="35"/>
      <c r="I48" s="427">
        <f>SUM(B48:H48)</f>
        <v>3145</v>
      </c>
      <c r="J48" s="52"/>
      <c r="K48" s="409" t="s">
        <v>21</v>
      </c>
      <c r="L48" s="428">
        <v>57</v>
      </c>
      <c r="M48" s="411">
        <v>59</v>
      </c>
      <c r="N48" s="411">
        <v>6</v>
      </c>
      <c r="O48" s="411">
        <v>58</v>
      </c>
      <c r="P48" s="411">
        <v>57</v>
      </c>
      <c r="Q48" s="411"/>
      <c r="R48" s="429">
        <f>SUM(L48:Q48)</f>
        <v>237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117.7932</v>
      </c>
      <c r="C49" s="204">
        <f t="shared" si="15"/>
        <v>120.2796</v>
      </c>
      <c r="D49" s="204">
        <f t="shared" si="15"/>
        <v>14.141400000000001</v>
      </c>
      <c r="E49" s="204">
        <f t="shared" si="15"/>
        <v>118.881</v>
      </c>
      <c r="F49" s="204">
        <f t="shared" si="15"/>
        <v>117.6378</v>
      </c>
      <c r="G49" s="204">
        <f t="shared" si="15"/>
        <v>0</v>
      </c>
      <c r="H49" s="204">
        <f t="shared" si="15"/>
        <v>0</v>
      </c>
      <c r="I49" s="431">
        <f>((I46*1000)/I48)/7</f>
        <v>44.399999999999991</v>
      </c>
      <c r="K49" s="414" t="s">
        <v>22</v>
      </c>
      <c r="L49" s="302">
        <f t="shared" ref="L49:Q49" si="16">((L48*L47)*7/1000-L39-L40)/5</f>
        <v>8.3307000000000002</v>
      </c>
      <c r="M49" s="302">
        <f t="shared" si="16"/>
        <v>8.5357000000000003</v>
      </c>
      <c r="N49" s="302">
        <f t="shared" si="16"/>
        <v>0.83059999999999989</v>
      </c>
      <c r="O49" s="302">
        <f t="shared" si="16"/>
        <v>8.3322000000000003</v>
      </c>
      <c r="P49" s="302">
        <f t="shared" si="16"/>
        <v>8.1913</v>
      </c>
      <c r="Q49" s="204">
        <f t="shared" si="16"/>
        <v>0</v>
      </c>
      <c r="R49" s="432">
        <f>((R46*1000)/R48)/7</f>
        <v>144.54490657022302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824.55240000000003</v>
      </c>
      <c r="C50" s="43">
        <f t="shared" si="17"/>
        <v>841.95720000000006</v>
      </c>
      <c r="D50" s="43">
        <f t="shared" si="17"/>
        <v>98.989800000000002</v>
      </c>
      <c r="E50" s="43">
        <f t="shared" si="17"/>
        <v>832.16700000000003</v>
      </c>
      <c r="F50" s="43">
        <f t="shared" si="17"/>
        <v>823.46460000000002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58.453499999999998</v>
      </c>
      <c r="M50" s="43">
        <f t="shared" si="18"/>
        <v>59.6785</v>
      </c>
      <c r="N50" s="43">
        <f t="shared" si="18"/>
        <v>6.1529999999999996</v>
      </c>
      <c r="O50" s="43">
        <f t="shared" si="18"/>
        <v>58.261000000000003</v>
      </c>
      <c r="P50" s="43">
        <f t="shared" si="18"/>
        <v>57.256500000000003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44.4</v>
      </c>
      <c r="C51" s="49">
        <f t="shared" si="19"/>
        <v>44.4</v>
      </c>
      <c r="D51" s="49">
        <f t="shared" si="19"/>
        <v>44.4</v>
      </c>
      <c r="E51" s="49">
        <f t="shared" si="19"/>
        <v>44.4</v>
      </c>
      <c r="F51" s="49">
        <f t="shared" si="19"/>
        <v>44.4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146.61654135338347</v>
      </c>
      <c r="M51" s="49">
        <f t="shared" si="20"/>
        <v>144.55205811138018</v>
      </c>
      <c r="N51" s="49">
        <f t="shared" si="20"/>
        <v>145.23809523809521</v>
      </c>
      <c r="O51" s="49">
        <f t="shared" si="20"/>
        <v>143.59605911330047</v>
      </c>
      <c r="P51" s="49">
        <f t="shared" si="20"/>
        <v>143.35839598997492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603"/>
      <c r="C54" s="603"/>
      <c r="D54" s="603"/>
      <c r="E54" s="603"/>
      <c r="F54" s="603"/>
      <c r="G54" s="603"/>
      <c r="H54" s="603"/>
      <c r="I54" s="603"/>
      <c r="J54" s="603"/>
      <c r="K54" s="603"/>
      <c r="L54" s="603"/>
      <c r="M54" s="603"/>
      <c r="N54" s="603"/>
      <c r="O54" s="603"/>
      <c r="P54" s="603"/>
      <c r="Q54" s="603"/>
      <c r="R54" s="603"/>
      <c r="S54" s="603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607"/>
      <c r="D73" s="607"/>
      <c r="E73" s="607"/>
      <c r="F73" s="118"/>
      <c r="G73" s="198"/>
      <c r="H73" s="607"/>
      <c r="I73" s="607"/>
      <c r="J73" s="607"/>
      <c r="K73" s="118"/>
      <c r="L73" s="198"/>
      <c r="M73" s="607"/>
      <c r="N73" s="607"/>
      <c r="O73" s="118"/>
      <c r="P73" s="198"/>
      <c r="Q73" s="607"/>
      <c r="R73" s="60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8.9</v>
      </c>
      <c r="D76" s="204">
        <v>1.3</v>
      </c>
      <c r="E76" s="204">
        <v>9</v>
      </c>
      <c r="F76" s="205">
        <v>10.1</v>
      </c>
      <c r="G76" s="203">
        <v>8.8000000000000007</v>
      </c>
      <c r="H76" s="204">
        <v>9.1999999999999993</v>
      </c>
      <c r="I76" s="204">
        <v>1.8</v>
      </c>
      <c r="J76" s="204">
        <v>9.3000000000000007</v>
      </c>
      <c r="K76" s="205">
        <v>10.4</v>
      </c>
      <c r="L76" s="203">
        <v>10.8</v>
      </c>
      <c r="M76" s="204">
        <v>1.8</v>
      </c>
      <c r="N76" s="204">
        <v>10.8</v>
      </c>
      <c r="O76" s="205">
        <v>10.7</v>
      </c>
      <c r="P76" s="203">
        <v>10.6</v>
      </c>
      <c r="Q76" s="204">
        <v>2</v>
      </c>
      <c r="R76" s="204">
        <v>10.5</v>
      </c>
      <c r="S76" s="205">
        <v>10.4</v>
      </c>
      <c r="T76" s="405">
        <f t="shared" ref="T76:T83" si="26">SUM(B76:S76)</f>
        <v>145.70000000000002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8.9</v>
      </c>
      <c r="D77" s="204">
        <v>1.3</v>
      </c>
      <c r="E77" s="204">
        <v>9</v>
      </c>
      <c r="F77" s="205">
        <v>10.1</v>
      </c>
      <c r="G77" s="203">
        <v>8.8000000000000007</v>
      </c>
      <c r="H77" s="204">
        <v>9.1999999999999993</v>
      </c>
      <c r="I77" s="204">
        <v>1.8</v>
      </c>
      <c r="J77" s="204">
        <v>9.3000000000000007</v>
      </c>
      <c r="K77" s="205">
        <v>10.4</v>
      </c>
      <c r="L77" s="203">
        <v>10.8</v>
      </c>
      <c r="M77" s="204">
        <v>1.8</v>
      </c>
      <c r="N77" s="204">
        <v>10.8</v>
      </c>
      <c r="O77" s="205">
        <v>10.7</v>
      </c>
      <c r="P77" s="203">
        <v>10.6</v>
      </c>
      <c r="Q77" s="204">
        <v>2</v>
      </c>
      <c r="R77" s="204">
        <v>10.5</v>
      </c>
      <c r="S77" s="205">
        <v>10.4</v>
      </c>
      <c r="T77" s="405">
        <f t="shared" si="26"/>
        <v>145.70000000000002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9.1999999999999993</v>
      </c>
      <c r="C78" s="204">
        <v>8.8000000000000007</v>
      </c>
      <c r="D78" s="204">
        <v>1.2</v>
      </c>
      <c r="E78" s="204">
        <v>9</v>
      </c>
      <c r="F78" s="205">
        <v>10.1</v>
      </c>
      <c r="G78" s="203">
        <v>8.6999999999999993</v>
      </c>
      <c r="H78" s="204">
        <v>9.1</v>
      </c>
      <c r="I78" s="204">
        <v>1.8</v>
      </c>
      <c r="J78" s="204">
        <v>9.1999999999999993</v>
      </c>
      <c r="K78" s="205">
        <v>10.3</v>
      </c>
      <c r="L78" s="203">
        <v>10.7</v>
      </c>
      <c r="M78" s="204">
        <v>1.6</v>
      </c>
      <c r="N78" s="204">
        <v>10.7</v>
      </c>
      <c r="O78" s="205">
        <v>10.6</v>
      </c>
      <c r="P78" s="203">
        <v>10.6</v>
      </c>
      <c r="Q78" s="204">
        <v>1.9</v>
      </c>
      <c r="R78" s="204">
        <v>10.4</v>
      </c>
      <c r="S78" s="205">
        <v>10.3</v>
      </c>
      <c r="T78" s="405">
        <f t="shared" si="26"/>
        <v>144.19999999999999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8.8000000000000007</v>
      </c>
      <c r="D79" s="204">
        <v>1.2</v>
      </c>
      <c r="E79" s="204">
        <v>9</v>
      </c>
      <c r="F79" s="205">
        <v>10.1</v>
      </c>
      <c r="G79" s="203">
        <v>8.8000000000000007</v>
      </c>
      <c r="H79" s="204">
        <v>9.1</v>
      </c>
      <c r="I79" s="204">
        <v>1.8</v>
      </c>
      <c r="J79" s="204">
        <v>9.1999999999999993</v>
      </c>
      <c r="K79" s="205">
        <v>10.4</v>
      </c>
      <c r="L79" s="203">
        <v>10.7</v>
      </c>
      <c r="M79" s="204">
        <v>1.6</v>
      </c>
      <c r="N79" s="204">
        <v>10.7</v>
      </c>
      <c r="O79" s="205">
        <v>10.7</v>
      </c>
      <c r="P79" s="203">
        <v>10.6</v>
      </c>
      <c r="Q79" s="204">
        <v>1.9</v>
      </c>
      <c r="R79" s="204">
        <v>10.4</v>
      </c>
      <c r="S79" s="205">
        <v>10.4</v>
      </c>
      <c r="T79" s="405">
        <f t="shared" si="26"/>
        <v>144.6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8.9</v>
      </c>
      <c r="D80" s="204">
        <v>1.2</v>
      </c>
      <c r="E80" s="204">
        <v>9</v>
      </c>
      <c r="F80" s="205">
        <v>10.1</v>
      </c>
      <c r="G80" s="203">
        <v>8.8000000000000007</v>
      </c>
      <c r="H80" s="204">
        <v>9.1</v>
      </c>
      <c r="I80" s="204">
        <v>1.8</v>
      </c>
      <c r="J80" s="204">
        <v>9.3000000000000007</v>
      </c>
      <c r="K80" s="205">
        <v>10.4</v>
      </c>
      <c r="L80" s="203">
        <v>10.7</v>
      </c>
      <c r="M80" s="204">
        <v>1.6</v>
      </c>
      <c r="N80" s="204">
        <v>10.7</v>
      </c>
      <c r="O80" s="205">
        <v>10.7</v>
      </c>
      <c r="P80" s="203">
        <v>10.6</v>
      </c>
      <c r="Q80" s="204">
        <v>2</v>
      </c>
      <c r="R80" s="204">
        <v>10.4</v>
      </c>
      <c r="S80" s="205">
        <v>10.4</v>
      </c>
      <c r="T80" s="405">
        <f t="shared" si="26"/>
        <v>145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8.9</v>
      </c>
      <c r="D81" s="204">
        <v>1.2</v>
      </c>
      <c r="E81" s="204">
        <v>9</v>
      </c>
      <c r="F81" s="205">
        <v>10.1</v>
      </c>
      <c r="G81" s="203">
        <v>8.8000000000000007</v>
      </c>
      <c r="H81" s="204">
        <v>9.1</v>
      </c>
      <c r="I81" s="204">
        <v>1.8</v>
      </c>
      <c r="J81" s="204">
        <v>9.3000000000000007</v>
      </c>
      <c r="K81" s="205">
        <v>10.4</v>
      </c>
      <c r="L81" s="203">
        <v>10.8</v>
      </c>
      <c r="M81" s="204">
        <v>1.6</v>
      </c>
      <c r="N81" s="204">
        <v>10.8</v>
      </c>
      <c r="O81" s="205">
        <v>10.7</v>
      </c>
      <c r="P81" s="203">
        <v>10.6</v>
      </c>
      <c r="Q81" s="204">
        <v>2</v>
      </c>
      <c r="R81" s="204">
        <v>10.5</v>
      </c>
      <c r="S81" s="205">
        <v>10.4</v>
      </c>
      <c r="T81" s="405">
        <f t="shared" si="26"/>
        <v>145.29999999999998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8.9</v>
      </c>
      <c r="D82" s="204">
        <v>1.2</v>
      </c>
      <c r="E82" s="204">
        <v>9</v>
      </c>
      <c r="F82" s="205">
        <v>10.1</v>
      </c>
      <c r="G82" s="203">
        <v>8.8000000000000007</v>
      </c>
      <c r="H82" s="204">
        <v>9.1999999999999993</v>
      </c>
      <c r="I82" s="204">
        <v>1.9</v>
      </c>
      <c r="J82" s="204">
        <v>9.3000000000000007</v>
      </c>
      <c r="K82" s="205">
        <v>10.4</v>
      </c>
      <c r="L82" s="203">
        <v>10.8</v>
      </c>
      <c r="M82" s="204">
        <v>1.7</v>
      </c>
      <c r="N82" s="204">
        <v>10.8</v>
      </c>
      <c r="O82" s="205">
        <v>10.7</v>
      </c>
      <c r="P82" s="203">
        <v>10.6</v>
      </c>
      <c r="Q82" s="204">
        <v>2</v>
      </c>
      <c r="R82" s="204">
        <v>10.5</v>
      </c>
      <c r="S82" s="205">
        <v>10.4</v>
      </c>
      <c r="T82" s="405">
        <f t="shared" si="26"/>
        <v>145.6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64.899999999999991</v>
      </c>
      <c r="C83" s="309">
        <f>SUM(C76:C82)</f>
        <v>62.1</v>
      </c>
      <c r="D83" s="309">
        <f>SUM(D76:D82)</f>
        <v>8.6</v>
      </c>
      <c r="E83" s="309">
        <f>SUM(E76:E82)</f>
        <v>63</v>
      </c>
      <c r="F83" s="310">
        <f>SUM(F76:F82)</f>
        <v>70.7</v>
      </c>
      <c r="G83" s="311">
        <f t="shared" ref="G83:S83" si="27">SUM(G76:G82)</f>
        <v>61.5</v>
      </c>
      <c r="H83" s="309">
        <f t="shared" si="27"/>
        <v>64</v>
      </c>
      <c r="I83" s="309">
        <f t="shared" si="27"/>
        <v>12.700000000000001</v>
      </c>
      <c r="J83" s="309">
        <f t="shared" si="27"/>
        <v>64.899999999999991</v>
      </c>
      <c r="K83" s="310">
        <f t="shared" si="27"/>
        <v>72.7</v>
      </c>
      <c r="L83" s="311">
        <f t="shared" si="27"/>
        <v>75.3</v>
      </c>
      <c r="M83" s="309">
        <f t="shared" si="27"/>
        <v>11.7</v>
      </c>
      <c r="N83" s="309">
        <f t="shared" si="27"/>
        <v>75.3</v>
      </c>
      <c r="O83" s="310">
        <f t="shared" si="27"/>
        <v>74.800000000000011</v>
      </c>
      <c r="P83" s="311">
        <f t="shared" si="27"/>
        <v>74.2</v>
      </c>
      <c r="Q83" s="309">
        <f t="shared" si="27"/>
        <v>13.8</v>
      </c>
      <c r="R83" s="309">
        <f t="shared" si="27"/>
        <v>73.199999999999989</v>
      </c>
      <c r="S83" s="310">
        <f t="shared" si="27"/>
        <v>72.7</v>
      </c>
      <c r="T83" s="405">
        <f t="shared" si="26"/>
        <v>1016.1000000000001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152</v>
      </c>
      <c r="C84" s="317">
        <v>150.5</v>
      </c>
      <c r="D84" s="317">
        <v>152.5</v>
      </c>
      <c r="E84" s="317">
        <v>150</v>
      </c>
      <c r="F84" s="318">
        <v>148.5</v>
      </c>
      <c r="G84" s="319">
        <v>151.5</v>
      </c>
      <c r="H84" s="317">
        <v>150</v>
      </c>
      <c r="I84" s="317">
        <v>152</v>
      </c>
      <c r="J84" s="317">
        <v>149.5</v>
      </c>
      <c r="K84" s="318">
        <v>148.5</v>
      </c>
      <c r="L84" s="319">
        <v>151.5</v>
      </c>
      <c r="M84" s="317">
        <v>151.5</v>
      </c>
      <c r="N84" s="317">
        <v>149.5</v>
      </c>
      <c r="O84" s="318">
        <v>148.5</v>
      </c>
      <c r="P84" s="319">
        <v>151.5</v>
      </c>
      <c r="Q84" s="317">
        <v>152</v>
      </c>
      <c r="R84" s="317">
        <v>149.5</v>
      </c>
      <c r="S84" s="318">
        <v>148.5</v>
      </c>
      <c r="T84" s="408">
        <f>+((T83/T85)/7)*1000</f>
        <v>149.95572609208978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61</v>
      </c>
      <c r="C85" s="411">
        <v>59</v>
      </c>
      <c r="D85" s="411">
        <v>8</v>
      </c>
      <c r="E85" s="411">
        <v>60</v>
      </c>
      <c r="F85" s="412">
        <v>68</v>
      </c>
      <c r="G85" s="410">
        <v>58</v>
      </c>
      <c r="H85" s="411">
        <v>61</v>
      </c>
      <c r="I85" s="411">
        <v>12</v>
      </c>
      <c r="J85" s="411">
        <v>62</v>
      </c>
      <c r="K85" s="412">
        <v>70</v>
      </c>
      <c r="L85" s="410">
        <v>71</v>
      </c>
      <c r="M85" s="411">
        <v>11</v>
      </c>
      <c r="N85" s="411">
        <v>72</v>
      </c>
      <c r="O85" s="412">
        <v>72</v>
      </c>
      <c r="P85" s="410">
        <v>70</v>
      </c>
      <c r="Q85" s="411">
        <v>13</v>
      </c>
      <c r="R85" s="411">
        <v>70</v>
      </c>
      <c r="S85" s="412">
        <v>70</v>
      </c>
      <c r="T85" s="413">
        <f>SUM(B85:S85)</f>
        <v>968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9.2607999999999997</v>
      </c>
      <c r="C86" s="204">
        <f t="shared" si="28"/>
        <v>8.8713000000000015</v>
      </c>
      <c r="D86" s="204">
        <f t="shared" si="28"/>
        <v>1.1879999999999999</v>
      </c>
      <c r="E86" s="204">
        <f t="shared" si="28"/>
        <v>9</v>
      </c>
      <c r="F86" s="205">
        <f t="shared" si="28"/>
        <v>10.097200000000001</v>
      </c>
      <c r="G86" s="203">
        <f t="shared" si="28"/>
        <v>8.7818000000000005</v>
      </c>
      <c r="H86" s="204">
        <f t="shared" si="28"/>
        <v>9.129999999999999</v>
      </c>
      <c r="I86" s="204">
        <f t="shared" si="28"/>
        <v>1.8335999999999999</v>
      </c>
      <c r="J86" s="204">
        <f t="shared" si="28"/>
        <v>9.2566000000000006</v>
      </c>
      <c r="K86" s="205">
        <f t="shared" si="28"/>
        <v>10.393000000000001</v>
      </c>
      <c r="L86" s="203">
        <f t="shared" si="28"/>
        <v>10.739100000000002</v>
      </c>
      <c r="M86" s="204">
        <f t="shared" si="28"/>
        <v>1.6130999999999998</v>
      </c>
      <c r="N86" s="204">
        <f t="shared" si="28"/>
        <v>10.749600000000001</v>
      </c>
      <c r="O86" s="205">
        <f t="shared" si="28"/>
        <v>10.688799999999997</v>
      </c>
      <c r="P86" s="203">
        <f t="shared" si="28"/>
        <v>10.606999999999999</v>
      </c>
      <c r="Q86" s="204">
        <f t="shared" si="28"/>
        <v>1.9664000000000001</v>
      </c>
      <c r="R86" s="204">
        <f t="shared" si="28"/>
        <v>10.450999999999999</v>
      </c>
      <c r="S86" s="205">
        <f t="shared" si="28"/>
        <v>10.393000000000001</v>
      </c>
      <c r="T86" s="413">
        <f>((T83*1000)/T85)/7</f>
        <v>149.95572609208975</v>
      </c>
      <c r="AD86" s="3"/>
    </row>
    <row r="87" spans="1:41" ht="33.75" customHeight="1" x14ac:dyDescent="0.25">
      <c r="A87" s="99" t="s">
        <v>23</v>
      </c>
      <c r="B87" s="42">
        <f>((B85*B84)*7)/1000</f>
        <v>64.903999999999996</v>
      </c>
      <c r="C87" s="43">
        <f>((C85*C84)*7)/1000</f>
        <v>62.156500000000001</v>
      </c>
      <c r="D87" s="43">
        <f>((D85*D84)*7)/1000</f>
        <v>8.5399999999999991</v>
      </c>
      <c r="E87" s="43">
        <f>((E85*E84)*7)/1000</f>
        <v>63</v>
      </c>
      <c r="F87" s="90">
        <f>((F85*F84)*7)/1000</f>
        <v>70.686000000000007</v>
      </c>
      <c r="G87" s="42">
        <f t="shared" ref="G87:S87" si="29">((G85*G84)*7)/1000</f>
        <v>61.509</v>
      </c>
      <c r="H87" s="43">
        <f t="shared" si="29"/>
        <v>64.05</v>
      </c>
      <c r="I87" s="43">
        <f t="shared" si="29"/>
        <v>12.768000000000001</v>
      </c>
      <c r="J87" s="43">
        <f t="shared" si="29"/>
        <v>64.882999999999996</v>
      </c>
      <c r="K87" s="90">
        <f t="shared" si="29"/>
        <v>72.765000000000001</v>
      </c>
      <c r="L87" s="42">
        <f t="shared" si="29"/>
        <v>75.295500000000004</v>
      </c>
      <c r="M87" s="43">
        <f t="shared" si="29"/>
        <v>11.6655</v>
      </c>
      <c r="N87" s="43">
        <f t="shared" si="29"/>
        <v>75.347999999999999</v>
      </c>
      <c r="O87" s="90">
        <f t="shared" si="29"/>
        <v>74.843999999999994</v>
      </c>
      <c r="P87" s="42">
        <f t="shared" si="29"/>
        <v>74.234999999999999</v>
      </c>
      <c r="Q87" s="43">
        <f t="shared" si="29"/>
        <v>13.832000000000001</v>
      </c>
      <c r="R87" s="43">
        <f t="shared" si="29"/>
        <v>73.254999999999995</v>
      </c>
      <c r="S87" s="90">
        <f t="shared" si="29"/>
        <v>72.765000000000001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151.99063231850116</v>
      </c>
      <c r="C88" s="49">
        <f>+(C83/C85)/7*1000</f>
        <v>150.36319612590799</v>
      </c>
      <c r="D88" s="49">
        <f>+(D83/D85)/7*1000</f>
        <v>153.57142857142856</v>
      </c>
      <c r="E88" s="49">
        <f>+(E83/E85)/7*1000</f>
        <v>150</v>
      </c>
      <c r="F88" s="50">
        <f>+(F83/F85)/7*1000</f>
        <v>148.52941176470588</v>
      </c>
      <c r="G88" s="48">
        <f t="shared" ref="G88:S88" si="30">+(G83/G85)/7*1000</f>
        <v>151.47783251231525</v>
      </c>
      <c r="H88" s="49">
        <f t="shared" si="30"/>
        <v>149.88290398126463</v>
      </c>
      <c r="I88" s="49">
        <f t="shared" si="30"/>
        <v>151.19047619047618</v>
      </c>
      <c r="J88" s="49">
        <f t="shared" si="30"/>
        <v>149.53917050691243</v>
      </c>
      <c r="K88" s="50">
        <f t="shared" si="30"/>
        <v>148.36734693877554</v>
      </c>
      <c r="L88" s="48">
        <f t="shared" si="30"/>
        <v>151.5090543259557</v>
      </c>
      <c r="M88" s="49">
        <f t="shared" si="30"/>
        <v>151.94805194805193</v>
      </c>
      <c r="N88" s="49">
        <f t="shared" si="30"/>
        <v>149.4047619047619</v>
      </c>
      <c r="O88" s="50">
        <f t="shared" si="30"/>
        <v>148.4126984126984</v>
      </c>
      <c r="P88" s="48">
        <f t="shared" si="30"/>
        <v>151.42857142857144</v>
      </c>
      <c r="Q88" s="49">
        <f t="shared" si="30"/>
        <v>151.64835164835165</v>
      </c>
      <c r="R88" s="49">
        <f t="shared" si="30"/>
        <v>149.38775510204081</v>
      </c>
      <c r="S88" s="50">
        <f t="shared" si="30"/>
        <v>148.36734693877554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R36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scale="17" orientation="landscape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6" zoomScale="30" zoomScaleNormal="29" zoomScaleSheetLayoutView="30" workbookViewId="0">
      <selection activeCell="B76" sqref="B76:S8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3.42578125" style="19" bestFit="1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  <c r="V3" s="608"/>
      <c r="W3" s="608"/>
      <c r="X3" s="608"/>
      <c r="Y3" s="2"/>
      <c r="Z3" s="2"/>
      <c r="AA3" s="2"/>
      <c r="AB3" s="2"/>
      <c r="AC3" s="2"/>
      <c r="AD3" s="6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608" t="s">
        <v>1</v>
      </c>
      <c r="B9" s="608"/>
      <c r="C9" s="608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608"/>
      <c r="B10" s="608"/>
      <c r="C10" s="6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608" t="s">
        <v>4</v>
      </c>
      <c r="B11" s="608"/>
      <c r="C11" s="608"/>
      <c r="D11" s="1"/>
      <c r="E11" s="609">
        <v>1</v>
      </c>
      <c r="F11" s="1"/>
      <c r="G11" s="1"/>
      <c r="H11" s="1"/>
      <c r="I11" s="1"/>
      <c r="J11" s="1"/>
      <c r="K11" s="618" t="s">
        <v>160</v>
      </c>
      <c r="L11" s="618"/>
      <c r="M11" s="610"/>
      <c r="N11" s="61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608"/>
      <c r="B12" s="608"/>
      <c r="C12" s="608"/>
      <c r="D12" s="1"/>
      <c r="E12" s="5"/>
      <c r="F12" s="1"/>
      <c r="G12" s="1"/>
      <c r="H12" s="1"/>
      <c r="I12" s="1"/>
      <c r="J12" s="1"/>
      <c r="K12" s="610"/>
      <c r="L12" s="610"/>
      <c r="M12" s="610"/>
      <c r="N12" s="61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608"/>
      <c r="B13" s="608"/>
      <c r="C13" s="608"/>
      <c r="D13" s="608"/>
      <c r="E13" s="608"/>
      <c r="F13" s="608"/>
      <c r="G13" s="608"/>
      <c r="H13" s="608"/>
      <c r="I13" s="608"/>
      <c r="J13" s="608"/>
      <c r="K13" s="608"/>
      <c r="L13" s="610"/>
      <c r="M13" s="610"/>
      <c r="N13" s="610"/>
      <c r="O13" s="610"/>
      <c r="P13" s="610"/>
      <c r="Q13" s="610"/>
      <c r="R13" s="610"/>
      <c r="S13" s="610"/>
      <c r="T13" s="610"/>
      <c r="U13" s="610"/>
      <c r="V13" s="610"/>
      <c r="W13" s="1"/>
      <c r="X13" s="1"/>
      <c r="Y13" s="1"/>
    </row>
    <row r="14" spans="1:30" s="3" customFormat="1" ht="27" thickBot="1" x14ac:dyDescent="0.3">
      <c r="A14" s="60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459</v>
      </c>
      <c r="C17" s="300">
        <v>3.0659999999999918</v>
      </c>
      <c r="D17" s="300">
        <v>2.927399999999992</v>
      </c>
      <c r="E17" s="300">
        <v>0.61739999999999828</v>
      </c>
      <c r="F17" s="300">
        <v>2.9609999999999919</v>
      </c>
      <c r="G17" s="300">
        <v>3.4607999999999906</v>
      </c>
      <c r="H17" s="299">
        <v>457</v>
      </c>
      <c r="I17" s="300">
        <v>4.4267999999999921</v>
      </c>
      <c r="J17" s="300">
        <v>4.5445999999999911</v>
      </c>
      <c r="K17" s="300">
        <v>0.84319999999999851</v>
      </c>
      <c r="L17" s="300">
        <v>4.5383999999999913</v>
      </c>
      <c r="M17" s="301">
        <v>5.0715999999999903</v>
      </c>
      <c r="N17" s="23">
        <v>132.98825201680174</v>
      </c>
      <c r="O17" s="24">
        <v>22.479659105486839</v>
      </c>
      <c r="P17" s="24">
        <v>131.10984480021912</v>
      </c>
      <c r="Q17" s="25">
        <v>132.25164239015109</v>
      </c>
      <c r="R17" s="23">
        <v>127.84674729868694</v>
      </c>
      <c r="S17" s="24">
        <v>23.254770278506484</v>
      </c>
      <c r="T17" s="24">
        <v>127.12086075263792</v>
      </c>
      <c r="U17" s="25">
        <v>128.07930042077592</v>
      </c>
      <c r="V17" s="302">
        <f>SUM(B17:U17)</f>
        <v>1773.5882770632663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459</v>
      </c>
      <c r="C18" s="300">
        <v>3.0659999999999918</v>
      </c>
      <c r="D18" s="300">
        <v>2.927399999999992</v>
      </c>
      <c r="E18" s="300">
        <v>0.61739999999999828</v>
      </c>
      <c r="F18" s="300">
        <v>2.9609999999999919</v>
      </c>
      <c r="G18" s="300">
        <v>3.4607999999999906</v>
      </c>
      <c r="H18" s="299">
        <v>457</v>
      </c>
      <c r="I18" s="300">
        <v>4.4267999999999921</v>
      </c>
      <c r="J18" s="300">
        <v>4.5445999999999911</v>
      </c>
      <c r="K18" s="300">
        <v>0.84319999999999851</v>
      </c>
      <c r="L18" s="300">
        <v>4.5383999999999913</v>
      </c>
      <c r="M18" s="301">
        <v>5.0715999999999903</v>
      </c>
      <c r="N18" s="23">
        <v>132.98825201680174</v>
      </c>
      <c r="O18" s="24">
        <v>22.479659105486839</v>
      </c>
      <c r="P18" s="24">
        <v>131.10984480021912</v>
      </c>
      <c r="Q18" s="25">
        <v>132.25164239015109</v>
      </c>
      <c r="R18" s="23">
        <v>127.84674729868694</v>
      </c>
      <c r="S18" s="24">
        <v>23.254770278506484</v>
      </c>
      <c r="T18" s="24">
        <v>127.12086075263792</v>
      </c>
      <c r="U18" s="25">
        <v>128.07930042077592</v>
      </c>
      <c r="V18" s="302">
        <f t="shared" ref="V18:V23" si="0">SUM(B18:U18)</f>
        <v>1773.5882770632663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455</v>
      </c>
      <c r="C19" s="300">
        <v>3.2076000000000038</v>
      </c>
      <c r="D19" s="300">
        <v>3.0580000000000043</v>
      </c>
      <c r="E19" s="300">
        <v>0.64240000000000075</v>
      </c>
      <c r="F19" s="300">
        <v>3.1020000000000043</v>
      </c>
      <c r="G19" s="300">
        <v>3.6256000000000048</v>
      </c>
      <c r="H19" s="299">
        <v>453</v>
      </c>
      <c r="I19" s="300">
        <v>4.5632000000000046</v>
      </c>
      <c r="J19" s="300">
        <v>4.6912000000000047</v>
      </c>
      <c r="K19" s="300">
        <v>0.85760000000000081</v>
      </c>
      <c r="L19" s="300">
        <v>4.6848000000000036</v>
      </c>
      <c r="M19" s="301">
        <v>5.2224000000000048</v>
      </c>
      <c r="N19" s="23">
        <v>132.39219919327925</v>
      </c>
      <c r="O19" s="24">
        <v>22.398936357805262</v>
      </c>
      <c r="P19" s="24">
        <v>130.17416207991232</v>
      </c>
      <c r="Q19" s="25">
        <v>131.6263430439395</v>
      </c>
      <c r="R19" s="23">
        <v>127.23740108052516</v>
      </c>
      <c r="S19" s="24">
        <v>22.937291888597397</v>
      </c>
      <c r="T19" s="24">
        <v>126.4672556989448</v>
      </c>
      <c r="U19" s="25">
        <v>126.93227983168961</v>
      </c>
      <c r="V19" s="302">
        <f t="shared" si="0"/>
        <v>1761.8206691746934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455</v>
      </c>
      <c r="C20" s="300">
        <v>3.2076000000000038</v>
      </c>
      <c r="D20" s="300">
        <v>3.0580000000000043</v>
      </c>
      <c r="E20" s="300">
        <v>0.64240000000000075</v>
      </c>
      <c r="F20" s="300">
        <v>3.1020000000000043</v>
      </c>
      <c r="G20" s="300">
        <v>3.6256000000000048</v>
      </c>
      <c r="H20" s="299">
        <v>453</v>
      </c>
      <c r="I20" s="300">
        <v>4.5632000000000046</v>
      </c>
      <c r="J20" s="300">
        <v>4.6912000000000047</v>
      </c>
      <c r="K20" s="300">
        <v>0.85760000000000081</v>
      </c>
      <c r="L20" s="300">
        <v>4.6848000000000036</v>
      </c>
      <c r="M20" s="301">
        <v>5.2224000000000048</v>
      </c>
      <c r="N20" s="23">
        <v>132.39219919327925</v>
      </c>
      <c r="O20" s="24">
        <v>22.398936357805262</v>
      </c>
      <c r="P20" s="24">
        <v>130.17416207991232</v>
      </c>
      <c r="Q20" s="25">
        <v>131.6263430439395</v>
      </c>
      <c r="R20" s="23">
        <v>127.23740108052516</v>
      </c>
      <c r="S20" s="24">
        <v>22.937291888597397</v>
      </c>
      <c r="T20" s="24">
        <v>126.4672556989448</v>
      </c>
      <c r="U20" s="25">
        <v>126.93227983168961</v>
      </c>
      <c r="V20" s="302">
        <f t="shared" si="0"/>
        <v>1761.8206691746934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455</v>
      </c>
      <c r="C21" s="300">
        <v>3.2076000000000038</v>
      </c>
      <c r="D21" s="300">
        <v>3.0580000000000043</v>
      </c>
      <c r="E21" s="300">
        <v>0.64240000000000075</v>
      </c>
      <c r="F21" s="300">
        <v>3.1020000000000043</v>
      </c>
      <c r="G21" s="300">
        <v>3.6256000000000048</v>
      </c>
      <c r="H21" s="299">
        <v>453</v>
      </c>
      <c r="I21" s="300">
        <v>4.5632000000000046</v>
      </c>
      <c r="J21" s="300">
        <v>4.6912000000000047</v>
      </c>
      <c r="K21" s="300">
        <v>0.85760000000000081</v>
      </c>
      <c r="L21" s="300">
        <v>4.6848000000000036</v>
      </c>
      <c r="M21" s="301">
        <v>5.2224000000000048</v>
      </c>
      <c r="N21" s="23">
        <v>132.39219919327925</v>
      </c>
      <c r="O21" s="24">
        <v>22.398936357805262</v>
      </c>
      <c r="P21" s="24">
        <v>130.17416207991232</v>
      </c>
      <c r="Q21" s="25">
        <v>131.6263430439395</v>
      </c>
      <c r="R21" s="23">
        <v>127.23740108052516</v>
      </c>
      <c r="S21" s="24">
        <v>22.937291888597397</v>
      </c>
      <c r="T21" s="24">
        <v>126.4672556989448</v>
      </c>
      <c r="U21" s="25">
        <v>126.93227983168961</v>
      </c>
      <c r="V21" s="302">
        <f t="shared" si="0"/>
        <v>1761.8206691746934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455</v>
      </c>
      <c r="C22" s="300">
        <v>3.2076000000000038</v>
      </c>
      <c r="D22" s="300">
        <v>3.0580000000000043</v>
      </c>
      <c r="E22" s="300">
        <v>0.64240000000000075</v>
      </c>
      <c r="F22" s="300">
        <v>3.1020000000000043</v>
      </c>
      <c r="G22" s="300">
        <v>3.6256000000000048</v>
      </c>
      <c r="H22" s="299">
        <v>453</v>
      </c>
      <c r="I22" s="300">
        <v>4.5632000000000046</v>
      </c>
      <c r="J22" s="300">
        <v>4.6912000000000047</v>
      </c>
      <c r="K22" s="300">
        <v>0.85760000000000081</v>
      </c>
      <c r="L22" s="300">
        <v>4.6848000000000036</v>
      </c>
      <c r="M22" s="301">
        <v>5.2224000000000048</v>
      </c>
      <c r="N22" s="23">
        <v>132.39219919327925</v>
      </c>
      <c r="O22" s="24">
        <v>22.398936357805262</v>
      </c>
      <c r="P22" s="24">
        <v>130.17416207991232</v>
      </c>
      <c r="Q22" s="25">
        <v>131.6263430439395</v>
      </c>
      <c r="R22" s="23">
        <v>127.23740108052516</v>
      </c>
      <c r="S22" s="24">
        <v>22.937291888597397</v>
      </c>
      <c r="T22" s="24">
        <v>126.4672556989448</v>
      </c>
      <c r="U22" s="25">
        <v>126.93227983168961</v>
      </c>
      <c r="V22" s="302">
        <f t="shared" si="0"/>
        <v>1761.8206691746934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455</v>
      </c>
      <c r="C23" s="300">
        <v>3.2076000000000038</v>
      </c>
      <c r="D23" s="300">
        <v>3.0580000000000043</v>
      </c>
      <c r="E23" s="300">
        <v>0.64240000000000075</v>
      </c>
      <c r="F23" s="300">
        <v>3.1020000000000043</v>
      </c>
      <c r="G23" s="300">
        <v>3.6256000000000048</v>
      </c>
      <c r="H23" s="299">
        <v>453</v>
      </c>
      <c r="I23" s="300">
        <v>4.5632000000000046</v>
      </c>
      <c r="J23" s="300">
        <v>4.6912000000000047</v>
      </c>
      <c r="K23" s="300">
        <v>0.85760000000000081</v>
      </c>
      <c r="L23" s="300">
        <v>4.6848000000000036</v>
      </c>
      <c r="M23" s="301">
        <v>5.2224000000000048</v>
      </c>
      <c r="N23" s="23">
        <v>132.39219919327925</v>
      </c>
      <c r="O23" s="24">
        <v>22.398936357805262</v>
      </c>
      <c r="P23" s="24">
        <v>130.17416207991232</v>
      </c>
      <c r="Q23" s="25">
        <v>131.6263430439395</v>
      </c>
      <c r="R23" s="23">
        <v>127.23740108052516</v>
      </c>
      <c r="S23" s="24">
        <v>22.937291888597397</v>
      </c>
      <c r="T23" s="24">
        <v>126.4672556989448</v>
      </c>
      <c r="U23" s="25">
        <v>126.93227983168961</v>
      </c>
      <c r="V23" s="302">
        <f t="shared" si="0"/>
        <v>1761.8206691746934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3193</v>
      </c>
      <c r="C24" s="306">
        <f t="shared" ref="C24:U24" si="1">SUM(C17:C23)</f>
        <v>22.169999999999998</v>
      </c>
      <c r="D24" s="306">
        <f t="shared" si="1"/>
        <v>21.144800000000004</v>
      </c>
      <c r="E24" s="306">
        <f t="shared" si="1"/>
        <v>4.4467999999999996</v>
      </c>
      <c r="F24" s="306">
        <f t="shared" si="1"/>
        <v>21.432000000000006</v>
      </c>
      <c r="G24" s="306">
        <f t="shared" si="1"/>
        <v>25.049600000000009</v>
      </c>
      <c r="H24" s="305">
        <f t="shared" si="1"/>
        <v>3179</v>
      </c>
      <c r="I24" s="306">
        <f t="shared" si="1"/>
        <v>31.66960000000001</v>
      </c>
      <c r="J24" s="306">
        <f t="shared" si="1"/>
        <v>32.545200000000008</v>
      </c>
      <c r="K24" s="306">
        <f t="shared" si="1"/>
        <v>5.9744000000000002</v>
      </c>
      <c r="L24" s="306">
        <f t="shared" si="1"/>
        <v>32.500799999999998</v>
      </c>
      <c r="M24" s="307">
        <f t="shared" si="1"/>
        <v>36.255200000000002</v>
      </c>
      <c r="N24" s="391">
        <f t="shared" si="1"/>
        <v>927.93749999999966</v>
      </c>
      <c r="O24" s="392">
        <f t="shared" si="1"/>
        <v>156.95400000000001</v>
      </c>
      <c r="P24" s="392">
        <f t="shared" si="1"/>
        <v>913.09049999999979</v>
      </c>
      <c r="Q24" s="393">
        <f t="shared" si="1"/>
        <v>922.63499999999976</v>
      </c>
      <c r="R24" s="391">
        <f t="shared" si="1"/>
        <v>891.88049999999964</v>
      </c>
      <c r="S24" s="392">
        <f t="shared" si="1"/>
        <v>161.19599999999997</v>
      </c>
      <c r="T24" s="392">
        <f t="shared" si="1"/>
        <v>886.57799999999975</v>
      </c>
      <c r="U24" s="393">
        <f t="shared" si="1"/>
        <v>890.81999999999982</v>
      </c>
      <c r="V24" s="302">
        <f>SUM(B24:U24)</f>
        <v>12356.279899999998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151.4</v>
      </c>
      <c r="D25" s="314">
        <v>151.4</v>
      </c>
      <c r="E25" s="314">
        <v>151.4</v>
      </c>
      <c r="F25" s="314">
        <v>151.4</v>
      </c>
      <c r="G25" s="314">
        <v>151.4</v>
      </c>
      <c r="H25" s="313"/>
      <c r="I25" s="314">
        <v>151.4</v>
      </c>
      <c r="J25" s="314">
        <v>151.4</v>
      </c>
      <c r="K25" s="314">
        <v>151.4</v>
      </c>
      <c r="L25" s="314">
        <v>151.4</v>
      </c>
      <c r="M25" s="315">
        <v>151.4</v>
      </c>
      <c r="N25" s="387">
        <v>151.49999999999997</v>
      </c>
      <c r="O25" s="388">
        <v>151.49999999999997</v>
      </c>
      <c r="P25" s="388">
        <v>151.49999999999997</v>
      </c>
      <c r="Q25" s="389">
        <v>151.49999999999997</v>
      </c>
      <c r="R25" s="390">
        <v>151.49999999999997</v>
      </c>
      <c r="S25" s="388">
        <v>151.49999999999997</v>
      </c>
      <c r="T25" s="388">
        <v>151.49999999999997</v>
      </c>
      <c r="U25" s="389">
        <v>151.49999999999997</v>
      </c>
      <c r="V25" s="320">
        <f>+((V24/V26)/7)*1000</f>
        <v>151.51784058859593</v>
      </c>
    </row>
    <row r="26" spans="1:42" s="52" customFormat="1" ht="36.75" customHeight="1" x14ac:dyDescent="0.25">
      <c r="A26" s="321" t="s">
        <v>21</v>
      </c>
      <c r="B26" s="322"/>
      <c r="C26" s="323">
        <v>729</v>
      </c>
      <c r="D26" s="323">
        <v>695</v>
      </c>
      <c r="E26" s="323">
        <v>146</v>
      </c>
      <c r="F26" s="323">
        <v>705</v>
      </c>
      <c r="G26" s="323">
        <v>824</v>
      </c>
      <c r="H26" s="324"/>
      <c r="I26" s="323">
        <v>713</v>
      </c>
      <c r="J26" s="323">
        <v>733</v>
      </c>
      <c r="K26" s="323">
        <v>134</v>
      </c>
      <c r="L26" s="323">
        <v>732</v>
      </c>
      <c r="M26" s="325">
        <v>816</v>
      </c>
      <c r="N26" s="86">
        <v>875</v>
      </c>
      <c r="O26" s="35">
        <v>148</v>
      </c>
      <c r="P26" s="35">
        <v>861</v>
      </c>
      <c r="Q26" s="36">
        <v>870</v>
      </c>
      <c r="R26" s="34">
        <v>841</v>
      </c>
      <c r="S26" s="35">
        <v>152</v>
      </c>
      <c r="T26" s="35">
        <v>836</v>
      </c>
      <c r="U26" s="36">
        <v>840</v>
      </c>
      <c r="V26" s="326">
        <f>SUM(C26:U26)</f>
        <v>11650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662.22360000000003</v>
      </c>
      <c r="D27" s="300">
        <f t="shared" ref="D27:G27" si="2">(D26*D25/1000)*6</f>
        <v>631.33799999999997</v>
      </c>
      <c r="E27" s="300">
        <f t="shared" si="2"/>
        <v>132.62640000000002</v>
      </c>
      <c r="F27" s="300">
        <f t="shared" si="2"/>
        <v>640.42200000000003</v>
      </c>
      <c r="G27" s="300">
        <f t="shared" si="2"/>
        <v>748.52160000000003</v>
      </c>
      <c r="H27" s="328"/>
      <c r="I27" s="300">
        <f>(I26*I25/1000)*6</f>
        <v>647.68920000000003</v>
      </c>
      <c r="J27" s="300">
        <f>(J26*J25/1000)*6</f>
        <v>665.85719999999992</v>
      </c>
      <c r="K27" s="300">
        <f>(K26*K25/1000)*6</f>
        <v>121.72560000000001</v>
      </c>
      <c r="L27" s="300">
        <f>(L26*L25/1000)*6</f>
        <v>664.94880000000001</v>
      </c>
      <c r="M27" s="301">
        <f>(M26*M25/1000)*6</f>
        <v>741.25440000000003</v>
      </c>
      <c r="N27" s="302">
        <f>((N26*N25)*7/1000-N17-N18)/5</f>
        <v>132.39219919327925</v>
      </c>
      <c r="O27" s="204">
        <f t="shared" ref="O27:U27" si="3">((O26*O25)*7/1000-O17-O18)/5</f>
        <v>22.398936357805262</v>
      </c>
      <c r="P27" s="204">
        <f t="shared" si="3"/>
        <v>130.17416207991232</v>
      </c>
      <c r="Q27" s="205">
        <f t="shared" si="3"/>
        <v>131.6263430439395</v>
      </c>
      <c r="R27" s="203">
        <f t="shared" si="3"/>
        <v>127.23740108052516</v>
      </c>
      <c r="S27" s="204">
        <f t="shared" si="3"/>
        <v>22.937291888597397</v>
      </c>
      <c r="T27" s="204">
        <f t="shared" si="3"/>
        <v>126.4672556989448</v>
      </c>
      <c r="U27" s="205">
        <f t="shared" si="3"/>
        <v>126.93227983168961</v>
      </c>
      <c r="V27" s="88"/>
      <c r="W27" s="52">
        <f>((V24*1000)/V26)/7</f>
        <v>151.51784058859593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3.2076000000000038</v>
      </c>
      <c r="D28" s="330">
        <f t="shared" ref="D28:G28" si="4">+(D25-$C$32)*D26/1000</f>
        <v>3.0580000000000043</v>
      </c>
      <c r="E28" s="330">
        <f t="shared" si="4"/>
        <v>0.64240000000000075</v>
      </c>
      <c r="F28" s="330">
        <f t="shared" si="4"/>
        <v>3.1020000000000043</v>
      </c>
      <c r="G28" s="330">
        <f t="shared" si="4"/>
        <v>3.6256000000000048</v>
      </c>
      <c r="H28" s="329"/>
      <c r="I28" s="330">
        <f>+(I25-$I$32)*I26/1000</f>
        <v>4.5632000000000046</v>
      </c>
      <c r="J28" s="330">
        <f t="shared" ref="J28:M28" si="5">+(J25-$I$32)*J26/1000</f>
        <v>4.6912000000000047</v>
      </c>
      <c r="K28" s="330">
        <f t="shared" si="5"/>
        <v>0.85760000000000081</v>
      </c>
      <c r="L28" s="330">
        <f t="shared" si="5"/>
        <v>4.6848000000000036</v>
      </c>
      <c r="M28" s="331">
        <f t="shared" si="5"/>
        <v>5.2224000000000048</v>
      </c>
      <c r="N28" s="259">
        <f t="shared" ref="N28:U28" si="6">((N26*N25)*7)/1000</f>
        <v>927.93749999999977</v>
      </c>
      <c r="O28" s="45">
        <f t="shared" si="6"/>
        <v>156.95399999999998</v>
      </c>
      <c r="P28" s="45">
        <f t="shared" si="6"/>
        <v>913.09049999999979</v>
      </c>
      <c r="Q28" s="46">
        <f t="shared" si="6"/>
        <v>922.63499999999976</v>
      </c>
      <c r="R28" s="44">
        <f t="shared" si="6"/>
        <v>891.88049999999976</v>
      </c>
      <c r="S28" s="45">
        <f t="shared" si="6"/>
        <v>161.19599999999997</v>
      </c>
      <c r="T28" s="45">
        <f t="shared" si="6"/>
        <v>886.57799999999975</v>
      </c>
      <c r="U28" s="46">
        <f t="shared" si="6"/>
        <v>890.81999999999982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850.5000000000025</v>
      </c>
      <c r="D29" s="333">
        <f t="shared" si="7"/>
        <v>810.83333333333564</v>
      </c>
      <c r="E29" s="333">
        <f t="shared" si="7"/>
        <v>170.33333333333383</v>
      </c>
      <c r="F29" s="333">
        <f t="shared" si="7"/>
        <v>822.50000000000239</v>
      </c>
      <c r="G29" s="333">
        <f t="shared" si="7"/>
        <v>961.3333333333361</v>
      </c>
      <c r="H29" s="332"/>
      <c r="I29" s="333">
        <f>+I26*(1.16666666666667)</f>
        <v>831.83333333333576</v>
      </c>
      <c r="J29" s="333">
        <f>+J26*(1.16666666666667)</f>
        <v>855.16666666666913</v>
      </c>
      <c r="K29" s="333">
        <f>+K26*(1.16666666666667)</f>
        <v>156.3333333333338</v>
      </c>
      <c r="L29" s="333">
        <f>+L26*(1.16666666666667)</f>
        <v>854.0000000000025</v>
      </c>
      <c r="M29" s="334">
        <f>+M26*(1.16666666666667)</f>
        <v>952.00000000000273</v>
      </c>
      <c r="N29" s="89">
        <f t="shared" ref="N29:U29" si="8">+(N24/N26)/7*1000</f>
        <v>151.49999999999994</v>
      </c>
      <c r="O29" s="49">
        <f t="shared" si="8"/>
        <v>151.5</v>
      </c>
      <c r="P29" s="49">
        <f t="shared" si="8"/>
        <v>151.49999999999997</v>
      </c>
      <c r="Q29" s="50">
        <f t="shared" si="8"/>
        <v>151.49999999999997</v>
      </c>
      <c r="R29" s="48">
        <f t="shared" si="8"/>
        <v>151.49999999999994</v>
      </c>
      <c r="S29" s="49">
        <f t="shared" si="8"/>
        <v>151.49999999999997</v>
      </c>
      <c r="T29" s="49">
        <f t="shared" si="8"/>
        <v>151.49999999999997</v>
      </c>
      <c r="U29" s="50">
        <f t="shared" si="8"/>
        <v>151.49999999999997</v>
      </c>
      <c r="V29" s="344"/>
    </row>
    <row r="30" spans="1:42" s="304" customFormat="1" ht="33.75" customHeight="1" x14ac:dyDescent="0.25">
      <c r="A30" s="52"/>
      <c r="B30" s="328"/>
      <c r="C30" s="335">
        <f>(C27/6)</f>
        <v>110.37060000000001</v>
      </c>
      <c r="D30" s="335">
        <f t="shared" ref="D30:G30" si="9">+(D27/6)</f>
        <v>105.223</v>
      </c>
      <c r="E30" s="335">
        <f t="shared" si="9"/>
        <v>22.104400000000002</v>
      </c>
      <c r="F30" s="335">
        <f t="shared" si="9"/>
        <v>106.73700000000001</v>
      </c>
      <c r="G30" s="335">
        <f t="shared" si="9"/>
        <v>124.75360000000001</v>
      </c>
      <c r="H30" s="328"/>
      <c r="I30" s="335">
        <f>+(I27/6)</f>
        <v>107.9482</v>
      </c>
      <c r="J30" s="335">
        <f>+(J27/6)</f>
        <v>110.97619999999999</v>
      </c>
      <c r="K30" s="335">
        <f>+(K27/6)</f>
        <v>20.287600000000001</v>
      </c>
      <c r="L30" s="335">
        <f>+(L27/6)</f>
        <v>110.8248</v>
      </c>
      <c r="M30" s="336">
        <f>+(M27/6)</f>
        <v>123.5424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270.38400000000001</v>
      </c>
      <c r="D31" s="335">
        <f t="shared" ref="D31:G31" si="10">+((D27-D24)/4)+D30</f>
        <v>257.7713</v>
      </c>
      <c r="E31" s="335">
        <f t="shared" si="10"/>
        <v>54.149300000000011</v>
      </c>
      <c r="F31" s="335">
        <f t="shared" si="10"/>
        <v>261.48450000000003</v>
      </c>
      <c r="G31" s="335">
        <f t="shared" si="10"/>
        <v>305.6216</v>
      </c>
      <c r="H31" s="328"/>
      <c r="I31" s="335">
        <f>+((I27-I24)/4)+I30</f>
        <v>261.95310000000001</v>
      </c>
      <c r="J31" s="335">
        <f>+((J27-J24)/4)+J30</f>
        <v>269.30419999999998</v>
      </c>
      <c r="K31" s="335">
        <f>+((K27-K24)/4)+K30</f>
        <v>49.225400000000008</v>
      </c>
      <c r="L31" s="335">
        <f>+((L27-L24)/4)+L30</f>
        <v>268.93680000000001</v>
      </c>
      <c r="M31" s="336">
        <f>+((M27-M24)/4)+M30</f>
        <v>299.79219999999998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147</v>
      </c>
      <c r="D32" s="339">
        <f>+C32*E32/1000</f>
        <v>455.553</v>
      </c>
      <c r="E32" s="340">
        <f>+SUM(C26:G26)</f>
        <v>3099</v>
      </c>
      <c r="F32" s="341"/>
      <c r="G32" s="341"/>
      <c r="H32" s="337"/>
      <c r="I32" s="338">
        <v>145</v>
      </c>
      <c r="J32" s="339">
        <f>+I32*K32/1000</f>
        <v>453.56</v>
      </c>
      <c r="K32" s="340">
        <f>+SUM(I26:M26)</f>
        <v>3128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117.41070000000001</v>
      </c>
      <c r="C39" s="82">
        <v>119.7372</v>
      </c>
      <c r="D39" s="82">
        <v>13.3386</v>
      </c>
      <c r="E39" s="82">
        <v>118.3413</v>
      </c>
      <c r="F39" s="82">
        <v>117.25559999999999</v>
      </c>
      <c r="G39" s="82"/>
      <c r="H39" s="82"/>
      <c r="I39" s="205">
        <f t="shared" ref="I39:I46" si="11">SUM(B39:H39)</f>
        <v>486.08339999999998</v>
      </c>
      <c r="J39" s="52"/>
      <c r="K39" s="404" t="s">
        <v>13</v>
      </c>
      <c r="L39" s="82">
        <v>8.4</v>
      </c>
      <c r="M39" s="82">
        <v>8.6</v>
      </c>
      <c r="N39" s="82">
        <v>0.9</v>
      </c>
      <c r="O39" s="82">
        <v>8.4</v>
      </c>
      <c r="P39" s="82">
        <v>8.1999999999999993</v>
      </c>
      <c r="Q39" s="82"/>
      <c r="R39" s="205">
        <f t="shared" ref="R39:R46" si="12">SUM(L39:Q39)</f>
        <v>34.5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117.41070000000001</v>
      </c>
      <c r="C40" s="82">
        <v>119.7372</v>
      </c>
      <c r="D40" s="82">
        <v>13.3386</v>
      </c>
      <c r="E40" s="82">
        <v>118.3413</v>
      </c>
      <c r="F40" s="82">
        <v>117.25559999999999</v>
      </c>
      <c r="G40" s="82"/>
      <c r="H40" s="82"/>
      <c r="I40" s="205">
        <f t="shared" si="11"/>
        <v>486.08339999999998</v>
      </c>
      <c r="J40" s="52"/>
      <c r="K40" s="406" t="s">
        <v>14</v>
      </c>
      <c r="L40" s="82">
        <v>8.4</v>
      </c>
      <c r="M40" s="82">
        <v>8.6</v>
      </c>
      <c r="N40" s="82">
        <v>0.9</v>
      </c>
      <c r="O40" s="82">
        <v>8.4</v>
      </c>
      <c r="P40" s="82">
        <v>8.1999999999999993</v>
      </c>
      <c r="Q40" s="82"/>
      <c r="R40" s="205">
        <f t="shared" si="12"/>
        <v>34.5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8.4</v>
      </c>
      <c r="M41" s="82">
        <v>8.5</v>
      </c>
      <c r="N41" s="82">
        <v>0.8</v>
      </c>
      <c r="O41" s="82">
        <v>8.3000000000000007</v>
      </c>
      <c r="P41" s="82">
        <v>8.1999999999999993</v>
      </c>
      <c r="Q41" s="24"/>
      <c r="R41" s="205">
        <f t="shared" si="12"/>
        <v>34.200000000000003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8.4</v>
      </c>
      <c r="M42" s="82">
        <v>8.6</v>
      </c>
      <c r="N42" s="82">
        <v>0.9</v>
      </c>
      <c r="O42" s="82">
        <v>8.3000000000000007</v>
      </c>
      <c r="P42" s="82">
        <v>8.1999999999999993</v>
      </c>
      <c r="Q42" s="82"/>
      <c r="R42" s="205">
        <f t="shared" si="12"/>
        <v>34.4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8.4</v>
      </c>
      <c r="M43" s="82">
        <v>8.6</v>
      </c>
      <c r="N43" s="82">
        <v>0.9</v>
      </c>
      <c r="O43" s="82">
        <v>8.3000000000000007</v>
      </c>
      <c r="P43" s="82">
        <v>8.1999999999999993</v>
      </c>
      <c r="Q43" s="82"/>
      <c r="R43" s="205">
        <f t="shared" si="12"/>
        <v>34.4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8.4</v>
      </c>
      <c r="M44" s="82">
        <v>8.6</v>
      </c>
      <c r="N44" s="82">
        <v>0.9</v>
      </c>
      <c r="O44" s="82">
        <v>8.4</v>
      </c>
      <c r="P44" s="82">
        <v>8.1999999999999993</v>
      </c>
      <c r="Q44" s="82"/>
      <c r="R44" s="205">
        <f t="shared" si="12"/>
        <v>34.5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8.4</v>
      </c>
      <c r="M45" s="82">
        <v>8.6</v>
      </c>
      <c r="N45" s="82">
        <v>0.9</v>
      </c>
      <c r="O45" s="82">
        <v>8.4</v>
      </c>
      <c r="P45" s="82">
        <v>8.1999999999999993</v>
      </c>
      <c r="Q45" s="82"/>
      <c r="R45" s="205">
        <f t="shared" si="12"/>
        <v>34.5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234.82140000000001</v>
      </c>
      <c r="C46" s="309">
        <f t="shared" si="13"/>
        <v>239.4744</v>
      </c>
      <c r="D46" s="309">
        <f t="shared" si="13"/>
        <v>26.677199999999999</v>
      </c>
      <c r="E46" s="309">
        <f t="shared" si="13"/>
        <v>236.68260000000001</v>
      </c>
      <c r="F46" s="309">
        <f t="shared" si="13"/>
        <v>234.51119999999997</v>
      </c>
      <c r="G46" s="309">
        <f t="shared" si="13"/>
        <v>0</v>
      </c>
      <c r="H46" s="309">
        <f t="shared" si="13"/>
        <v>0</v>
      </c>
      <c r="I46" s="205">
        <f t="shared" si="11"/>
        <v>972.16679999999997</v>
      </c>
      <c r="K46" s="406" t="s">
        <v>11</v>
      </c>
      <c r="L46" s="308">
        <f t="shared" ref="L46:Q46" si="14">SUM(L39:L45)</f>
        <v>58.8</v>
      </c>
      <c r="M46" s="309">
        <f t="shared" si="14"/>
        <v>60.1</v>
      </c>
      <c r="N46" s="309">
        <f t="shared" si="14"/>
        <v>6.2000000000000011</v>
      </c>
      <c r="O46" s="309">
        <f t="shared" si="14"/>
        <v>58.5</v>
      </c>
      <c r="P46" s="309">
        <f t="shared" si="14"/>
        <v>57.400000000000006</v>
      </c>
      <c r="Q46" s="309">
        <f t="shared" si="14"/>
        <v>0</v>
      </c>
      <c r="R46" s="205">
        <f t="shared" si="12"/>
        <v>241.00000000000003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588">
        <v>155.1</v>
      </c>
      <c r="C47" s="589">
        <v>155.1</v>
      </c>
      <c r="D47" s="589">
        <v>155.1</v>
      </c>
      <c r="E47" s="589">
        <v>155.1</v>
      </c>
      <c r="F47" s="589">
        <v>155.1</v>
      </c>
      <c r="G47" s="317"/>
      <c r="H47" s="317"/>
      <c r="I47" s="425">
        <f>+((I46/I48)/7)*1000</f>
        <v>44.31428571428571</v>
      </c>
      <c r="K47" s="407" t="s">
        <v>20</v>
      </c>
      <c r="L47" s="316">
        <v>147.5</v>
      </c>
      <c r="M47" s="317">
        <v>145.5</v>
      </c>
      <c r="N47" s="317">
        <v>147.5</v>
      </c>
      <c r="O47" s="317">
        <v>144</v>
      </c>
      <c r="P47" s="317">
        <v>144</v>
      </c>
      <c r="Q47" s="317"/>
      <c r="R47" s="425">
        <f>+((R46/R48)/7)*1000</f>
        <v>145.26823387582883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757</v>
      </c>
      <c r="C48" s="35">
        <v>772</v>
      </c>
      <c r="D48" s="35">
        <v>86</v>
      </c>
      <c r="E48" s="35">
        <v>763</v>
      </c>
      <c r="F48" s="35">
        <v>756</v>
      </c>
      <c r="G48" s="35"/>
      <c r="H48" s="35"/>
      <c r="I48" s="427">
        <f>SUM(B48:H48)</f>
        <v>3134</v>
      </c>
      <c r="J48" s="52"/>
      <c r="K48" s="409" t="s">
        <v>21</v>
      </c>
      <c r="L48" s="428">
        <v>57</v>
      </c>
      <c r="M48" s="411">
        <v>59</v>
      </c>
      <c r="N48" s="411">
        <v>6</v>
      </c>
      <c r="O48" s="411">
        <v>58</v>
      </c>
      <c r="P48" s="411">
        <v>57</v>
      </c>
      <c r="Q48" s="411"/>
      <c r="R48" s="429">
        <f>SUM(L48:Q48)</f>
        <v>237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117.41070000000001</v>
      </c>
      <c r="C49" s="204">
        <f t="shared" si="15"/>
        <v>119.7372</v>
      </c>
      <c r="D49" s="204">
        <f t="shared" si="15"/>
        <v>13.3386</v>
      </c>
      <c r="E49" s="204">
        <f t="shared" si="15"/>
        <v>118.3413</v>
      </c>
      <c r="F49" s="204">
        <f t="shared" si="15"/>
        <v>117.25559999999999</v>
      </c>
      <c r="G49" s="204">
        <f t="shared" si="15"/>
        <v>0</v>
      </c>
      <c r="H49" s="204">
        <f t="shared" si="15"/>
        <v>0</v>
      </c>
      <c r="I49" s="431">
        <f>((I46*1000)/I48)/7</f>
        <v>44.31428571428571</v>
      </c>
      <c r="K49" s="414" t="s">
        <v>22</v>
      </c>
      <c r="L49" s="302">
        <f t="shared" ref="L49:Q49" si="16">((L48*L47)*7/1000-L39-L40)/5</f>
        <v>8.4105000000000008</v>
      </c>
      <c r="M49" s="302">
        <f t="shared" si="16"/>
        <v>8.5783000000000005</v>
      </c>
      <c r="N49" s="302">
        <f t="shared" si="16"/>
        <v>0.87899999999999989</v>
      </c>
      <c r="O49" s="302">
        <f t="shared" si="16"/>
        <v>8.3328000000000007</v>
      </c>
      <c r="P49" s="302">
        <f t="shared" si="16"/>
        <v>8.2111999999999998</v>
      </c>
      <c r="Q49" s="204">
        <f t="shared" si="16"/>
        <v>0</v>
      </c>
      <c r="R49" s="432">
        <f>((R46*1000)/R48)/7</f>
        <v>145.26823387582883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821.87490000000003</v>
      </c>
      <c r="C50" s="43">
        <f t="shared" si="17"/>
        <v>838.16039999999998</v>
      </c>
      <c r="D50" s="43">
        <f t="shared" si="17"/>
        <v>93.370199999999997</v>
      </c>
      <c r="E50" s="43">
        <f t="shared" si="17"/>
        <v>828.38909999999998</v>
      </c>
      <c r="F50" s="43">
        <f t="shared" si="17"/>
        <v>820.78919999999994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58.852499999999999</v>
      </c>
      <c r="M50" s="43">
        <f t="shared" si="18"/>
        <v>60.091500000000003</v>
      </c>
      <c r="N50" s="43">
        <f t="shared" si="18"/>
        <v>6.1950000000000003</v>
      </c>
      <c r="O50" s="43">
        <f t="shared" si="18"/>
        <v>58.463999999999999</v>
      </c>
      <c r="P50" s="43">
        <f t="shared" si="18"/>
        <v>57.456000000000003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44.314285714285717</v>
      </c>
      <c r="C51" s="49">
        <f t="shared" si="19"/>
        <v>44.314285714285717</v>
      </c>
      <c r="D51" s="49">
        <f t="shared" si="19"/>
        <v>44.31428571428571</v>
      </c>
      <c r="E51" s="49">
        <f t="shared" si="19"/>
        <v>44.314285714285717</v>
      </c>
      <c r="F51" s="49">
        <f t="shared" si="19"/>
        <v>44.31428571428571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147.36842105263156</v>
      </c>
      <c r="M51" s="49">
        <f t="shared" si="20"/>
        <v>145.52058111380146</v>
      </c>
      <c r="N51" s="49">
        <f t="shared" si="20"/>
        <v>147.61904761904762</v>
      </c>
      <c r="O51" s="49">
        <f t="shared" si="20"/>
        <v>144.0886699507389</v>
      </c>
      <c r="P51" s="49">
        <f t="shared" si="20"/>
        <v>143.85964912280701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603"/>
      <c r="C54" s="603"/>
      <c r="D54" s="603"/>
      <c r="E54" s="603"/>
      <c r="F54" s="603"/>
      <c r="G54" s="603"/>
      <c r="H54" s="603"/>
      <c r="I54" s="603"/>
      <c r="J54" s="603"/>
      <c r="K54" s="603"/>
      <c r="L54" s="603"/>
      <c r="M54" s="603"/>
      <c r="N54" s="603"/>
      <c r="O54" s="603"/>
      <c r="P54" s="603"/>
      <c r="Q54" s="603"/>
      <c r="R54" s="603"/>
      <c r="S54" s="603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611"/>
      <c r="D73" s="611"/>
      <c r="E73" s="611"/>
      <c r="F73" s="118"/>
      <c r="G73" s="198"/>
      <c r="H73" s="611"/>
      <c r="I73" s="611"/>
      <c r="J73" s="611"/>
      <c r="K73" s="118"/>
      <c r="L73" s="198"/>
      <c r="M73" s="611"/>
      <c r="N73" s="611"/>
      <c r="O73" s="118"/>
      <c r="P73" s="198"/>
      <c r="Q73" s="611"/>
      <c r="R73" s="61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8.9</v>
      </c>
      <c r="D76" s="204">
        <v>1.2</v>
      </c>
      <c r="E76" s="204">
        <v>9</v>
      </c>
      <c r="F76" s="205">
        <v>10.1</v>
      </c>
      <c r="G76" s="203">
        <v>8.8000000000000007</v>
      </c>
      <c r="H76" s="204">
        <v>9.1999999999999993</v>
      </c>
      <c r="I76" s="204">
        <v>1.9</v>
      </c>
      <c r="J76" s="204">
        <v>9.3000000000000007</v>
      </c>
      <c r="K76" s="205">
        <v>10.4</v>
      </c>
      <c r="L76" s="203">
        <v>10.8</v>
      </c>
      <c r="M76" s="204">
        <v>1.7</v>
      </c>
      <c r="N76" s="204">
        <v>10.8</v>
      </c>
      <c r="O76" s="205">
        <v>10.7</v>
      </c>
      <c r="P76" s="203">
        <v>10.6</v>
      </c>
      <c r="Q76" s="204">
        <v>2</v>
      </c>
      <c r="R76" s="204">
        <v>10.5</v>
      </c>
      <c r="S76" s="205">
        <v>10.4</v>
      </c>
      <c r="T76" s="405">
        <f t="shared" ref="T76:T83" si="26">SUM(B76:S76)</f>
        <v>145.6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8.9</v>
      </c>
      <c r="D77" s="204">
        <v>1.2</v>
      </c>
      <c r="E77" s="204">
        <v>9</v>
      </c>
      <c r="F77" s="205">
        <v>10.1</v>
      </c>
      <c r="G77" s="203">
        <v>8.8000000000000007</v>
      </c>
      <c r="H77" s="204">
        <v>9.1999999999999993</v>
      </c>
      <c r="I77" s="204">
        <v>1.9</v>
      </c>
      <c r="J77" s="204">
        <v>9.3000000000000007</v>
      </c>
      <c r="K77" s="205">
        <v>10.4</v>
      </c>
      <c r="L77" s="203">
        <v>10.8</v>
      </c>
      <c r="M77" s="204">
        <v>1.7</v>
      </c>
      <c r="N77" s="204">
        <v>10.8</v>
      </c>
      <c r="O77" s="205">
        <v>10.7</v>
      </c>
      <c r="P77" s="203">
        <v>10.6</v>
      </c>
      <c r="Q77" s="204">
        <v>2</v>
      </c>
      <c r="R77" s="204">
        <v>10.5</v>
      </c>
      <c r="S77" s="205">
        <v>10.4</v>
      </c>
      <c r="T77" s="405">
        <f t="shared" si="26"/>
        <v>145.6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8.9</v>
      </c>
      <c r="D78" s="204">
        <v>1.2</v>
      </c>
      <c r="E78" s="204">
        <v>9</v>
      </c>
      <c r="F78" s="205">
        <v>10.1</v>
      </c>
      <c r="G78" s="203">
        <v>8.8000000000000007</v>
      </c>
      <c r="H78" s="204">
        <v>9.1999999999999993</v>
      </c>
      <c r="I78" s="204">
        <v>1.6</v>
      </c>
      <c r="J78" s="204">
        <v>9.3000000000000007</v>
      </c>
      <c r="K78" s="205">
        <v>10.3</v>
      </c>
      <c r="L78" s="203">
        <v>10.6</v>
      </c>
      <c r="M78" s="204">
        <v>1.6</v>
      </c>
      <c r="N78" s="204">
        <v>10.8</v>
      </c>
      <c r="O78" s="205">
        <v>10.7</v>
      </c>
      <c r="P78" s="203">
        <v>10.4</v>
      </c>
      <c r="Q78" s="204">
        <v>1.9</v>
      </c>
      <c r="R78" s="204">
        <v>10.5</v>
      </c>
      <c r="S78" s="205">
        <v>10.3</v>
      </c>
      <c r="T78" s="405">
        <f t="shared" si="26"/>
        <v>144.5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9.3000000000000007</v>
      </c>
      <c r="C79" s="204">
        <v>8.9</v>
      </c>
      <c r="D79" s="204">
        <v>1.2</v>
      </c>
      <c r="E79" s="204">
        <v>9</v>
      </c>
      <c r="F79" s="205">
        <v>10.1</v>
      </c>
      <c r="G79" s="203">
        <v>8.8000000000000007</v>
      </c>
      <c r="H79" s="204">
        <v>9.1999999999999993</v>
      </c>
      <c r="I79" s="204">
        <v>1.6</v>
      </c>
      <c r="J79" s="204">
        <v>9.3000000000000007</v>
      </c>
      <c r="K79" s="205">
        <v>10.4</v>
      </c>
      <c r="L79" s="203">
        <v>10.6</v>
      </c>
      <c r="M79" s="204">
        <v>1.6</v>
      </c>
      <c r="N79" s="204">
        <v>10.8</v>
      </c>
      <c r="O79" s="205">
        <v>10.7</v>
      </c>
      <c r="P79" s="203">
        <v>10.5</v>
      </c>
      <c r="Q79" s="204">
        <v>2</v>
      </c>
      <c r="R79" s="204">
        <v>10.5</v>
      </c>
      <c r="S79" s="205">
        <v>10.4</v>
      </c>
      <c r="T79" s="405">
        <f t="shared" si="26"/>
        <v>144.9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8.9</v>
      </c>
      <c r="D80" s="204">
        <v>1.2</v>
      </c>
      <c r="E80" s="204">
        <v>9</v>
      </c>
      <c r="F80" s="205">
        <v>10.1</v>
      </c>
      <c r="G80" s="203">
        <v>8.9</v>
      </c>
      <c r="H80" s="204">
        <v>9.1999999999999993</v>
      </c>
      <c r="I80" s="204">
        <v>1.6</v>
      </c>
      <c r="J80" s="204">
        <v>9.3000000000000007</v>
      </c>
      <c r="K80" s="205">
        <v>10.4</v>
      </c>
      <c r="L80" s="203">
        <v>10.6</v>
      </c>
      <c r="M80" s="204">
        <v>1.7</v>
      </c>
      <c r="N80" s="204">
        <v>10.8</v>
      </c>
      <c r="O80" s="205">
        <v>10.7</v>
      </c>
      <c r="P80" s="203">
        <v>10.5</v>
      </c>
      <c r="Q80" s="204">
        <v>2</v>
      </c>
      <c r="R80" s="204">
        <v>10.5</v>
      </c>
      <c r="S80" s="205">
        <v>10.4</v>
      </c>
      <c r="T80" s="405">
        <f t="shared" si="26"/>
        <v>145.1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9.4</v>
      </c>
      <c r="C81" s="204">
        <v>8.9</v>
      </c>
      <c r="D81" s="204">
        <v>1.3</v>
      </c>
      <c r="E81" s="204">
        <v>9.1</v>
      </c>
      <c r="F81" s="205">
        <v>10.1</v>
      </c>
      <c r="G81" s="203">
        <v>8.9</v>
      </c>
      <c r="H81" s="204">
        <v>9.1999999999999993</v>
      </c>
      <c r="I81" s="204">
        <v>1.6</v>
      </c>
      <c r="J81" s="204">
        <v>9.4</v>
      </c>
      <c r="K81" s="205">
        <v>10.4</v>
      </c>
      <c r="L81" s="203">
        <v>10.6</v>
      </c>
      <c r="M81" s="204">
        <v>1.7</v>
      </c>
      <c r="N81" s="204">
        <v>10.8</v>
      </c>
      <c r="O81" s="205">
        <v>10.7</v>
      </c>
      <c r="P81" s="203">
        <v>10.5</v>
      </c>
      <c r="Q81" s="204">
        <v>2</v>
      </c>
      <c r="R81" s="204">
        <v>10.5</v>
      </c>
      <c r="S81" s="205">
        <v>10.4</v>
      </c>
      <c r="T81" s="405">
        <f t="shared" si="26"/>
        <v>145.50000000000003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9.4</v>
      </c>
      <c r="C82" s="204">
        <v>9</v>
      </c>
      <c r="D82" s="204">
        <v>1.3</v>
      </c>
      <c r="E82" s="204">
        <v>9.1</v>
      </c>
      <c r="F82" s="205">
        <v>10.1</v>
      </c>
      <c r="G82" s="203">
        <v>8.9</v>
      </c>
      <c r="H82" s="204">
        <v>9.3000000000000007</v>
      </c>
      <c r="I82" s="204">
        <v>1.6</v>
      </c>
      <c r="J82" s="204">
        <v>9.4</v>
      </c>
      <c r="K82" s="205">
        <v>10.4</v>
      </c>
      <c r="L82" s="203">
        <v>10.7</v>
      </c>
      <c r="M82" s="204">
        <v>1.7</v>
      </c>
      <c r="N82" s="204">
        <v>10.8</v>
      </c>
      <c r="O82" s="205">
        <v>10.7</v>
      </c>
      <c r="P82" s="203">
        <v>10.5</v>
      </c>
      <c r="Q82" s="204">
        <v>2</v>
      </c>
      <c r="R82" s="204">
        <v>10.5</v>
      </c>
      <c r="S82" s="205">
        <v>10.4</v>
      </c>
      <c r="T82" s="405">
        <f t="shared" si="26"/>
        <v>145.80000000000001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65.3</v>
      </c>
      <c r="C83" s="309">
        <f>SUM(C76:C82)</f>
        <v>62.4</v>
      </c>
      <c r="D83" s="309">
        <f>SUM(D76:D82)</f>
        <v>8.6</v>
      </c>
      <c r="E83" s="309">
        <f>SUM(E76:E82)</f>
        <v>63.2</v>
      </c>
      <c r="F83" s="310">
        <f>SUM(F76:F82)</f>
        <v>70.7</v>
      </c>
      <c r="G83" s="311">
        <f t="shared" ref="G83:S83" si="27">SUM(G76:G82)</f>
        <v>61.9</v>
      </c>
      <c r="H83" s="309">
        <f t="shared" si="27"/>
        <v>64.5</v>
      </c>
      <c r="I83" s="309">
        <f t="shared" si="27"/>
        <v>11.799999999999999</v>
      </c>
      <c r="J83" s="309">
        <f t="shared" si="27"/>
        <v>65.3</v>
      </c>
      <c r="K83" s="310">
        <f t="shared" si="27"/>
        <v>72.7</v>
      </c>
      <c r="L83" s="311">
        <f t="shared" si="27"/>
        <v>74.7</v>
      </c>
      <c r="M83" s="309">
        <f t="shared" si="27"/>
        <v>11.699999999999998</v>
      </c>
      <c r="N83" s="309">
        <f t="shared" si="27"/>
        <v>75.599999999999994</v>
      </c>
      <c r="O83" s="310">
        <f t="shared" si="27"/>
        <v>74.900000000000006</v>
      </c>
      <c r="P83" s="311">
        <f t="shared" si="27"/>
        <v>73.599999999999994</v>
      </c>
      <c r="Q83" s="309">
        <f t="shared" si="27"/>
        <v>13.9</v>
      </c>
      <c r="R83" s="309">
        <f t="shared" si="27"/>
        <v>73.5</v>
      </c>
      <c r="S83" s="310">
        <f t="shared" si="27"/>
        <v>72.7</v>
      </c>
      <c r="T83" s="405">
        <f t="shared" si="26"/>
        <v>1017.0000000000001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153</v>
      </c>
      <c r="C84" s="317">
        <v>151</v>
      </c>
      <c r="D84" s="317">
        <v>153.5</v>
      </c>
      <c r="E84" s="317">
        <v>150.5</v>
      </c>
      <c r="F84" s="318">
        <v>148.5</v>
      </c>
      <c r="G84" s="319">
        <v>152.5</v>
      </c>
      <c r="H84" s="317">
        <v>151</v>
      </c>
      <c r="I84" s="317">
        <v>153</v>
      </c>
      <c r="J84" s="317">
        <v>150.5</v>
      </c>
      <c r="K84" s="318">
        <v>148.5</v>
      </c>
      <c r="L84" s="319">
        <v>152.5</v>
      </c>
      <c r="M84" s="317">
        <v>152.5</v>
      </c>
      <c r="N84" s="317">
        <v>150</v>
      </c>
      <c r="O84" s="318">
        <v>148.5</v>
      </c>
      <c r="P84" s="319">
        <v>152.5</v>
      </c>
      <c r="Q84" s="317">
        <v>153</v>
      </c>
      <c r="R84" s="317">
        <v>150</v>
      </c>
      <c r="S84" s="318">
        <v>148.5</v>
      </c>
      <c r="T84" s="408">
        <f>+((T83/T85)/7)*1000</f>
        <v>150.55514433752776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61</v>
      </c>
      <c r="C85" s="411">
        <v>59</v>
      </c>
      <c r="D85" s="411">
        <v>8</v>
      </c>
      <c r="E85" s="411">
        <v>60</v>
      </c>
      <c r="F85" s="412">
        <v>68</v>
      </c>
      <c r="G85" s="410">
        <v>58</v>
      </c>
      <c r="H85" s="411">
        <v>61</v>
      </c>
      <c r="I85" s="411">
        <v>11</v>
      </c>
      <c r="J85" s="411">
        <v>62</v>
      </c>
      <c r="K85" s="412">
        <v>70</v>
      </c>
      <c r="L85" s="410">
        <v>70</v>
      </c>
      <c r="M85" s="411">
        <v>11</v>
      </c>
      <c r="N85" s="411">
        <v>72</v>
      </c>
      <c r="O85" s="412">
        <v>72</v>
      </c>
      <c r="P85" s="410">
        <v>69</v>
      </c>
      <c r="Q85" s="411">
        <v>13</v>
      </c>
      <c r="R85" s="411">
        <v>70</v>
      </c>
      <c r="S85" s="412">
        <v>70</v>
      </c>
      <c r="T85" s="413">
        <f>SUM(B85:S85)</f>
        <v>965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9.3462000000000014</v>
      </c>
      <c r="C86" s="204">
        <f t="shared" si="28"/>
        <v>8.9126000000000012</v>
      </c>
      <c r="D86" s="204">
        <f t="shared" si="28"/>
        <v>1.2391999999999999</v>
      </c>
      <c r="E86" s="204">
        <f t="shared" si="28"/>
        <v>9.0419999999999998</v>
      </c>
      <c r="F86" s="205">
        <f t="shared" si="28"/>
        <v>10.097200000000001</v>
      </c>
      <c r="G86" s="203">
        <f t="shared" si="28"/>
        <v>8.8629999999999995</v>
      </c>
      <c r="H86" s="204">
        <f t="shared" si="28"/>
        <v>9.2153999999999989</v>
      </c>
      <c r="I86" s="204">
        <f t="shared" si="28"/>
        <v>1.5962000000000001</v>
      </c>
      <c r="J86" s="204">
        <f t="shared" si="28"/>
        <v>9.343399999999999</v>
      </c>
      <c r="K86" s="205">
        <f t="shared" si="28"/>
        <v>10.393000000000001</v>
      </c>
      <c r="L86" s="203">
        <f t="shared" si="28"/>
        <v>10.625</v>
      </c>
      <c r="M86" s="204">
        <f t="shared" si="28"/>
        <v>1.6685000000000003</v>
      </c>
      <c r="N86" s="204">
        <f t="shared" si="28"/>
        <v>10.8</v>
      </c>
      <c r="O86" s="205">
        <f t="shared" si="28"/>
        <v>10.688799999999997</v>
      </c>
      <c r="P86" s="203">
        <f t="shared" si="28"/>
        <v>10.491499999999998</v>
      </c>
      <c r="Q86" s="204">
        <f t="shared" si="28"/>
        <v>1.9845999999999999</v>
      </c>
      <c r="R86" s="204">
        <f t="shared" si="28"/>
        <v>10.5</v>
      </c>
      <c r="S86" s="205">
        <f t="shared" si="28"/>
        <v>10.393000000000001</v>
      </c>
      <c r="T86" s="413">
        <f>((T83*1000)/T85)/7</f>
        <v>150.55514433752776</v>
      </c>
      <c r="AD86" s="3"/>
    </row>
    <row r="87" spans="1:41" ht="33.75" customHeight="1" x14ac:dyDescent="0.25">
      <c r="A87" s="99" t="s">
        <v>23</v>
      </c>
      <c r="B87" s="42">
        <f>((B85*B84)*7)/1000</f>
        <v>65.331000000000003</v>
      </c>
      <c r="C87" s="43">
        <f>((C85*C84)*7)/1000</f>
        <v>62.363</v>
      </c>
      <c r="D87" s="43">
        <f>((D85*D84)*7)/1000</f>
        <v>8.5960000000000001</v>
      </c>
      <c r="E87" s="43">
        <f>((E85*E84)*7)/1000</f>
        <v>63.21</v>
      </c>
      <c r="F87" s="90">
        <f>((F85*F84)*7)/1000</f>
        <v>70.686000000000007</v>
      </c>
      <c r="G87" s="42">
        <f t="shared" ref="G87:S87" si="29">((G85*G84)*7)/1000</f>
        <v>61.914999999999999</v>
      </c>
      <c r="H87" s="43">
        <f t="shared" si="29"/>
        <v>64.477000000000004</v>
      </c>
      <c r="I87" s="43">
        <f t="shared" si="29"/>
        <v>11.781000000000001</v>
      </c>
      <c r="J87" s="43">
        <f t="shared" si="29"/>
        <v>65.316999999999993</v>
      </c>
      <c r="K87" s="90">
        <f t="shared" si="29"/>
        <v>72.765000000000001</v>
      </c>
      <c r="L87" s="42">
        <f t="shared" si="29"/>
        <v>74.724999999999994</v>
      </c>
      <c r="M87" s="43">
        <f t="shared" si="29"/>
        <v>11.7425</v>
      </c>
      <c r="N87" s="43">
        <f t="shared" si="29"/>
        <v>75.599999999999994</v>
      </c>
      <c r="O87" s="90">
        <f t="shared" si="29"/>
        <v>74.843999999999994</v>
      </c>
      <c r="P87" s="42">
        <f t="shared" si="29"/>
        <v>73.657499999999999</v>
      </c>
      <c r="Q87" s="43">
        <f t="shared" si="29"/>
        <v>13.923</v>
      </c>
      <c r="R87" s="43">
        <f t="shared" si="29"/>
        <v>73.5</v>
      </c>
      <c r="S87" s="90">
        <f t="shared" si="29"/>
        <v>72.765000000000001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152.92740046838406</v>
      </c>
      <c r="C88" s="49">
        <f>+(C83/C85)/7*1000</f>
        <v>151.08958837772397</v>
      </c>
      <c r="D88" s="49">
        <f>+(D83/D85)/7*1000</f>
        <v>153.57142857142856</v>
      </c>
      <c r="E88" s="49">
        <f>+(E83/E85)/7*1000</f>
        <v>150.47619047619048</v>
      </c>
      <c r="F88" s="50">
        <f>+(F83/F85)/7*1000</f>
        <v>148.52941176470588</v>
      </c>
      <c r="G88" s="48">
        <f t="shared" ref="G88:S88" si="30">+(G83/G85)/7*1000</f>
        <v>152.46305418719211</v>
      </c>
      <c r="H88" s="49">
        <f t="shared" si="30"/>
        <v>151.05386416861828</v>
      </c>
      <c r="I88" s="49">
        <f t="shared" si="30"/>
        <v>153.2467532467532</v>
      </c>
      <c r="J88" s="49">
        <f t="shared" si="30"/>
        <v>150.46082949308757</v>
      </c>
      <c r="K88" s="50">
        <f t="shared" si="30"/>
        <v>148.36734693877554</v>
      </c>
      <c r="L88" s="48">
        <f t="shared" si="30"/>
        <v>152.44897959183672</v>
      </c>
      <c r="M88" s="49">
        <f t="shared" si="30"/>
        <v>151.94805194805193</v>
      </c>
      <c r="N88" s="49">
        <f t="shared" si="30"/>
        <v>149.99999999999997</v>
      </c>
      <c r="O88" s="50">
        <f t="shared" si="30"/>
        <v>148.61111111111111</v>
      </c>
      <c r="P88" s="48">
        <f t="shared" si="30"/>
        <v>152.38095238095238</v>
      </c>
      <c r="Q88" s="49">
        <f t="shared" si="30"/>
        <v>152.74725274725273</v>
      </c>
      <c r="R88" s="49">
        <f t="shared" si="30"/>
        <v>150</v>
      </c>
      <c r="S88" s="50">
        <f t="shared" si="30"/>
        <v>148.36734693877554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R36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scale="17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618" t="s">
        <v>57</v>
      </c>
      <c r="L11" s="618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53</v>
      </c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24" t="s">
        <v>9</v>
      </c>
      <c r="O15" s="624"/>
      <c r="P15" s="624"/>
      <c r="Q15" s="624"/>
      <c r="R15" s="624"/>
      <c r="S15" s="625"/>
      <c r="T15" s="626" t="s">
        <v>30</v>
      </c>
      <c r="U15" s="627"/>
      <c r="V15" s="627"/>
      <c r="W15" s="627"/>
      <c r="X15" s="627"/>
      <c r="Y15" s="62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621" t="s">
        <v>8</v>
      </c>
      <c r="C55" s="622"/>
      <c r="D55" s="622"/>
      <c r="E55" s="622"/>
      <c r="F55" s="61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1" zoomScale="30" zoomScaleNormal="29" zoomScaleSheetLayoutView="30" workbookViewId="0">
      <selection activeCell="L39" sqref="L39:P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3.42578125" style="19" bestFit="1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2"/>
      <c r="S3" s="612"/>
      <c r="T3" s="612"/>
      <c r="U3" s="612"/>
      <c r="V3" s="612"/>
      <c r="W3" s="612"/>
      <c r="X3" s="612"/>
      <c r="Y3" s="2"/>
      <c r="Z3" s="2"/>
      <c r="AA3" s="2"/>
      <c r="AB3" s="2"/>
      <c r="AC3" s="2"/>
      <c r="AD3" s="6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612" t="s">
        <v>1</v>
      </c>
      <c r="B9" s="612"/>
      <c r="C9" s="612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612"/>
      <c r="B10" s="612"/>
      <c r="C10" s="6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612" t="s">
        <v>4</v>
      </c>
      <c r="B11" s="612"/>
      <c r="C11" s="612"/>
      <c r="D11" s="1"/>
      <c r="E11" s="613">
        <v>1</v>
      </c>
      <c r="F11" s="1"/>
      <c r="G11" s="1"/>
      <c r="H11" s="1"/>
      <c r="I11" s="1"/>
      <c r="J11" s="1"/>
      <c r="K11" s="618" t="s">
        <v>160</v>
      </c>
      <c r="L11" s="618"/>
      <c r="M11" s="614"/>
      <c r="N11" s="6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612"/>
      <c r="B12" s="612"/>
      <c r="C12" s="612"/>
      <c r="D12" s="1"/>
      <c r="E12" s="5"/>
      <c r="F12" s="1"/>
      <c r="G12" s="1"/>
      <c r="H12" s="1"/>
      <c r="I12" s="1"/>
      <c r="J12" s="1"/>
      <c r="K12" s="614"/>
      <c r="L12" s="614"/>
      <c r="M12" s="614"/>
      <c r="N12" s="6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612"/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4"/>
      <c r="M13" s="614"/>
      <c r="N13" s="614"/>
      <c r="O13" s="614"/>
      <c r="P13" s="614"/>
      <c r="Q13" s="614"/>
      <c r="R13" s="614"/>
      <c r="S13" s="614"/>
      <c r="T13" s="614"/>
      <c r="U13" s="614"/>
      <c r="V13" s="614"/>
      <c r="W13" s="1"/>
      <c r="X13" s="1"/>
      <c r="Y13" s="1"/>
    </row>
    <row r="14" spans="1:30" s="3" customFormat="1" ht="27" thickBot="1" x14ac:dyDescent="0.3">
      <c r="A14" s="6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45" t="s">
        <v>8</v>
      </c>
      <c r="C15" s="646"/>
      <c r="D15" s="646"/>
      <c r="E15" s="646"/>
      <c r="F15" s="646"/>
      <c r="G15" s="647"/>
      <c r="H15" s="648" t="s">
        <v>53</v>
      </c>
      <c r="I15" s="649"/>
      <c r="J15" s="649"/>
      <c r="K15" s="649"/>
      <c r="L15" s="649"/>
      <c r="M15" s="650"/>
      <c r="N15" s="651" t="s">
        <v>9</v>
      </c>
      <c r="O15" s="643"/>
      <c r="P15" s="643"/>
      <c r="Q15" s="644"/>
      <c r="R15" s="626" t="s">
        <v>30</v>
      </c>
      <c r="S15" s="627"/>
      <c r="T15" s="627"/>
      <c r="U15" s="628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455</v>
      </c>
      <c r="C17" s="300">
        <v>3.2076000000000038</v>
      </c>
      <c r="D17" s="300">
        <v>3.0580000000000043</v>
      </c>
      <c r="E17" s="300">
        <v>0.64240000000000075</v>
      </c>
      <c r="F17" s="300">
        <v>3.1020000000000043</v>
      </c>
      <c r="G17" s="300">
        <v>3.6256000000000048</v>
      </c>
      <c r="H17" s="299">
        <v>453</v>
      </c>
      <c r="I17" s="300">
        <v>4.5632000000000046</v>
      </c>
      <c r="J17" s="300">
        <v>4.6912000000000047</v>
      </c>
      <c r="K17" s="300">
        <v>0.85760000000000081</v>
      </c>
      <c r="L17" s="300">
        <v>4.6848000000000036</v>
      </c>
      <c r="M17" s="301">
        <v>5.2224000000000048</v>
      </c>
      <c r="N17" s="23">
        <v>132.39219919327925</v>
      </c>
      <c r="O17" s="24">
        <v>22.398936357805262</v>
      </c>
      <c r="P17" s="24">
        <v>130.17416207991232</v>
      </c>
      <c r="Q17" s="25">
        <v>131.6263430439395</v>
      </c>
      <c r="R17" s="23">
        <v>127.23740108052516</v>
      </c>
      <c r="S17" s="24">
        <v>22.937291888597397</v>
      </c>
      <c r="T17" s="24">
        <v>126.4672556989448</v>
      </c>
      <c r="U17" s="25">
        <v>126.93227983168961</v>
      </c>
      <c r="V17" s="302">
        <f>SUM(B17:U17)</f>
        <v>1761.8206691746934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455</v>
      </c>
      <c r="C18" s="300">
        <v>3.2076000000000038</v>
      </c>
      <c r="D18" s="300">
        <v>3.0580000000000043</v>
      </c>
      <c r="E18" s="300">
        <v>0.64240000000000075</v>
      </c>
      <c r="F18" s="300">
        <v>3.1020000000000043</v>
      </c>
      <c r="G18" s="300">
        <v>3.6256000000000048</v>
      </c>
      <c r="H18" s="299">
        <v>453</v>
      </c>
      <c r="I18" s="300">
        <v>4.5632000000000046</v>
      </c>
      <c r="J18" s="300">
        <v>4.6912000000000047</v>
      </c>
      <c r="K18" s="300">
        <v>0.85760000000000081</v>
      </c>
      <c r="L18" s="300">
        <v>4.6848000000000036</v>
      </c>
      <c r="M18" s="301">
        <v>5.2224000000000048</v>
      </c>
      <c r="N18" s="23">
        <v>132.39219919327925</v>
      </c>
      <c r="O18" s="24">
        <v>22.398936357805262</v>
      </c>
      <c r="P18" s="24">
        <v>130.17416207991232</v>
      </c>
      <c r="Q18" s="25">
        <v>131.6263430439395</v>
      </c>
      <c r="R18" s="23">
        <v>127.23740108052516</v>
      </c>
      <c r="S18" s="24">
        <v>22.937291888597397</v>
      </c>
      <c r="T18" s="24">
        <v>126.4672556989448</v>
      </c>
      <c r="U18" s="25">
        <v>126.93227983168961</v>
      </c>
      <c r="V18" s="302">
        <f t="shared" ref="V18:V23" si="0">SUM(B18:U18)</f>
        <v>1761.8206691746934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454</v>
      </c>
      <c r="C19" s="300">
        <v>2.6207999999999956</v>
      </c>
      <c r="D19" s="300">
        <v>2.4983999999999962</v>
      </c>
      <c r="E19" s="300">
        <v>0.50039999999999918</v>
      </c>
      <c r="F19" s="300">
        <v>2.5379999999999958</v>
      </c>
      <c r="G19" s="300">
        <v>2.9663999999999953</v>
      </c>
      <c r="H19" s="299">
        <v>452</v>
      </c>
      <c r="I19" s="300">
        <v>3.9927999999999959</v>
      </c>
      <c r="J19" s="300">
        <v>4.0991999999999962</v>
      </c>
      <c r="K19" s="300">
        <v>0.73359999999999925</v>
      </c>
      <c r="L19" s="300">
        <v>4.0991999999999962</v>
      </c>
      <c r="M19" s="301">
        <v>4.5471999999999957</v>
      </c>
      <c r="N19" s="23">
        <v>131.5281203226883</v>
      </c>
      <c r="O19" s="24">
        <v>22.244745456877894</v>
      </c>
      <c r="P19" s="24">
        <v>129.46357516803508</v>
      </c>
      <c r="Q19" s="25">
        <v>130.56942278242417</v>
      </c>
      <c r="R19" s="23">
        <v>126.42147956778993</v>
      </c>
      <c r="S19" s="24">
        <v>22.872763244561035</v>
      </c>
      <c r="T19" s="24">
        <v>125.46449772042209</v>
      </c>
      <c r="U19" s="25">
        <v>126.12184806732417</v>
      </c>
      <c r="V19" s="302">
        <f t="shared" si="0"/>
        <v>1749.2824523301224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454</v>
      </c>
      <c r="C20" s="300">
        <v>2.6207999999999956</v>
      </c>
      <c r="D20" s="300">
        <v>2.4983999999999962</v>
      </c>
      <c r="E20" s="300">
        <v>0.50039999999999918</v>
      </c>
      <c r="F20" s="300">
        <v>2.5379999999999958</v>
      </c>
      <c r="G20" s="300">
        <v>2.9663999999999953</v>
      </c>
      <c r="H20" s="299">
        <v>452</v>
      </c>
      <c r="I20" s="300">
        <v>3.9927999999999959</v>
      </c>
      <c r="J20" s="300">
        <v>4.0991999999999962</v>
      </c>
      <c r="K20" s="300">
        <v>0.73359999999999925</v>
      </c>
      <c r="L20" s="300">
        <v>4.0991999999999962</v>
      </c>
      <c r="M20" s="301">
        <v>4.5471999999999957</v>
      </c>
      <c r="N20" s="23">
        <v>131.5281203226883</v>
      </c>
      <c r="O20" s="24">
        <v>22.244745456877894</v>
      </c>
      <c r="P20" s="24">
        <v>129.46357516803508</v>
      </c>
      <c r="Q20" s="25">
        <v>130.56942278242417</v>
      </c>
      <c r="R20" s="23">
        <v>126.42147956778993</v>
      </c>
      <c r="S20" s="24">
        <v>22.872763244561035</v>
      </c>
      <c r="T20" s="24">
        <v>125.46449772042209</v>
      </c>
      <c r="U20" s="25">
        <v>126.12184806732417</v>
      </c>
      <c r="V20" s="302">
        <f t="shared" si="0"/>
        <v>1749.2824523301224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454</v>
      </c>
      <c r="C21" s="300">
        <v>2.6207999999999956</v>
      </c>
      <c r="D21" s="300">
        <v>2.4983999999999962</v>
      </c>
      <c r="E21" s="300">
        <v>0.50039999999999918</v>
      </c>
      <c r="F21" s="300">
        <v>2.5379999999999958</v>
      </c>
      <c r="G21" s="300">
        <v>2.9663999999999953</v>
      </c>
      <c r="H21" s="299">
        <v>452</v>
      </c>
      <c r="I21" s="300">
        <v>3.9927999999999959</v>
      </c>
      <c r="J21" s="300">
        <v>4.0991999999999962</v>
      </c>
      <c r="K21" s="300">
        <v>0.73359999999999925</v>
      </c>
      <c r="L21" s="300">
        <v>4.0991999999999962</v>
      </c>
      <c r="M21" s="301">
        <v>4.5471999999999957</v>
      </c>
      <c r="N21" s="23">
        <v>131.5281203226883</v>
      </c>
      <c r="O21" s="24">
        <v>22.244745456877894</v>
      </c>
      <c r="P21" s="24">
        <v>129.46357516803508</v>
      </c>
      <c r="Q21" s="25">
        <v>130.56942278242417</v>
      </c>
      <c r="R21" s="23">
        <v>126.42147956778993</v>
      </c>
      <c r="S21" s="24">
        <v>22.872763244561035</v>
      </c>
      <c r="T21" s="24">
        <v>125.46449772042209</v>
      </c>
      <c r="U21" s="25">
        <v>126.12184806732417</v>
      </c>
      <c r="V21" s="302">
        <f t="shared" si="0"/>
        <v>1749.2824523301224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454</v>
      </c>
      <c r="C22" s="300">
        <v>2.6207999999999956</v>
      </c>
      <c r="D22" s="300">
        <v>2.4983999999999962</v>
      </c>
      <c r="E22" s="300">
        <v>0.50039999999999918</v>
      </c>
      <c r="F22" s="300">
        <v>2.5379999999999958</v>
      </c>
      <c r="G22" s="300">
        <v>2.9663999999999953</v>
      </c>
      <c r="H22" s="299">
        <v>452</v>
      </c>
      <c r="I22" s="300">
        <v>3.9927999999999959</v>
      </c>
      <c r="J22" s="300">
        <v>4.0991999999999962</v>
      </c>
      <c r="K22" s="300">
        <v>0.73359999999999925</v>
      </c>
      <c r="L22" s="300">
        <v>4.0991999999999962</v>
      </c>
      <c r="M22" s="301">
        <v>4.5471999999999957</v>
      </c>
      <c r="N22" s="23">
        <v>131.5281203226883</v>
      </c>
      <c r="O22" s="24">
        <v>22.244745456877894</v>
      </c>
      <c r="P22" s="24">
        <v>129.46357516803508</v>
      </c>
      <c r="Q22" s="25">
        <v>130.56942278242417</v>
      </c>
      <c r="R22" s="23">
        <v>126.42147956778993</v>
      </c>
      <c r="S22" s="24">
        <v>22.872763244561035</v>
      </c>
      <c r="T22" s="24">
        <v>125.46449772042209</v>
      </c>
      <c r="U22" s="25">
        <v>126.12184806732417</v>
      </c>
      <c r="V22" s="302">
        <f t="shared" si="0"/>
        <v>1749.2824523301224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454</v>
      </c>
      <c r="C23" s="300">
        <v>2.6207999999999956</v>
      </c>
      <c r="D23" s="300">
        <v>2.4983999999999962</v>
      </c>
      <c r="E23" s="300">
        <v>0.50039999999999918</v>
      </c>
      <c r="F23" s="300">
        <v>2.5379999999999958</v>
      </c>
      <c r="G23" s="300">
        <v>2.9663999999999953</v>
      </c>
      <c r="H23" s="299">
        <v>452</v>
      </c>
      <c r="I23" s="300">
        <v>3.9927999999999959</v>
      </c>
      <c r="J23" s="300">
        <v>4.0991999999999962</v>
      </c>
      <c r="K23" s="300">
        <v>0.73359999999999925</v>
      </c>
      <c r="L23" s="300">
        <v>4.0991999999999962</v>
      </c>
      <c r="M23" s="301">
        <v>4.5471999999999957</v>
      </c>
      <c r="N23" s="23">
        <v>131.5281203226883</v>
      </c>
      <c r="O23" s="24">
        <v>22.244745456877894</v>
      </c>
      <c r="P23" s="24">
        <v>129.46357516803508</v>
      </c>
      <c r="Q23" s="25">
        <v>130.56942278242417</v>
      </c>
      <c r="R23" s="23">
        <v>126.42147956778993</v>
      </c>
      <c r="S23" s="24">
        <v>22.872763244561035</v>
      </c>
      <c r="T23" s="24">
        <v>125.46449772042209</v>
      </c>
      <c r="U23" s="25">
        <v>126.12184806732417</v>
      </c>
      <c r="V23" s="302">
        <f t="shared" si="0"/>
        <v>1749.2824523301224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3180</v>
      </c>
      <c r="C24" s="306">
        <f t="shared" ref="C24:U24" si="1">SUM(C17:C23)</f>
        <v>19.519199999999984</v>
      </c>
      <c r="D24" s="306">
        <f t="shared" si="1"/>
        <v>18.60799999999999</v>
      </c>
      <c r="E24" s="306">
        <f t="shared" si="1"/>
        <v>3.7867999999999968</v>
      </c>
      <c r="F24" s="306">
        <f t="shared" si="1"/>
        <v>18.893999999999991</v>
      </c>
      <c r="G24" s="306">
        <f t="shared" si="1"/>
        <v>22.083199999999987</v>
      </c>
      <c r="H24" s="305">
        <f t="shared" si="1"/>
        <v>3166</v>
      </c>
      <c r="I24" s="306">
        <f t="shared" si="1"/>
        <v>29.090399999999988</v>
      </c>
      <c r="J24" s="306">
        <f t="shared" si="1"/>
        <v>29.878399999999992</v>
      </c>
      <c r="K24" s="306">
        <f t="shared" si="1"/>
        <v>5.3831999999999978</v>
      </c>
      <c r="L24" s="306">
        <f t="shared" si="1"/>
        <v>29.865599999999986</v>
      </c>
      <c r="M24" s="307">
        <f t="shared" si="1"/>
        <v>33.180799999999991</v>
      </c>
      <c r="N24" s="391">
        <f t="shared" si="1"/>
        <v>922.42500000000007</v>
      </c>
      <c r="O24" s="392">
        <f t="shared" si="1"/>
        <v>156.02160000000001</v>
      </c>
      <c r="P24" s="392">
        <f t="shared" si="1"/>
        <v>907.66619999999989</v>
      </c>
      <c r="Q24" s="393">
        <f t="shared" si="1"/>
        <v>916.09979999999996</v>
      </c>
      <c r="R24" s="391">
        <f t="shared" si="1"/>
        <v>886.58219999999983</v>
      </c>
      <c r="S24" s="392">
        <f t="shared" si="1"/>
        <v>160.23839999999998</v>
      </c>
      <c r="T24" s="392">
        <f t="shared" si="1"/>
        <v>880.25699999999995</v>
      </c>
      <c r="U24" s="393">
        <f t="shared" si="1"/>
        <v>884.4738000000001</v>
      </c>
      <c r="V24" s="302">
        <f>SUM(B24:U24)</f>
        <v>12270.053599999999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150.6</v>
      </c>
      <c r="D25" s="314">
        <v>150.6</v>
      </c>
      <c r="E25" s="314">
        <v>150.6</v>
      </c>
      <c r="F25" s="314">
        <v>150.6</v>
      </c>
      <c r="G25" s="314">
        <v>150.6</v>
      </c>
      <c r="H25" s="313"/>
      <c r="I25" s="314">
        <v>150.6</v>
      </c>
      <c r="J25" s="314">
        <v>150.6</v>
      </c>
      <c r="K25" s="314">
        <v>150.6</v>
      </c>
      <c r="L25" s="314">
        <v>150.6</v>
      </c>
      <c r="M25" s="315">
        <v>150.6</v>
      </c>
      <c r="N25" s="387">
        <v>150.6</v>
      </c>
      <c r="O25" s="388">
        <v>150.6</v>
      </c>
      <c r="P25" s="388">
        <v>150.6</v>
      </c>
      <c r="Q25" s="389">
        <v>150.6</v>
      </c>
      <c r="R25" s="390">
        <v>150.6</v>
      </c>
      <c r="S25" s="388">
        <v>150.6</v>
      </c>
      <c r="T25" s="388">
        <v>150.6</v>
      </c>
      <c r="U25" s="389">
        <v>150.6</v>
      </c>
      <c r="V25" s="320">
        <f>+((V24/V26)/7)*1000</f>
        <v>150.71924333619947</v>
      </c>
    </row>
    <row r="26" spans="1:42" s="52" customFormat="1" ht="36.75" customHeight="1" x14ac:dyDescent="0.25">
      <c r="A26" s="321" t="s">
        <v>21</v>
      </c>
      <c r="B26" s="322"/>
      <c r="C26" s="323">
        <v>728</v>
      </c>
      <c r="D26" s="323">
        <v>694</v>
      </c>
      <c r="E26" s="323">
        <v>139</v>
      </c>
      <c r="F26" s="323">
        <v>705</v>
      </c>
      <c r="G26" s="323">
        <v>824</v>
      </c>
      <c r="H26" s="324"/>
      <c r="I26" s="323">
        <v>713</v>
      </c>
      <c r="J26" s="323">
        <v>732</v>
      </c>
      <c r="K26" s="323">
        <v>131</v>
      </c>
      <c r="L26" s="323">
        <v>732</v>
      </c>
      <c r="M26" s="325">
        <v>812</v>
      </c>
      <c r="N26" s="86">
        <v>875</v>
      </c>
      <c r="O26" s="35">
        <v>148</v>
      </c>
      <c r="P26" s="35">
        <v>861</v>
      </c>
      <c r="Q26" s="36">
        <v>869</v>
      </c>
      <c r="R26" s="34">
        <v>841</v>
      </c>
      <c r="S26" s="35">
        <v>152</v>
      </c>
      <c r="T26" s="35">
        <v>835</v>
      </c>
      <c r="U26" s="36">
        <v>839</v>
      </c>
      <c r="V26" s="326">
        <f>SUM(C26:U26)</f>
        <v>11630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657.82080000000008</v>
      </c>
      <c r="D27" s="300">
        <f t="shared" ref="D27:G27" si="2">(D26*D25/1000)*6</f>
        <v>627.09839999999997</v>
      </c>
      <c r="E27" s="300">
        <f t="shared" si="2"/>
        <v>125.60039999999999</v>
      </c>
      <c r="F27" s="300">
        <f t="shared" si="2"/>
        <v>637.03800000000001</v>
      </c>
      <c r="G27" s="300">
        <f t="shared" si="2"/>
        <v>744.56639999999993</v>
      </c>
      <c r="H27" s="328"/>
      <c r="I27" s="300">
        <f>(I26*I25/1000)*6</f>
        <v>644.2668000000001</v>
      </c>
      <c r="J27" s="300">
        <f>(J26*J25/1000)*6</f>
        <v>661.43520000000001</v>
      </c>
      <c r="K27" s="300">
        <f>(K26*K25/1000)*6</f>
        <v>118.3716</v>
      </c>
      <c r="L27" s="300">
        <f>(L26*L25/1000)*6</f>
        <v>661.43520000000001</v>
      </c>
      <c r="M27" s="301">
        <f>(M26*M25/1000)*6</f>
        <v>733.72320000000002</v>
      </c>
      <c r="N27" s="302">
        <f>((N26*N25)*7/1000-N17-N18)/5</f>
        <v>131.5281203226883</v>
      </c>
      <c r="O27" s="204">
        <f t="shared" ref="O27:U27" si="3">((O26*O25)*7/1000-O17-O18)/5</f>
        <v>22.244745456877894</v>
      </c>
      <c r="P27" s="204">
        <f t="shared" si="3"/>
        <v>129.46357516803508</v>
      </c>
      <c r="Q27" s="205">
        <f t="shared" si="3"/>
        <v>130.56942278242417</v>
      </c>
      <c r="R27" s="203">
        <f t="shared" si="3"/>
        <v>126.42147956778993</v>
      </c>
      <c r="S27" s="204">
        <f t="shared" si="3"/>
        <v>22.872763244561035</v>
      </c>
      <c r="T27" s="204">
        <f t="shared" si="3"/>
        <v>125.46449772042209</v>
      </c>
      <c r="U27" s="205">
        <f t="shared" si="3"/>
        <v>126.12184806732417</v>
      </c>
      <c r="V27" s="88"/>
      <c r="W27" s="52">
        <f>((V24*1000)/V26)/7</f>
        <v>150.71924333619947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2.6207999999999956</v>
      </c>
      <c r="D28" s="330">
        <f t="shared" ref="D28:G28" si="4">+(D25-$C$32)*D26/1000</f>
        <v>2.4983999999999962</v>
      </c>
      <c r="E28" s="330">
        <f t="shared" si="4"/>
        <v>0.50039999999999918</v>
      </c>
      <c r="F28" s="330">
        <f t="shared" si="4"/>
        <v>2.5379999999999958</v>
      </c>
      <c r="G28" s="330">
        <f t="shared" si="4"/>
        <v>2.9663999999999953</v>
      </c>
      <c r="H28" s="329"/>
      <c r="I28" s="330">
        <f>+(I25-$I$32)*I26/1000</f>
        <v>3.9927999999999959</v>
      </c>
      <c r="J28" s="330">
        <f t="shared" ref="J28:M28" si="5">+(J25-$I$32)*J26/1000</f>
        <v>4.0991999999999962</v>
      </c>
      <c r="K28" s="330">
        <f t="shared" si="5"/>
        <v>0.73359999999999925</v>
      </c>
      <c r="L28" s="330">
        <f t="shared" si="5"/>
        <v>4.0991999999999962</v>
      </c>
      <c r="M28" s="331">
        <f t="shared" si="5"/>
        <v>4.5471999999999957</v>
      </c>
      <c r="N28" s="259">
        <f t="shared" ref="N28:U28" si="6">((N26*N25)*7)/1000</f>
        <v>922.42499999999995</v>
      </c>
      <c r="O28" s="45">
        <f t="shared" si="6"/>
        <v>156.02160000000001</v>
      </c>
      <c r="P28" s="45">
        <f t="shared" si="6"/>
        <v>907.6662</v>
      </c>
      <c r="Q28" s="46">
        <f t="shared" si="6"/>
        <v>916.09979999999996</v>
      </c>
      <c r="R28" s="44">
        <f t="shared" si="6"/>
        <v>886.58219999999994</v>
      </c>
      <c r="S28" s="45">
        <f t="shared" si="6"/>
        <v>160.23839999999998</v>
      </c>
      <c r="T28" s="45">
        <f t="shared" si="6"/>
        <v>880.25699999999995</v>
      </c>
      <c r="U28" s="46">
        <f t="shared" si="6"/>
        <v>884.47379999999998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849.33333333333576</v>
      </c>
      <c r="D29" s="333">
        <f t="shared" si="7"/>
        <v>809.66666666666902</v>
      </c>
      <c r="E29" s="333">
        <f t="shared" si="7"/>
        <v>162.16666666666714</v>
      </c>
      <c r="F29" s="333">
        <f t="shared" si="7"/>
        <v>822.50000000000239</v>
      </c>
      <c r="G29" s="333">
        <f t="shared" si="7"/>
        <v>961.3333333333361</v>
      </c>
      <c r="H29" s="332"/>
      <c r="I29" s="333">
        <f>+I26*(1.16666666666667)</f>
        <v>831.83333333333576</v>
      </c>
      <c r="J29" s="333">
        <f>+J26*(1.16666666666667)</f>
        <v>854.0000000000025</v>
      </c>
      <c r="K29" s="333">
        <f>+K26*(1.16666666666667)</f>
        <v>152.83333333333377</v>
      </c>
      <c r="L29" s="333">
        <f>+L26*(1.16666666666667)</f>
        <v>854.0000000000025</v>
      </c>
      <c r="M29" s="334">
        <f>+M26*(1.16666666666667)</f>
        <v>947.3333333333361</v>
      </c>
      <c r="N29" s="89">
        <f t="shared" ref="N29:U29" si="8">+(N24/N26)/7*1000</f>
        <v>150.60000000000002</v>
      </c>
      <c r="O29" s="49">
        <f t="shared" si="8"/>
        <v>150.60000000000002</v>
      </c>
      <c r="P29" s="49">
        <f t="shared" si="8"/>
        <v>150.6</v>
      </c>
      <c r="Q29" s="50">
        <f t="shared" si="8"/>
        <v>150.60000000000002</v>
      </c>
      <c r="R29" s="48">
        <f t="shared" si="8"/>
        <v>150.6</v>
      </c>
      <c r="S29" s="49">
        <f t="shared" si="8"/>
        <v>150.6</v>
      </c>
      <c r="T29" s="49">
        <f t="shared" si="8"/>
        <v>150.60000000000002</v>
      </c>
      <c r="U29" s="50">
        <f t="shared" si="8"/>
        <v>150.60000000000002</v>
      </c>
      <c r="V29" s="344"/>
    </row>
    <row r="30" spans="1:42" s="304" customFormat="1" ht="33.75" customHeight="1" x14ac:dyDescent="0.25">
      <c r="A30" s="52"/>
      <c r="B30" s="328"/>
      <c r="C30" s="335">
        <f>(C27/6)</f>
        <v>109.63680000000001</v>
      </c>
      <c r="D30" s="335">
        <f t="shared" ref="D30:G30" si="9">+(D27/6)</f>
        <v>104.51639999999999</v>
      </c>
      <c r="E30" s="335">
        <f t="shared" si="9"/>
        <v>20.933399999999999</v>
      </c>
      <c r="F30" s="335">
        <f t="shared" si="9"/>
        <v>106.173</v>
      </c>
      <c r="G30" s="335">
        <f t="shared" si="9"/>
        <v>124.09439999999999</v>
      </c>
      <c r="H30" s="328"/>
      <c r="I30" s="335">
        <f>+(I27/6)</f>
        <v>107.37780000000002</v>
      </c>
      <c r="J30" s="335">
        <f>+(J27/6)</f>
        <v>110.2392</v>
      </c>
      <c r="K30" s="335">
        <f>+(K27/6)</f>
        <v>19.7286</v>
      </c>
      <c r="L30" s="335">
        <f>+(L27/6)</f>
        <v>110.2392</v>
      </c>
      <c r="M30" s="336">
        <f>+(M27/6)</f>
        <v>122.2872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269.21220000000005</v>
      </c>
      <c r="D31" s="335">
        <f t="shared" ref="D31:G31" si="10">+((D27-D24)/4)+D30</f>
        <v>256.63900000000001</v>
      </c>
      <c r="E31" s="335">
        <f t="shared" si="10"/>
        <v>51.386799999999994</v>
      </c>
      <c r="F31" s="335">
        <f t="shared" si="10"/>
        <v>260.709</v>
      </c>
      <c r="G31" s="335">
        <f t="shared" si="10"/>
        <v>304.71519999999998</v>
      </c>
      <c r="H31" s="328"/>
      <c r="I31" s="335">
        <f>+((I27-I24)/4)+I30</f>
        <v>261.17190000000005</v>
      </c>
      <c r="J31" s="335">
        <f>+((J27-J24)/4)+J30</f>
        <v>268.1284</v>
      </c>
      <c r="K31" s="335">
        <f>+((K27-K24)/4)+K30</f>
        <v>47.975700000000003</v>
      </c>
      <c r="L31" s="335">
        <f>+((L27-L24)/4)+L30</f>
        <v>268.13159999999999</v>
      </c>
      <c r="M31" s="336">
        <f>+((M27-M24)/4)+M30</f>
        <v>297.4228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147</v>
      </c>
      <c r="D32" s="339">
        <f>+C32*E32/1000</f>
        <v>454.23</v>
      </c>
      <c r="E32" s="340">
        <f>+SUM(C26:G26)</f>
        <v>3090</v>
      </c>
      <c r="F32" s="341"/>
      <c r="G32" s="341"/>
      <c r="H32" s="337"/>
      <c r="I32" s="338">
        <v>145</v>
      </c>
      <c r="J32" s="339">
        <f>+I32*K32/1000</f>
        <v>452.4</v>
      </c>
      <c r="K32" s="340">
        <f>+SUM(I26:M26)</f>
        <v>3120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416"/>
      <c r="J36" s="417" t="s">
        <v>27</v>
      </c>
      <c r="K36" s="110"/>
      <c r="L36" s="621" t="s">
        <v>26</v>
      </c>
      <c r="M36" s="622"/>
      <c r="N36" s="622"/>
      <c r="O36" s="622"/>
      <c r="P36" s="622"/>
      <c r="Q36" s="622"/>
      <c r="R36" s="642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117.25930000000001</v>
      </c>
      <c r="C39" s="82">
        <v>119.42790000000001</v>
      </c>
      <c r="D39" s="82">
        <v>12.546899999999999</v>
      </c>
      <c r="E39" s="82">
        <v>117.56910000000002</v>
      </c>
      <c r="F39" s="82">
        <v>116.94949999999999</v>
      </c>
      <c r="G39" s="82"/>
      <c r="H39" s="82"/>
      <c r="I39" s="205">
        <f t="shared" ref="I39:I46" si="11">SUM(B39:H39)</f>
        <v>483.75270000000006</v>
      </c>
      <c r="J39" s="52"/>
      <c r="K39" s="404" t="s">
        <v>13</v>
      </c>
      <c r="L39" s="82">
        <v>8.4</v>
      </c>
      <c r="M39" s="82">
        <v>8.6</v>
      </c>
      <c r="N39" s="82">
        <v>0.9</v>
      </c>
      <c r="O39" s="82">
        <v>8.4</v>
      </c>
      <c r="P39" s="82">
        <v>8.1999999999999993</v>
      </c>
      <c r="Q39" s="82"/>
      <c r="R39" s="205">
        <f t="shared" ref="R39:R46" si="12">SUM(L39:Q39)</f>
        <v>34.5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117.25930000000001</v>
      </c>
      <c r="C40" s="82">
        <v>119.42790000000001</v>
      </c>
      <c r="D40" s="82">
        <v>12.546899999999999</v>
      </c>
      <c r="E40" s="82">
        <v>117.56910000000002</v>
      </c>
      <c r="F40" s="82">
        <v>116.94949999999999</v>
      </c>
      <c r="G40" s="82"/>
      <c r="H40" s="82"/>
      <c r="I40" s="205">
        <f t="shared" si="11"/>
        <v>483.75270000000006</v>
      </c>
      <c r="J40" s="52"/>
      <c r="K40" s="406" t="s">
        <v>14</v>
      </c>
      <c r="L40" s="82">
        <v>8.4</v>
      </c>
      <c r="M40" s="82">
        <v>8.6</v>
      </c>
      <c r="N40" s="82">
        <v>0.9</v>
      </c>
      <c r="O40" s="82">
        <v>8.4</v>
      </c>
      <c r="P40" s="82">
        <v>8.1999999999999993</v>
      </c>
      <c r="Q40" s="82"/>
      <c r="R40" s="205">
        <f t="shared" si="12"/>
        <v>34.5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8.4</v>
      </c>
      <c r="M41" s="82">
        <v>8.5</v>
      </c>
      <c r="N41" s="82">
        <v>0.8</v>
      </c>
      <c r="O41" s="82">
        <v>8.3000000000000007</v>
      </c>
      <c r="P41" s="82">
        <v>8.1999999999999993</v>
      </c>
      <c r="Q41" s="24"/>
      <c r="R41" s="205">
        <f t="shared" si="12"/>
        <v>34.200000000000003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8.4</v>
      </c>
      <c r="M42" s="82">
        <v>8.6</v>
      </c>
      <c r="N42" s="82">
        <v>0.9</v>
      </c>
      <c r="O42" s="82">
        <v>8.3000000000000007</v>
      </c>
      <c r="P42" s="82">
        <v>8.1999999999999993</v>
      </c>
      <c r="Q42" s="82"/>
      <c r="R42" s="205">
        <f t="shared" si="12"/>
        <v>34.4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8.4</v>
      </c>
      <c r="M43" s="82">
        <v>8.6</v>
      </c>
      <c r="N43" s="82">
        <v>0.9</v>
      </c>
      <c r="O43" s="82">
        <v>8.3000000000000007</v>
      </c>
      <c r="P43" s="82">
        <v>8.1999999999999993</v>
      </c>
      <c r="Q43" s="82"/>
      <c r="R43" s="205">
        <f t="shared" si="12"/>
        <v>34.4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8.4</v>
      </c>
      <c r="M44" s="82">
        <v>8.6</v>
      </c>
      <c r="N44" s="82">
        <v>0.9</v>
      </c>
      <c r="O44" s="82">
        <v>8.4</v>
      </c>
      <c r="P44" s="82">
        <v>8.1999999999999993</v>
      </c>
      <c r="Q44" s="82"/>
      <c r="R44" s="205">
        <f t="shared" si="12"/>
        <v>34.5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8.4</v>
      </c>
      <c r="M45" s="82">
        <v>8.6</v>
      </c>
      <c r="N45" s="82">
        <v>0.9</v>
      </c>
      <c r="O45" s="82">
        <v>8.4</v>
      </c>
      <c r="P45" s="82">
        <v>8.1999999999999993</v>
      </c>
      <c r="Q45" s="82"/>
      <c r="R45" s="205">
        <f t="shared" si="12"/>
        <v>34.5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234.51860000000002</v>
      </c>
      <c r="C46" s="309">
        <f t="shared" si="13"/>
        <v>238.85580000000002</v>
      </c>
      <c r="D46" s="309">
        <f t="shared" si="13"/>
        <v>25.093799999999998</v>
      </c>
      <c r="E46" s="309">
        <f t="shared" si="13"/>
        <v>235.13820000000004</v>
      </c>
      <c r="F46" s="309">
        <f t="shared" si="13"/>
        <v>233.89899999999997</v>
      </c>
      <c r="G46" s="309">
        <f t="shared" si="13"/>
        <v>0</v>
      </c>
      <c r="H46" s="309">
        <f t="shared" si="13"/>
        <v>0</v>
      </c>
      <c r="I46" s="205">
        <f t="shared" si="11"/>
        <v>967.50540000000012</v>
      </c>
      <c r="K46" s="406" t="s">
        <v>11</v>
      </c>
      <c r="L46" s="308">
        <f t="shared" ref="L46:Q46" si="14">SUM(L39:L45)</f>
        <v>58.8</v>
      </c>
      <c r="M46" s="309">
        <f t="shared" si="14"/>
        <v>60.1</v>
      </c>
      <c r="N46" s="309">
        <f t="shared" si="14"/>
        <v>6.2000000000000011</v>
      </c>
      <c r="O46" s="309">
        <f t="shared" si="14"/>
        <v>58.5</v>
      </c>
      <c r="P46" s="309">
        <f t="shared" si="14"/>
        <v>57.400000000000006</v>
      </c>
      <c r="Q46" s="309">
        <f t="shared" si="14"/>
        <v>0</v>
      </c>
      <c r="R46" s="205">
        <f t="shared" si="12"/>
        <v>241.00000000000003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588">
        <v>154.9</v>
      </c>
      <c r="C47" s="589">
        <v>154.9</v>
      </c>
      <c r="D47" s="589">
        <v>154.9</v>
      </c>
      <c r="E47" s="589">
        <v>154.9</v>
      </c>
      <c r="F47" s="589">
        <v>154.9</v>
      </c>
      <c r="G47" s="317"/>
      <c r="H47" s="317"/>
      <c r="I47" s="425">
        <f>+((I46/I48)/7)*1000</f>
        <v>44.25714285714286</v>
      </c>
      <c r="K47" s="407" t="s">
        <v>20</v>
      </c>
      <c r="L47" s="316">
        <v>147.5</v>
      </c>
      <c r="M47" s="317">
        <v>145.5</v>
      </c>
      <c r="N47" s="317">
        <v>147.5</v>
      </c>
      <c r="O47" s="317">
        <v>144</v>
      </c>
      <c r="P47" s="317">
        <v>144</v>
      </c>
      <c r="Q47" s="317"/>
      <c r="R47" s="425">
        <f>+((R46/R48)/7)*1000</f>
        <v>145.26823387582883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757</v>
      </c>
      <c r="C48" s="35">
        <v>771</v>
      </c>
      <c r="D48" s="35">
        <v>81</v>
      </c>
      <c r="E48" s="35">
        <v>759</v>
      </c>
      <c r="F48" s="35">
        <v>755</v>
      </c>
      <c r="G48" s="35"/>
      <c r="H48" s="35"/>
      <c r="I48" s="427">
        <f>SUM(B48:H48)</f>
        <v>3123</v>
      </c>
      <c r="J48" s="52"/>
      <c r="K48" s="409" t="s">
        <v>21</v>
      </c>
      <c r="L48" s="428">
        <v>57</v>
      </c>
      <c r="M48" s="411">
        <v>59</v>
      </c>
      <c r="N48" s="411">
        <v>6</v>
      </c>
      <c r="O48" s="411">
        <v>58</v>
      </c>
      <c r="P48" s="411">
        <v>57</v>
      </c>
      <c r="Q48" s="411"/>
      <c r="R48" s="429">
        <f>SUM(L48:Q48)</f>
        <v>237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117.25930000000001</v>
      </c>
      <c r="C49" s="204">
        <f t="shared" si="15"/>
        <v>119.42790000000001</v>
      </c>
      <c r="D49" s="204">
        <f t="shared" si="15"/>
        <v>12.546899999999999</v>
      </c>
      <c r="E49" s="204">
        <f t="shared" si="15"/>
        <v>117.56910000000002</v>
      </c>
      <c r="F49" s="204">
        <f t="shared" si="15"/>
        <v>116.94949999999999</v>
      </c>
      <c r="G49" s="204">
        <f t="shared" si="15"/>
        <v>0</v>
      </c>
      <c r="H49" s="204">
        <f t="shared" si="15"/>
        <v>0</v>
      </c>
      <c r="I49" s="431">
        <f>((I46*1000)/I48)/7</f>
        <v>44.257142857142867</v>
      </c>
      <c r="K49" s="414" t="s">
        <v>22</v>
      </c>
      <c r="L49" s="302">
        <f t="shared" ref="L49:Q49" si="16">((L48*L47)*7/1000-L39-L40)/5</f>
        <v>8.4105000000000008</v>
      </c>
      <c r="M49" s="302">
        <f t="shared" si="16"/>
        <v>8.5783000000000005</v>
      </c>
      <c r="N49" s="302">
        <f t="shared" si="16"/>
        <v>0.87899999999999989</v>
      </c>
      <c r="O49" s="302">
        <f t="shared" si="16"/>
        <v>8.3328000000000007</v>
      </c>
      <c r="P49" s="302">
        <f t="shared" si="16"/>
        <v>8.2111999999999998</v>
      </c>
      <c r="Q49" s="204">
        <f t="shared" si="16"/>
        <v>0</v>
      </c>
      <c r="R49" s="432">
        <f>((R46*1000)/R48)/7</f>
        <v>145.26823387582883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820.81510000000003</v>
      </c>
      <c r="C50" s="43">
        <f t="shared" si="17"/>
        <v>835.99530000000004</v>
      </c>
      <c r="D50" s="43">
        <f t="shared" si="17"/>
        <v>87.828299999999999</v>
      </c>
      <c r="E50" s="43">
        <f t="shared" si="17"/>
        <v>822.98370000000011</v>
      </c>
      <c r="F50" s="43">
        <f t="shared" si="17"/>
        <v>818.64649999999995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58.852499999999999</v>
      </c>
      <c r="M50" s="43">
        <f t="shared" si="18"/>
        <v>60.091500000000003</v>
      </c>
      <c r="N50" s="43">
        <f t="shared" si="18"/>
        <v>6.1950000000000003</v>
      </c>
      <c r="O50" s="43">
        <f t="shared" si="18"/>
        <v>58.463999999999999</v>
      </c>
      <c r="P50" s="43">
        <f t="shared" si="18"/>
        <v>57.456000000000003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44.25714285714286</v>
      </c>
      <c r="C51" s="49">
        <f t="shared" si="19"/>
        <v>44.25714285714286</v>
      </c>
      <c r="D51" s="49">
        <f t="shared" si="19"/>
        <v>44.257142857142846</v>
      </c>
      <c r="E51" s="49">
        <f t="shared" si="19"/>
        <v>44.257142857142867</v>
      </c>
      <c r="F51" s="49">
        <f t="shared" si="19"/>
        <v>44.257142857142846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147.36842105263156</v>
      </c>
      <c r="M51" s="49">
        <f t="shared" si="20"/>
        <v>145.52058111380146</v>
      </c>
      <c r="N51" s="49">
        <f t="shared" si="20"/>
        <v>147.61904761904762</v>
      </c>
      <c r="O51" s="49">
        <f t="shared" si="20"/>
        <v>144.0886699507389</v>
      </c>
      <c r="P51" s="49">
        <f t="shared" si="20"/>
        <v>143.85964912280701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603"/>
      <c r="C54" s="603"/>
      <c r="D54" s="603"/>
      <c r="E54" s="603"/>
      <c r="F54" s="603"/>
      <c r="G54" s="603"/>
      <c r="H54" s="603"/>
      <c r="I54" s="603"/>
      <c r="J54" s="603"/>
      <c r="K54" s="603"/>
      <c r="L54" s="603"/>
      <c r="M54" s="603"/>
      <c r="N54" s="603"/>
      <c r="O54" s="603"/>
      <c r="P54" s="603"/>
      <c r="Q54" s="603"/>
      <c r="R54" s="603"/>
      <c r="S54" s="603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615"/>
      <c r="D73" s="615"/>
      <c r="E73" s="615"/>
      <c r="F73" s="118"/>
      <c r="G73" s="198"/>
      <c r="H73" s="615"/>
      <c r="I73" s="615"/>
      <c r="J73" s="615"/>
      <c r="K73" s="118"/>
      <c r="L73" s="198"/>
      <c r="M73" s="615"/>
      <c r="N73" s="615"/>
      <c r="O73" s="118"/>
      <c r="P73" s="198"/>
      <c r="Q73" s="615"/>
      <c r="R73" s="615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9.4</v>
      </c>
      <c r="C76" s="204">
        <v>9</v>
      </c>
      <c r="D76" s="204">
        <v>1.3</v>
      </c>
      <c r="E76" s="204">
        <v>9.1</v>
      </c>
      <c r="F76" s="205">
        <v>10.1</v>
      </c>
      <c r="G76" s="203">
        <v>8.9</v>
      </c>
      <c r="H76" s="204">
        <v>9.3000000000000007</v>
      </c>
      <c r="I76" s="204">
        <v>1.6</v>
      </c>
      <c r="J76" s="204">
        <v>9.4</v>
      </c>
      <c r="K76" s="205">
        <v>10.4</v>
      </c>
      <c r="L76" s="203">
        <v>10.7</v>
      </c>
      <c r="M76" s="204">
        <v>1.7</v>
      </c>
      <c r="N76" s="204">
        <v>10.8</v>
      </c>
      <c r="O76" s="205">
        <v>10.7</v>
      </c>
      <c r="P76" s="203">
        <v>10.5</v>
      </c>
      <c r="Q76" s="204">
        <v>2</v>
      </c>
      <c r="R76" s="204">
        <v>10.5</v>
      </c>
      <c r="S76" s="205">
        <v>10.4</v>
      </c>
      <c r="T76" s="405">
        <f t="shared" ref="T76:T83" si="26">SUM(B76:S76)</f>
        <v>145.80000000000001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9.4</v>
      </c>
      <c r="C77" s="204">
        <v>9</v>
      </c>
      <c r="D77" s="204">
        <v>1.3</v>
      </c>
      <c r="E77" s="204">
        <v>9.1</v>
      </c>
      <c r="F77" s="205">
        <v>10.1</v>
      </c>
      <c r="G77" s="203">
        <v>8.9</v>
      </c>
      <c r="H77" s="204">
        <v>9.3000000000000007</v>
      </c>
      <c r="I77" s="204">
        <v>1.6</v>
      </c>
      <c r="J77" s="204">
        <v>9.4</v>
      </c>
      <c r="K77" s="205">
        <v>10.4</v>
      </c>
      <c r="L77" s="203">
        <v>10.7</v>
      </c>
      <c r="M77" s="204">
        <v>1.7</v>
      </c>
      <c r="N77" s="204">
        <v>10.8</v>
      </c>
      <c r="O77" s="205">
        <v>10.7</v>
      </c>
      <c r="P77" s="203">
        <v>10.5</v>
      </c>
      <c r="Q77" s="204">
        <v>2</v>
      </c>
      <c r="R77" s="204">
        <v>10.5</v>
      </c>
      <c r="S77" s="205">
        <v>10.4</v>
      </c>
      <c r="T77" s="405">
        <f t="shared" si="26"/>
        <v>145.80000000000001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8.8000000000000007</v>
      </c>
      <c r="D78" s="204">
        <v>1.2</v>
      </c>
      <c r="E78" s="204">
        <v>9</v>
      </c>
      <c r="F78" s="205">
        <v>10.1</v>
      </c>
      <c r="G78" s="203">
        <v>8.8000000000000007</v>
      </c>
      <c r="H78" s="204">
        <v>9.1</v>
      </c>
      <c r="I78" s="204">
        <v>1.7</v>
      </c>
      <c r="J78" s="204">
        <v>9.3000000000000007</v>
      </c>
      <c r="K78" s="205">
        <v>10.3</v>
      </c>
      <c r="L78" s="203">
        <v>10.6</v>
      </c>
      <c r="M78" s="204">
        <v>1.6</v>
      </c>
      <c r="N78" s="204">
        <v>10.8</v>
      </c>
      <c r="O78" s="205">
        <v>10.6</v>
      </c>
      <c r="P78" s="203">
        <v>10.5</v>
      </c>
      <c r="Q78" s="204">
        <v>1.9</v>
      </c>
      <c r="R78" s="204">
        <v>10.199999999999999</v>
      </c>
      <c r="S78" s="205">
        <v>10.3</v>
      </c>
      <c r="T78" s="405">
        <f t="shared" si="26"/>
        <v>144.1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9.3000000000000007</v>
      </c>
      <c r="C79" s="204">
        <v>8.9</v>
      </c>
      <c r="D79" s="204">
        <v>1.2</v>
      </c>
      <c r="E79" s="204">
        <v>9</v>
      </c>
      <c r="F79" s="205">
        <v>10.1</v>
      </c>
      <c r="G79" s="203">
        <v>8.8000000000000007</v>
      </c>
      <c r="H79" s="204">
        <v>9.1999999999999993</v>
      </c>
      <c r="I79" s="204">
        <v>1.7</v>
      </c>
      <c r="J79" s="204">
        <v>9.3000000000000007</v>
      </c>
      <c r="K79" s="205">
        <v>10.4</v>
      </c>
      <c r="L79" s="203">
        <v>10.6</v>
      </c>
      <c r="M79" s="204">
        <v>1.6</v>
      </c>
      <c r="N79" s="204">
        <v>10.8</v>
      </c>
      <c r="O79" s="205">
        <v>10.7</v>
      </c>
      <c r="P79" s="203">
        <v>10.5</v>
      </c>
      <c r="Q79" s="204">
        <v>2</v>
      </c>
      <c r="R79" s="204">
        <v>10.3</v>
      </c>
      <c r="S79" s="205">
        <v>10.4</v>
      </c>
      <c r="T79" s="405">
        <f t="shared" si="26"/>
        <v>144.80000000000001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8.9</v>
      </c>
      <c r="D80" s="204">
        <v>1.2</v>
      </c>
      <c r="E80" s="204">
        <v>9</v>
      </c>
      <c r="F80" s="205">
        <v>10.1</v>
      </c>
      <c r="G80" s="203">
        <v>8.8000000000000007</v>
      </c>
      <c r="H80" s="204">
        <v>9.1999999999999993</v>
      </c>
      <c r="I80" s="204">
        <v>1.7</v>
      </c>
      <c r="J80" s="204">
        <v>9.3000000000000007</v>
      </c>
      <c r="K80" s="205">
        <v>10.4</v>
      </c>
      <c r="L80" s="203">
        <v>10.7</v>
      </c>
      <c r="M80" s="204">
        <v>1.7</v>
      </c>
      <c r="N80" s="204">
        <v>10.8</v>
      </c>
      <c r="O80" s="205">
        <v>10.7</v>
      </c>
      <c r="P80" s="203">
        <v>10.5</v>
      </c>
      <c r="Q80" s="204">
        <v>2</v>
      </c>
      <c r="R80" s="204">
        <v>10.3</v>
      </c>
      <c r="S80" s="205">
        <v>10.4</v>
      </c>
      <c r="T80" s="405">
        <f t="shared" si="26"/>
        <v>145.00000000000003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8.9</v>
      </c>
      <c r="D81" s="204">
        <v>1.2</v>
      </c>
      <c r="E81" s="204">
        <v>9</v>
      </c>
      <c r="F81" s="205">
        <v>10.1</v>
      </c>
      <c r="G81" s="203">
        <v>8.8000000000000007</v>
      </c>
      <c r="H81" s="204">
        <v>9.1999999999999993</v>
      </c>
      <c r="I81" s="204">
        <v>1.7</v>
      </c>
      <c r="J81" s="204">
        <v>9.3000000000000007</v>
      </c>
      <c r="K81" s="205">
        <v>10.4</v>
      </c>
      <c r="L81" s="203">
        <v>10.7</v>
      </c>
      <c r="M81" s="204">
        <v>1.7</v>
      </c>
      <c r="N81" s="204">
        <v>10.8</v>
      </c>
      <c r="O81" s="205">
        <v>10.7</v>
      </c>
      <c r="P81" s="203">
        <v>10.5</v>
      </c>
      <c r="Q81" s="204">
        <v>2</v>
      </c>
      <c r="R81" s="204">
        <v>10.3</v>
      </c>
      <c r="S81" s="205">
        <v>10.4</v>
      </c>
      <c r="T81" s="405">
        <f t="shared" si="26"/>
        <v>145.00000000000003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8.9</v>
      </c>
      <c r="D82" s="204">
        <v>1.2</v>
      </c>
      <c r="E82" s="204">
        <v>9</v>
      </c>
      <c r="F82" s="205">
        <v>10.1</v>
      </c>
      <c r="G82" s="203">
        <v>8.9</v>
      </c>
      <c r="H82" s="204">
        <v>9.1999999999999993</v>
      </c>
      <c r="I82" s="204">
        <v>1.8</v>
      </c>
      <c r="J82" s="204">
        <v>9.3000000000000007</v>
      </c>
      <c r="K82" s="205">
        <v>10.4</v>
      </c>
      <c r="L82" s="203">
        <v>10.7</v>
      </c>
      <c r="M82" s="204">
        <v>1.7</v>
      </c>
      <c r="N82" s="204">
        <v>10.8</v>
      </c>
      <c r="O82" s="205">
        <v>10.7</v>
      </c>
      <c r="P82" s="203">
        <v>10.6</v>
      </c>
      <c r="Q82" s="204">
        <v>2</v>
      </c>
      <c r="R82" s="204">
        <v>10.3</v>
      </c>
      <c r="S82" s="205">
        <v>10.4</v>
      </c>
      <c r="T82" s="405">
        <f t="shared" si="26"/>
        <v>145.30000000000001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65.3</v>
      </c>
      <c r="C83" s="309">
        <f>SUM(C76:C82)</f>
        <v>62.4</v>
      </c>
      <c r="D83" s="309">
        <f>SUM(D76:D82)</f>
        <v>8.6</v>
      </c>
      <c r="E83" s="309">
        <f>SUM(E76:E82)</f>
        <v>63.2</v>
      </c>
      <c r="F83" s="310">
        <f>SUM(F76:F82)</f>
        <v>70.7</v>
      </c>
      <c r="G83" s="311">
        <f t="shared" ref="G83:S83" si="27">SUM(G76:G82)</f>
        <v>61.9</v>
      </c>
      <c r="H83" s="309">
        <f t="shared" si="27"/>
        <v>64.500000000000014</v>
      </c>
      <c r="I83" s="309">
        <f t="shared" si="27"/>
        <v>11.8</v>
      </c>
      <c r="J83" s="309">
        <f t="shared" si="27"/>
        <v>65.3</v>
      </c>
      <c r="K83" s="310">
        <f t="shared" si="27"/>
        <v>72.7</v>
      </c>
      <c r="L83" s="311">
        <f t="shared" si="27"/>
        <v>74.7</v>
      </c>
      <c r="M83" s="309">
        <f t="shared" si="27"/>
        <v>11.699999999999998</v>
      </c>
      <c r="N83" s="309">
        <f t="shared" si="27"/>
        <v>75.599999999999994</v>
      </c>
      <c r="O83" s="310">
        <f t="shared" si="27"/>
        <v>74.800000000000011</v>
      </c>
      <c r="P83" s="311">
        <f t="shared" si="27"/>
        <v>73.599999999999994</v>
      </c>
      <c r="Q83" s="309">
        <f t="shared" si="27"/>
        <v>13.9</v>
      </c>
      <c r="R83" s="309">
        <f t="shared" si="27"/>
        <v>72.399999999999991</v>
      </c>
      <c r="S83" s="310">
        <f t="shared" si="27"/>
        <v>72.7</v>
      </c>
      <c r="T83" s="405">
        <f t="shared" si="26"/>
        <v>1015.8000000000001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153</v>
      </c>
      <c r="C84" s="317">
        <v>151</v>
      </c>
      <c r="D84" s="317">
        <v>153.5</v>
      </c>
      <c r="E84" s="317">
        <v>150.5</v>
      </c>
      <c r="F84" s="318">
        <v>148.5</v>
      </c>
      <c r="G84" s="319">
        <v>152.5</v>
      </c>
      <c r="H84" s="317">
        <v>151</v>
      </c>
      <c r="I84" s="317">
        <v>153</v>
      </c>
      <c r="J84" s="317">
        <v>150.5</v>
      </c>
      <c r="K84" s="318">
        <v>148.5</v>
      </c>
      <c r="L84" s="319">
        <v>152.5</v>
      </c>
      <c r="M84" s="317">
        <v>152.5</v>
      </c>
      <c r="N84" s="317">
        <v>150</v>
      </c>
      <c r="O84" s="318">
        <v>148.5</v>
      </c>
      <c r="P84" s="319">
        <v>152.5</v>
      </c>
      <c r="Q84" s="317">
        <v>153</v>
      </c>
      <c r="R84" s="317">
        <v>150</v>
      </c>
      <c r="S84" s="318">
        <v>148.5</v>
      </c>
      <c r="T84" s="408">
        <f>+((T83/T85)/7)*1000</f>
        <v>150.53349140486068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61</v>
      </c>
      <c r="C85" s="411">
        <v>59</v>
      </c>
      <c r="D85" s="411">
        <v>8</v>
      </c>
      <c r="E85" s="411">
        <v>60</v>
      </c>
      <c r="F85" s="412">
        <v>68</v>
      </c>
      <c r="G85" s="410">
        <v>58</v>
      </c>
      <c r="H85" s="411">
        <v>61</v>
      </c>
      <c r="I85" s="411">
        <v>11</v>
      </c>
      <c r="J85" s="411">
        <v>62</v>
      </c>
      <c r="K85" s="412">
        <v>70</v>
      </c>
      <c r="L85" s="410">
        <v>70</v>
      </c>
      <c r="M85" s="411">
        <v>11</v>
      </c>
      <c r="N85" s="411">
        <v>72</v>
      </c>
      <c r="O85" s="412">
        <v>72</v>
      </c>
      <c r="P85" s="410">
        <v>69</v>
      </c>
      <c r="Q85" s="411">
        <v>13</v>
      </c>
      <c r="R85" s="411">
        <v>69</v>
      </c>
      <c r="S85" s="412">
        <v>70</v>
      </c>
      <c r="T85" s="413">
        <f>SUM(B85:S85)</f>
        <v>964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9.3062000000000005</v>
      </c>
      <c r="C86" s="204">
        <f t="shared" si="28"/>
        <v>8.8726000000000003</v>
      </c>
      <c r="D86" s="204">
        <f t="shared" si="28"/>
        <v>1.1992</v>
      </c>
      <c r="E86" s="204">
        <f t="shared" si="28"/>
        <v>9.0019999999999989</v>
      </c>
      <c r="F86" s="205">
        <f t="shared" si="28"/>
        <v>10.097200000000001</v>
      </c>
      <c r="G86" s="203">
        <f t="shared" si="28"/>
        <v>8.8230000000000004</v>
      </c>
      <c r="H86" s="204">
        <f t="shared" si="28"/>
        <v>9.1754000000000016</v>
      </c>
      <c r="I86" s="204">
        <f t="shared" si="28"/>
        <v>1.7162000000000002</v>
      </c>
      <c r="J86" s="204">
        <f t="shared" si="28"/>
        <v>9.3033999999999999</v>
      </c>
      <c r="K86" s="205">
        <f t="shared" si="28"/>
        <v>10.393000000000001</v>
      </c>
      <c r="L86" s="203">
        <f t="shared" si="28"/>
        <v>10.664999999999997</v>
      </c>
      <c r="M86" s="204">
        <f t="shared" si="28"/>
        <v>1.6685000000000003</v>
      </c>
      <c r="N86" s="204">
        <f t="shared" si="28"/>
        <v>10.8</v>
      </c>
      <c r="O86" s="205">
        <f t="shared" si="28"/>
        <v>10.688799999999997</v>
      </c>
      <c r="P86" s="203">
        <f t="shared" si="28"/>
        <v>10.531499999999999</v>
      </c>
      <c r="Q86" s="204">
        <f t="shared" si="28"/>
        <v>1.9845999999999999</v>
      </c>
      <c r="R86" s="204">
        <f t="shared" si="28"/>
        <v>10.290000000000001</v>
      </c>
      <c r="S86" s="205">
        <f t="shared" si="28"/>
        <v>10.393000000000001</v>
      </c>
      <c r="T86" s="413">
        <f>((T83*1000)/T85)/7</f>
        <v>150.53349140486074</v>
      </c>
      <c r="AD86" s="3"/>
    </row>
    <row r="87" spans="1:41" ht="33.75" customHeight="1" x14ac:dyDescent="0.25">
      <c r="A87" s="99" t="s">
        <v>23</v>
      </c>
      <c r="B87" s="42">
        <f>((B85*B84)*7)/1000</f>
        <v>65.331000000000003</v>
      </c>
      <c r="C87" s="43">
        <f>((C85*C84)*7)/1000</f>
        <v>62.363</v>
      </c>
      <c r="D87" s="43">
        <f>((D85*D84)*7)/1000</f>
        <v>8.5960000000000001</v>
      </c>
      <c r="E87" s="43">
        <f>((E85*E84)*7)/1000</f>
        <v>63.21</v>
      </c>
      <c r="F87" s="90">
        <f>((F85*F84)*7)/1000</f>
        <v>70.686000000000007</v>
      </c>
      <c r="G87" s="42">
        <f t="shared" ref="G87:S87" si="29">((G85*G84)*7)/1000</f>
        <v>61.914999999999999</v>
      </c>
      <c r="H87" s="43">
        <f t="shared" si="29"/>
        <v>64.477000000000004</v>
      </c>
      <c r="I87" s="43">
        <f t="shared" si="29"/>
        <v>11.781000000000001</v>
      </c>
      <c r="J87" s="43">
        <f t="shared" si="29"/>
        <v>65.316999999999993</v>
      </c>
      <c r="K87" s="90">
        <f t="shared" si="29"/>
        <v>72.765000000000001</v>
      </c>
      <c r="L87" s="42">
        <f t="shared" si="29"/>
        <v>74.724999999999994</v>
      </c>
      <c r="M87" s="43">
        <f t="shared" si="29"/>
        <v>11.7425</v>
      </c>
      <c r="N87" s="43">
        <f t="shared" si="29"/>
        <v>75.599999999999994</v>
      </c>
      <c r="O87" s="90">
        <f t="shared" si="29"/>
        <v>74.843999999999994</v>
      </c>
      <c r="P87" s="42">
        <f t="shared" si="29"/>
        <v>73.657499999999999</v>
      </c>
      <c r="Q87" s="43">
        <f t="shared" si="29"/>
        <v>13.923</v>
      </c>
      <c r="R87" s="43">
        <f t="shared" si="29"/>
        <v>72.45</v>
      </c>
      <c r="S87" s="90">
        <f t="shared" si="29"/>
        <v>72.765000000000001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152.92740046838406</v>
      </c>
      <c r="C88" s="49">
        <f>+(C83/C85)/7*1000</f>
        <v>151.08958837772397</v>
      </c>
      <c r="D88" s="49">
        <f>+(D83/D85)/7*1000</f>
        <v>153.57142857142856</v>
      </c>
      <c r="E88" s="49">
        <f>+(E83/E85)/7*1000</f>
        <v>150.47619047619048</v>
      </c>
      <c r="F88" s="50">
        <f>+(F83/F85)/7*1000</f>
        <v>148.52941176470588</v>
      </c>
      <c r="G88" s="48">
        <f t="shared" ref="G88:S88" si="30">+(G83/G85)/7*1000</f>
        <v>152.46305418719211</v>
      </c>
      <c r="H88" s="49">
        <f t="shared" si="30"/>
        <v>151.0538641686183</v>
      </c>
      <c r="I88" s="49">
        <f t="shared" si="30"/>
        <v>153.24675324675323</v>
      </c>
      <c r="J88" s="49">
        <f t="shared" si="30"/>
        <v>150.46082949308757</v>
      </c>
      <c r="K88" s="50">
        <f t="shared" si="30"/>
        <v>148.36734693877554</v>
      </c>
      <c r="L88" s="48">
        <f t="shared" si="30"/>
        <v>152.44897959183672</v>
      </c>
      <c r="M88" s="49">
        <f t="shared" si="30"/>
        <v>151.94805194805193</v>
      </c>
      <c r="N88" s="49">
        <f t="shared" si="30"/>
        <v>149.99999999999997</v>
      </c>
      <c r="O88" s="50">
        <f t="shared" si="30"/>
        <v>148.4126984126984</v>
      </c>
      <c r="P88" s="48">
        <f t="shared" si="30"/>
        <v>152.38095238095238</v>
      </c>
      <c r="Q88" s="49">
        <f t="shared" si="30"/>
        <v>152.74725274725273</v>
      </c>
      <c r="R88" s="49">
        <f t="shared" si="30"/>
        <v>149.89648033126292</v>
      </c>
      <c r="S88" s="50">
        <f t="shared" si="30"/>
        <v>148.36734693877554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R36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scale="17" orientation="landscape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showGridLines="0" tabSelected="1" view="pageBreakPreview" zoomScale="50" zoomScaleNormal="70" zoomScaleSheetLayoutView="50" workbookViewId="0">
      <selection activeCell="R33" sqref="R33:V42"/>
    </sheetView>
  </sheetViews>
  <sheetFormatPr baseColWidth="10" defaultColWidth="11.42578125" defaultRowHeight="23.25" x14ac:dyDescent="0.25"/>
  <cols>
    <col min="1" max="1" width="39.140625" style="464" customWidth="1"/>
    <col min="2" max="2" width="13.42578125" style="464" customWidth="1"/>
    <col min="3" max="6" width="11" style="464" customWidth="1"/>
    <col min="7" max="7" width="12.140625" style="464" customWidth="1"/>
    <col min="8" max="8" width="13.5703125" style="464" customWidth="1"/>
    <col min="9" max="9" width="11.42578125" style="464" customWidth="1"/>
    <col min="10" max="10" width="22.28515625" style="464" bestFit="1" customWidth="1"/>
    <col min="11" max="11" width="16.5703125" style="464" bestFit="1" customWidth="1"/>
    <col min="12" max="19" width="11.42578125" style="464" customWidth="1"/>
    <col min="20" max="20" width="13" style="464" bestFit="1" customWidth="1"/>
    <col min="21" max="21" width="10.85546875" style="464" customWidth="1"/>
    <col min="22" max="22" width="14.7109375" style="464" customWidth="1"/>
    <col min="23" max="16384" width="11.42578125" style="464"/>
  </cols>
  <sheetData>
    <row r="1" spans="1:23" ht="24.75" customHeight="1" x14ac:dyDescent="0.25">
      <c r="A1" s="657"/>
      <c r="B1" s="660" t="s">
        <v>31</v>
      </c>
      <c r="C1" s="661"/>
      <c r="D1" s="661"/>
      <c r="E1" s="661"/>
      <c r="F1" s="661"/>
      <c r="G1" s="661"/>
      <c r="H1" s="661"/>
      <c r="I1" s="661"/>
      <c r="J1" s="661"/>
      <c r="K1" s="661"/>
      <c r="L1" s="662"/>
      <c r="M1" s="663" t="s">
        <v>32</v>
      </c>
      <c r="N1" s="663"/>
      <c r="O1" s="663"/>
      <c r="P1" s="663"/>
      <c r="Q1" s="462"/>
      <c r="R1" s="670" t="s">
        <v>161</v>
      </c>
      <c r="S1" s="670"/>
      <c r="T1" s="670"/>
      <c r="U1" s="670"/>
      <c r="V1" s="671"/>
      <c r="W1" s="463"/>
    </row>
    <row r="2" spans="1:23" ht="24.75" customHeight="1" x14ac:dyDescent="0.25">
      <c r="A2" s="658"/>
      <c r="B2" s="664" t="s">
        <v>33</v>
      </c>
      <c r="C2" s="665"/>
      <c r="D2" s="665"/>
      <c r="E2" s="665"/>
      <c r="F2" s="665"/>
      <c r="G2" s="665"/>
      <c r="H2" s="665"/>
      <c r="I2" s="665"/>
      <c r="J2" s="665"/>
      <c r="K2" s="665"/>
      <c r="L2" s="666"/>
      <c r="M2" s="669" t="s">
        <v>34</v>
      </c>
      <c r="N2" s="669"/>
      <c r="O2" s="669"/>
      <c r="P2" s="669"/>
      <c r="Q2" s="463"/>
      <c r="R2" s="672"/>
      <c r="S2" s="672"/>
      <c r="T2" s="672"/>
      <c r="U2" s="672"/>
      <c r="V2" s="673"/>
      <c r="W2" s="463"/>
    </row>
    <row r="3" spans="1:23" ht="24.75" customHeight="1" x14ac:dyDescent="0.25">
      <c r="A3" s="659"/>
      <c r="B3" s="667"/>
      <c r="C3" s="653"/>
      <c r="D3" s="653"/>
      <c r="E3" s="653"/>
      <c r="F3" s="653"/>
      <c r="G3" s="653"/>
      <c r="H3" s="653"/>
      <c r="I3" s="653"/>
      <c r="J3" s="653"/>
      <c r="K3" s="653"/>
      <c r="L3" s="668"/>
      <c r="M3" s="669" t="s">
        <v>35</v>
      </c>
      <c r="N3" s="669"/>
      <c r="O3" s="669"/>
      <c r="P3" s="669"/>
      <c r="Q3" s="465"/>
      <c r="R3" s="672"/>
      <c r="S3" s="672"/>
      <c r="T3" s="672"/>
      <c r="U3" s="672"/>
      <c r="V3" s="673"/>
      <c r="W3" s="463"/>
    </row>
    <row r="4" spans="1:23" ht="24.75" customHeight="1" x14ac:dyDescent="0.25">
      <c r="A4" s="466"/>
      <c r="B4" s="466"/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3"/>
      <c r="R4" s="672"/>
      <c r="S4" s="672"/>
      <c r="T4" s="672"/>
      <c r="U4" s="672"/>
      <c r="V4" s="673"/>
      <c r="W4" s="463"/>
    </row>
    <row r="5" spans="1:23" s="77" customFormat="1" ht="24.75" customHeight="1" x14ac:dyDescent="0.25">
      <c r="A5" s="468" t="s">
        <v>36</v>
      </c>
      <c r="B5" s="667">
        <v>1</v>
      </c>
      <c r="C5" s="653"/>
      <c r="D5" s="469"/>
      <c r="E5" s="469"/>
      <c r="F5" s="469" t="s">
        <v>37</v>
      </c>
      <c r="G5" s="679" t="s">
        <v>54</v>
      </c>
      <c r="H5" s="679"/>
      <c r="I5" s="470"/>
      <c r="J5" s="471" t="s">
        <v>38</v>
      </c>
      <c r="K5" s="653">
        <v>49</v>
      </c>
      <c r="L5" s="653"/>
      <c r="M5" s="472"/>
      <c r="N5" s="472"/>
      <c r="O5" s="472"/>
      <c r="P5" s="472"/>
      <c r="Q5" s="472"/>
      <c r="R5" s="672"/>
      <c r="S5" s="672"/>
      <c r="T5" s="672"/>
      <c r="U5" s="672"/>
      <c r="V5" s="673"/>
      <c r="W5" s="472"/>
    </row>
    <row r="6" spans="1:23" s="77" customFormat="1" ht="24.75" customHeight="1" x14ac:dyDescent="0.25">
      <c r="A6" s="468"/>
      <c r="B6" s="468"/>
      <c r="C6" s="469"/>
      <c r="D6" s="469"/>
      <c r="E6" s="469"/>
      <c r="F6" s="469"/>
      <c r="G6" s="469"/>
      <c r="H6" s="469"/>
      <c r="I6" s="469"/>
      <c r="J6" s="469"/>
      <c r="K6" s="469"/>
      <c r="L6" s="469"/>
      <c r="M6" s="469"/>
      <c r="N6" s="469"/>
      <c r="O6" s="469"/>
      <c r="P6" s="469"/>
      <c r="Q6" s="472"/>
      <c r="R6" s="672"/>
      <c r="S6" s="672"/>
      <c r="T6" s="672"/>
      <c r="U6" s="672"/>
      <c r="V6" s="673"/>
      <c r="W6" s="472"/>
    </row>
    <row r="7" spans="1:23" s="77" customFormat="1" ht="24.75" customHeight="1" x14ac:dyDescent="0.25">
      <c r="A7" s="468" t="s">
        <v>114</v>
      </c>
      <c r="B7" s="681" t="s">
        <v>2</v>
      </c>
      <c r="C7" s="682"/>
      <c r="D7" s="473"/>
      <c r="E7" s="473"/>
      <c r="F7" s="469" t="s">
        <v>39</v>
      </c>
      <c r="G7" s="680" t="s">
        <v>162</v>
      </c>
      <c r="H7" s="680"/>
      <c r="I7" s="474"/>
      <c r="J7" s="652" t="s">
        <v>40</v>
      </c>
      <c r="K7" s="652"/>
      <c r="L7" s="653" t="s">
        <v>159</v>
      </c>
      <c r="M7" s="653"/>
      <c r="N7" s="653"/>
      <c r="O7" s="563"/>
      <c r="P7" s="475"/>
      <c r="Q7" s="472"/>
      <c r="R7" s="672"/>
      <c r="S7" s="672"/>
      <c r="T7" s="672"/>
      <c r="U7" s="672"/>
      <c r="V7" s="673"/>
      <c r="W7" s="472"/>
    </row>
    <row r="8" spans="1:23" s="77" customFormat="1" ht="24.75" customHeight="1" thickBot="1" x14ac:dyDescent="0.3">
      <c r="A8" s="468"/>
      <c r="B8" s="468"/>
      <c r="C8" s="469"/>
      <c r="D8" s="469"/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69"/>
      <c r="Q8" s="472"/>
      <c r="R8" s="674"/>
      <c r="S8" s="674"/>
      <c r="T8" s="674"/>
      <c r="U8" s="674"/>
      <c r="V8" s="675"/>
      <c r="W8" s="472"/>
    </row>
    <row r="9" spans="1:23" s="77" customFormat="1" ht="24.75" customHeight="1" thickBot="1" x14ac:dyDescent="0.3">
      <c r="A9" s="476" t="s">
        <v>41</v>
      </c>
      <c r="B9" s="676" t="s">
        <v>8</v>
      </c>
      <c r="C9" s="677"/>
      <c r="D9" s="677"/>
      <c r="E9" s="677"/>
      <c r="F9" s="677"/>
      <c r="G9" s="678"/>
      <c r="H9" s="676" t="s">
        <v>53</v>
      </c>
      <c r="I9" s="677"/>
      <c r="J9" s="677"/>
      <c r="K9" s="677"/>
      <c r="L9" s="677"/>
      <c r="M9" s="678"/>
      <c r="N9" s="676" t="s">
        <v>9</v>
      </c>
      <c r="O9" s="677"/>
      <c r="P9" s="677"/>
      <c r="Q9" s="678"/>
      <c r="R9" s="676" t="s">
        <v>9</v>
      </c>
      <c r="S9" s="677"/>
      <c r="T9" s="677"/>
      <c r="U9" s="678"/>
      <c r="V9" s="477"/>
    </row>
    <row r="10" spans="1:23" ht="24.75" customHeight="1" x14ac:dyDescent="0.25">
      <c r="A10" s="478" t="s">
        <v>42</v>
      </c>
      <c r="B10" s="479" t="s">
        <v>78</v>
      </c>
      <c r="C10" s="480">
        <v>1</v>
      </c>
      <c r="D10" s="480">
        <v>2</v>
      </c>
      <c r="E10" s="480">
        <v>3</v>
      </c>
      <c r="F10" s="480">
        <v>4</v>
      </c>
      <c r="G10" s="481">
        <v>5</v>
      </c>
      <c r="H10" s="480" t="s">
        <v>78</v>
      </c>
      <c r="I10" s="480">
        <v>1</v>
      </c>
      <c r="J10" s="480">
        <v>2</v>
      </c>
      <c r="K10" s="480">
        <v>3</v>
      </c>
      <c r="L10" s="480">
        <v>4</v>
      </c>
      <c r="M10" s="480">
        <v>5</v>
      </c>
      <c r="N10" s="479">
        <v>1</v>
      </c>
      <c r="O10" s="482">
        <v>2</v>
      </c>
      <c r="P10" s="482">
        <v>3</v>
      </c>
      <c r="Q10" s="482">
        <v>4</v>
      </c>
      <c r="R10" s="479">
        <v>1</v>
      </c>
      <c r="S10" s="482">
        <v>2</v>
      </c>
      <c r="T10" s="482">
        <v>3</v>
      </c>
      <c r="U10" s="483">
        <v>4</v>
      </c>
      <c r="V10" s="484" t="s">
        <v>11</v>
      </c>
    </row>
    <row r="11" spans="1:23" ht="24.75" customHeight="1" x14ac:dyDescent="0.25">
      <c r="A11" s="485" t="s">
        <v>43</v>
      </c>
      <c r="B11" s="486">
        <v>455</v>
      </c>
      <c r="C11" s="487">
        <v>3.2076000000000038</v>
      </c>
      <c r="D11" s="487">
        <v>3.0580000000000043</v>
      </c>
      <c r="E11" s="487">
        <v>0.64240000000000075</v>
      </c>
      <c r="F11" s="487">
        <v>3.1020000000000043</v>
      </c>
      <c r="G11" s="488">
        <v>3.6256000000000048</v>
      </c>
      <c r="H11" s="487">
        <v>453</v>
      </c>
      <c r="I11" s="487">
        <v>4.5632000000000046</v>
      </c>
      <c r="J11" s="487">
        <v>4.6912000000000047</v>
      </c>
      <c r="K11" s="487">
        <v>0.85760000000000081</v>
      </c>
      <c r="L11" s="487">
        <v>4.6848000000000036</v>
      </c>
      <c r="M11" s="489">
        <v>5.2224000000000048</v>
      </c>
      <c r="N11" s="486">
        <v>132.39219919327925</v>
      </c>
      <c r="O11" s="490">
        <v>22.398936357805262</v>
      </c>
      <c r="P11" s="490">
        <v>130.17416207991232</v>
      </c>
      <c r="Q11" s="490">
        <v>131.6263430439395</v>
      </c>
      <c r="R11" s="486">
        <v>127.23740108052516</v>
      </c>
      <c r="S11" s="490">
        <v>22.937291888597397</v>
      </c>
      <c r="T11" s="490">
        <v>126.4672556989448</v>
      </c>
      <c r="U11" s="491">
        <v>126.93227983168961</v>
      </c>
      <c r="V11" s="492">
        <f t="shared" ref="V11:V18" si="0">SUM(B11:U11)</f>
        <v>1761.8206691746934</v>
      </c>
    </row>
    <row r="12" spans="1:23" ht="24.75" customHeight="1" x14ac:dyDescent="0.25">
      <c r="A12" s="485" t="s">
        <v>44</v>
      </c>
      <c r="B12" s="486">
        <v>455</v>
      </c>
      <c r="C12" s="487">
        <v>3.2076000000000038</v>
      </c>
      <c r="D12" s="487">
        <v>3.0580000000000043</v>
      </c>
      <c r="E12" s="487">
        <v>0.64240000000000075</v>
      </c>
      <c r="F12" s="487">
        <v>3.1020000000000043</v>
      </c>
      <c r="G12" s="488">
        <v>3.6256000000000048</v>
      </c>
      <c r="H12" s="487">
        <v>453</v>
      </c>
      <c r="I12" s="487">
        <v>4.5632000000000046</v>
      </c>
      <c r="J12" s="487">
        <v>4.6912000000000047</v>
      </c>
      <c r="K12" s="487">
        <v>0.85760000000000081</v>
      </c>
      <c r="L12" s="487">
        <v>4.6848000000000036</v>
      </c>
      <c r="M12" s="489">
        <v>5.2224000000000048</v>
      </c>
      <c r="N12" s="486">
        <v>132.39219919327925</v>
      </c>
      <c r="O12" s="490">
        <v>22.398936357805262</v>
      </c>
      <c r="P12" s="490">
        <v>130.17416207991232</v>
      </c>
      <c r="Q12" s="490">
        <v>131.6263430439395</v>
      </c>
      <c r="R12" s="486">
        <v>127.23740108052516</v>
      </c>
      <c r="S12" s="490">
        <v>22.937291888597397</v>
      </c>
      <c r="T12" s="490">
        <v>126.4672556989448</v>
      </c>
      <c r="U12" s="491">
        <v>126.93227983168961</v>
      </c>
      <c r="V12" s="492">
        <f t="shared" si="0"/>
        <v>1761.8206691746934</v>
      </c>
    </row>
    <row r="13" spans="1:23" ht="24.75" customHeight="1" x14ac:dyDescent="0.25">
      <c r="A13" s="485" t="s">
        <v>45</v>
      </c>
      <c r="B13" s="486">
        <v>454</v>
      </c>
      <c r="C13" s="487">
        <v>2.6207999999999956</v>
      </c>
      <c r="D13" s="487">
        <v>2.4983999999999962</v>
      </c>
      <c r="E13" s="487">
        <v>0.50039999999999918</v>
      </c>
      <c r="F13" s="487">
        <v>2.5379999999999958</v>
      </c>
      <c r="G13" s="488">
        <v>2.9663999999999953</v>
      </c>
      <c r="H13" s="487">
        <v>452</v>
      </c>
      <c r="I13" s="487">
        <v>3.9927999999999959</v>
      </c>
      <c r="J13" s="487">
        <v>4.0991999999999962</v>
      </c>
      <c r="K13" s="487">
        <v>0.73359999999999925</v>
      </c>
      <c r="L13" s="487">
        <v>4.0991999999999962</v>
      </c>
      <c r="M13" s="489">
        <v>4.5471999999999957</v>
      </c>
      <c r="N13" s="486">
        <v>131.5281203226883</v>
      </c>
      <c r="O13" s="490">
        <v>22.244745456877894</v>
      </c>
      <c r="P13" s="490">
        <v>129.46357516803508</v>
      </c>
      <c r="Q13" s="490">
        <v>130.56942278242417</v>
      </c>
      <c r="R13" s="486">
        <v>126.42147956778993</v>
      </c>
      <c r="S13" s="490">
        <v>22.872763244561035</v>
      </c>
      <c r="T13" s="490">
        <v>125.46449772042209</v>
      </c>
      <c r="U13" s="491">
        <v>126.12184806732417</v>
      </c>
      <c r="V13" s="492">
        <f t="shared" si="0"/>
        <v>1749.2824523301224</v>
      </c>
    </row>
    <row r="14" spans="1:23" ht="24.75" customHeight="1" x14ac:dyDescent="0.25">
      <c r="A14" s="485" t="s">
        <v>46</v>
      </c>
      <c r="B14" s="486">
        <v>454</v>
      </c>
      <c r="C14" s="487">
        <v>2.6207999999999956</v>
      </c>
      <c r="D14" s="487">
        <v>2.4983999999999962</v>
      </c>
      <c r="E14" s="487">
        <v>0.50039999999999918</v>
      </c>
      <c r="F14" s="487">
        <v>2.5379999999999958</v>
      </c>
      <c r="G14" s="488">
        <v>2.9663999999999953</v>
      </c>
      <c r="H14" s="487">
        <v>452</v>
      </c>
      <c r="I14" s="487">
        <v>3.9927999999999959</v>
      </c>
      <c r="J14" s="487">
        <v>4.0991999999999962</v>
      </c>
      <c r="K14" s="487">
        <v>0.73359999999999925</v>
      </c>
      <c r="L14" s="487">
        <v>4.0991999999999962</v>
      </c>
      <c r="M14" s="489">
        <v>4.5471999999999957</v>
      </c>
      <c r="N14" s="486">
        <v>131.5281203226883</v>
      </c>
      <c r="O14" s="490">
        <v>22.244745456877894</v>
      </c>
      <c r="P14" s="490">
        <v>129.46357516803508</v>
      </c>
      <c r="Q14" s="490">
        <v>130.56942278242417</v>
      </c>
      <c r="R14" s="486">
        <v>126.42147956778993</v>
      </c>
      <c r="S14" s="490">
        <v>22.872763244561035</v>
      </c>
      <c r="T14" s="490">
        <v>125.46449772042209</v>
      </c>
      <c r="U14" s="491">
        <v>126.12184806732417</v>
      </c>
      <c r="V14" s="492">
        <f t="shared" si="0"/>
        <v>1749.2824523301224</v>
      </c>
    </row>
    <row r="15" spans="1:23" ht="24.75" customHeight="1" x14ac:dyDescent="0.25">
      <c r="A15" s="485" t="s">
        <v>47</v>
      </c>
      <c r="B15" s="486">
        <v>454</v>
      </c>
      <c r="C15" s="487">
        <v>2.6207999999999956</v>
      </c>
      <c r="D15" s="487">
        <v>2.4983999999999962</v>
      </c>
      <c r="E15" s="487">
        <v>0.50039999999999918</v>
      </c>
      <c r="F15" s="487">
        <v>2.5379999999999958</v>
      </c>
      <c r="G15" s="488">
        <v>2.9663999999999953</v>
      </c>
      <c r="H15" s="487">
        <v>452</v>
      </c>
      <c r="I15" s="487">
        <v>3.9927999999999959</v>
      </c>
      <c r="J15" s="487">
        <v>4.0991999999999962</v>
      </c>
      <c r="K15" s="487">
        <v>0.73359999999999925</v>
      </c>
      <c r="L15" s="487">
        <v>4.0991999999999962</v>
      </c>
      <c r="M15" s="489">
        <v>4.5471999999999957</v>
      </c>
      <c r="N15" s="486">
        <v>131.5281203226883</v>
      </c>
      <c r="O15" s="490">
        <v>22.244745456877894</v>
      </c>
      <c r="P15" s="490">
        <v>129.46357516803508</v>
      </c>
      <c r="Q15" s="490">
        <v>130.56942278242417</v>
      </c>
      <c r="R15" s="486">
        <v>126.42147956778993</v>
      </c>
      <c r="S15" s="490">
        <v>22.872763244561035</v>
      </c>
      <c r="T15" s="490">
        <v>125.46449772042209</v>
      </c>
      <c r="U15" s="491">
        <v>126.12184806732417</v>
      </c>
      <c r="V15" s="492">
        <f t="shared" si="0"/>
        <v>1749.2824523301224</v>
      </c>
    </row>
    <row r="16" spans="1:23" ht="24.75" customHeight="1" x14ac:dyDescent="0.25">
      <c r="A16" s="485" t="s">
        <v>48</v>
      </c>
      <c r="B16" s="486">
        <v>454</v>
      </c>
      <c r="C16" s="487">
        <v>2.6207999999999956</v>
      </c>
      <c r="D16" s="487">
        <v>2.4983999999999962</v>
      </c>
      <c r="E16" s="487">
        <v>0.50039999999999918</v>
      </c>
      <c r="F16" s="487">
        <v>2.5379999999999958</v>
      </c>
      <c r="G16" s="488">
        <v>2.9663999999999953</v>
      </c>
      <c r="H16" s="487">
        <v>452</v>
      </c>
      <c r="I16" s="487">
        <v>3.9927999999999959</v>
      </c>
      <c r="J16" s="487">
        <v>4.0991999999999962</v>
      </c>
      <c r="K16" s="487">
        <v>0.73359999999999925</v>
      </c>
      <c r="L16" s="487">
        <v>4.0991999999999962</v>
      </c>
      <c r="M16" s="489">
        <v>4.5471999999999957</v>
      </c>
      <c r="N16" s="486">
        <v>131.5281203226883</v>
      </c>
      <c r="O16" s="490">
        <v>22.244745456877894</v>
      </c>
      <c r="P16" s="490">
        <v>129.46357516803508</v>
      </c>
      <c r="Q16" s="490">
        <v>130.56942278242417</v>
      </c>
      <c r="R16" s="486">
        <v>126.42147956778993</v>
      </c>
      <c r="S16" s="490">
        <v>22.872763244561035</v>
      </c>
      <c r="T16" s="490">
        <v>125.46449772042209</v>
      </c>
      <c r="U16" s="491">
        <v>126.12184806732417</v>
      </c>
      <c r="V16" s="492">
        <f t="shared" si="0"/>
        <v>1749.2824523301224</v>
      </c>
    </row>
    <row r="17" spans="1:34" ht="24.75" customHeight="1" thickBot="1" x14ac:dyDescent="0.3">
      <c r="A17" s="493" t="s">
        <v>49</v>
      </c>
      <c r="B17" s="486">
        <v>454</v>
      </c>
      <c r="C17" s="487">
        <v>2.6207999999999956</v>
      </c>
      <c r="D17" s="487">
        <v>2.4983999999999962</v>
      </c>
      <c r="E17" s="487">
        <v>0.50039999999999918</v>
      </c>
      <c r="F17" s="487">
        <v>2.5379999999999958</v>
      </c>
      <c r="G17" s="488">
        <v>2.9663999999999953</v>
      </c>
      <c r="H17" s="487">
        <v>452</v>
      </c>
      <c r="I17" s="487">
        <v>3.9927999999999959</v>
      </c>
      <c r="J17" s="487">
        <v>4.0991999999999962</v>
      </c>
      <c r="K17" s="487">
        <v>0.73359999999999925</v>
      </c>
      <c r="L17" s="487">
        <v>4.0991999999999962</v>
      </c>
      <c r="M17" s="489">
        <v>4.5471999999999957</v>
      </c>
      <c r="N17" s="486">
        <v>131.5281203226883</v>
      </c>
      <c r="O17" s="490">
        <v>22.244745456877894</v>
      </c>
      <c r="P17" s="490">
        <v>129.46357516803508</v>
      </c>
      <c r="Q17" s="490">
        <v>130.56942278242417</v>
      </c>
      <c r="R17" s="486">
        <v>126.42147956778993</v>
      </c>
      <c r="S17" s="490">
        <v>22.872763244561035</v>
      </c>
      <c r="T17" s="490">
        <v>125.46449772042209</v>
      </c>
      <c r="U17" s="491">
        <v>126.12184806732417</v>
      </c>
      <c r="V17" s="492">
        <f t="shared" si="0"/>
        <v>1749.2824523301224</v>
      </c>
    </row>
    <row r="18" spans="1:34" ht="24.75" customHeight="1" thickBot="1" x14ac:dyDescent="0.3">
      <c r="A18" s="494" t="s">
        <v>11</v>
      </c>
      <c r="B18" s="495">
        <f>SUM(B11:B17)</f>
        <v>3180</v>
      </c>
      <c r="C18" s="496">
        <f t="shared" ref="C18:Q18" si="1">SUM(C11:C17)</f>
        <v>19.519199999999984</v>
      </c>
      <c r="D18" s="496">
        <f t="shared" si="1"/>
        <v>18.60799999999999</v>
      </c>
      <c r="E18" s="496">
        <f t="shared" si="1"/>
        <v>3.7867999999999968</v>
      </c>
      <c r="F18" s="496">
        <f t="shared" ref="F18" si="2">SUM(F11:F17)</f>
        <v>18.893999999999991</v>
      </c>
      <c r="G18" s="497">
        <f t="shared" si="1"/>
        <v>22.083199999999987</v>
      </c>
      <c r="H18" s="495">
        <f t="shared" si="1"/>
        <v>3166</v>
      </c>
      <c r="I18" s="496">
        <f t="shared" si="1"/>
        <v>29.090399999999988</v>
      </c>
      <c r="J18" s="496">
        <f t="shared" si="1"/>
        <v>29.878399999999992</v>
      </c>
      <c r="K18" s="496">
        <f t="shared" si="1"/>
        <v>5.3831999999999978</v>
      </c>
      <c r="L18" s="496">
        <f t="shared" ref="L18:M18" si="3">SUM(L11:L17)</f>
        <v>29.865599999999986</v>
      </c>
      <c r="M18" s="496">
        <f t="shared" si="3"/>
        <v>33.180799999999991</v>
      </c>
      <c r="N18" s="495">
        <f t="shared" si="1"/>
        <v>922.42500000000007</v>
      </c>
      <c r="O18" s="496">
        <f t="shared" si="1"/>
        <v>156.02160000000001</v>
      </c>
      <c r="P18" s="496">
        <f t="shared" si="1"/>
        <v>907.66619999999989</v>
      </c>
      <c r="Q18" s="496">
        <f t="shared" si="1"/>
        <v>916.09979999999996</v>
      </c>
      <c r="R18" s="495">
        <f t="shared" ref="R18:U18" si="4">SUM(R11:R17)</f>
        <v>886.58219999999983</v>
      </c>
      <c r="S18" s="496">
        <f t="shared" si="4"/>
        <v>160.23839999999998</v>
      </c>
      <c r="T18" s="496">
        <f t="shared" si="4"/>
        <v>880.25699999999995</v>
      </c>
      <c r="U18" s="497">
        <f t="shared" si="4"/>
        <v>884.4738000000001</v>
      </c>
      <c r="V18" s="498">
        <f t="shared" si="0"/>
        <v>12270.053599999999</v>
      </c>
    </row>
    <row r="19" spans="1:34" s="503" customFormat="1" ht="24.75" customHeight="1" x14ac:dyDescent="0.25">
      <c r="A19" s="499"/>
      <c r="B19" s="500"/>
      <c r="C19" s="500"/>
      <c r="D19" s="500"/>
      <c r="E19" s="500"/>
      <c r="F19" s="500"/>
      <c r="G19" s="500"/>
      <c r="H19" s="500"/>
      <c r="I19" s="500"/>
      <c r="J19" s="500"/>
      <c r="K19" s="500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1"/>
      <c r="W19" s="502"/>
      <c r="X19" s="502"/>
      <c r="Y19" s="502"/>
      <c r="Z19" s="502"/>
      <c r="AA19" s="502"/>
      <c r="AB19" s="502"/>
      <c r="AC19" s="502"/>
    </row>
    <row r="20" spans="1:34" s="507" customFormat="1" ht="24.75" customHeight="1" thickBot="1" x14ac:dyDescent="0.3">
      <c r="A20" s="504"/>
      <c r="B20" s="683"/>
      <c r="C20" s="683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05"/>
      <c r="T20" s="505"/>
      <c r="U20" s="505"/>
      <c r="V20" s="506"/>
      <c r="W20" s="505"/>
      <c r="X20" s="505"/>
      <c r="Y20" s="505"/>
    </row>
    <row r="21" spans="1:34" ht="24.75" customHeight="1" thickBot="1" x14ac:dyDescent="0.3">
      <c r="A21" s="476" t="s">
        <v>52</v>
      </c>
      <c r="B21" s="676" t="s">
        <v>8</v>
      </c>
      <c r="C21" s="677"/>
      <c r="D21" s="677"/>
      <c r="E21" s="677"/>
      <c r="F21" s="678"/>
      <c r="G21" s="676" t="s">
        <v>53</v>
      </c>
      <c r="H21" s="677"/>
      <c r="I21" s="677"/>
      <c r="J21" s="677"/>
      <c r="K21" s="678"/>
      <c r="L21" s="676" t="s">
        <v>9</v>
      </c>
      <c r="M21" s="677"/>
      <c r="N21" s="677"/>
      <c r="O21" s="678"/>
      <c r="P21" s="676" t="s">
        <v>9</v>
      </c>
      <c r="Q21" s="677"/>
      <c r="R21" s="677"/>
      <c r="S21" s="678"/>
      <c r="T21" s="477"/>
      <c r="U21" s="508"/>
      <c r="V21" s="509"/>
      <c r="W21" s="510"/>
      <c r="X21" s="510"/>
      <c r="Y21" s="510"/>
      <c r="Z21" s="510"/>
      <c r="AA21" s="510"/>
      <c r="AB21" s="510"/>
      <c r="AC21" s="510"/>
      <c r="AD21" s="510"/>
      <c r="AE21" s="510"/>
      <c r="AF21" s="510"/>
      <c r="AG21" s="510"/>
      <c r="AH21" s="510"/>
    </row>
    <row r="22" spans="1:34" ht="24.75" customHeight="1" x14ac:dyDescent="0.25">
      <c r="A22" s="478" t="s">
        <v>42</v>
      </c>
      <c r="B22" s="511">
        <v>1</v>
      </c>
      <c r="C22" s="512">
        <v>2</v>
      </c>
      <c r="D22" s="513">
        <v>3</v>
      </c>
      <c r="E22" s="513">
        <v>4</v>
      </c>
      <c r="F22" s="514">
        <v>5</v>
      </c>
      <c r="G22" s="480">
        <v>1</v>
      </c>
      <c r="H22" s="480">
        <v>2</v>
      </c>
      <c r="I22" s="480">
        <v>3</v>
      </c>
      <c r="J22" s="480">
        <v>4</v>
      </c>
      <c r="K22" s="480">
        <v>5</v>
      </c>
      <c r="L22" s="479">
        <v>1</v>
      </c>
      <c r="M22" s="482">
        <v>2</v>
      </c>
      <c r="N22" s="482">
        <v>3</v>
      </c>
      <c r="O22" s="482">
        <v>4</v>
      </c>
      <c r="P22" s="479">
        <v>1</v>
      </c>
      <c r="Q22" s="482">
        <v>2</v>
      </c>
      <c r="R22" s="482">
        <v>3</v>
      </c>
      <c r="S22" s="483">
        <v>4</v>
      </c>
      <c r="T22" s="484" t="s">
        <v>11</v>
      </c>
      <c r="U22" s="463"/>
      <c r="V22" s="515"/>
    </row>
    <row r="23" spans="1:34" ht="24.75" customHeight="1" x14ac:dyDescent="0.25">
      <c r="A23" s="485" t="s">
        <v>43</v>
      </c>
      <c r="B23" s="486">
        <v>9.4</v>
      </c>
      <c r="C23" s="487">
        <v>9</v>
      </c>
      <c r="D23" s="487">
        <v>1.3</v>
      </c>
      <c r="E23" s="487">
        <v>9.1</v>
      </c>
      <c r="F23" s="488">
        <v>10.1</v>
      </c>
      <c r="G23" s="487">
        <v>8.9</v>
      </c>
      <c r="H23" s="487">
        <v>9.3000000000000007</v>
      </c>
      <c r="I23" s="487">
        <v>1.6</v>
      </c>
      <c r="J23" s="487">
        <v>9.4</v>
      </c>
      <c r="K23" s="489">
        <v>10.4</v>
      </c>
      <c r="L23" s="486">
        <v>10.7</v>
      </c>
      <c r="M23" s="490">
        <v>1.7</v>
      </c>
      <c r="N23" s="490">
        <v>10.8</v>
      </c>
      <c r="O23" s="490">
        <v>10.7</v>
      </c>
      <c r="P23" s="486">
        <v>10.5</v>
      </c>
      <c r="Q23" s="490">
        <v>2</v>
      </c>
      <c r="R23" s="490">
        <v>10.5</v>
      </c>
      <c r="S23" s="491">
        <v>10.4</v>
      </c>
      <c r="T23" s="492">
        <f>SUM(B23:S23)</f>
        <v>145.80000000000001</v>
      </c>
      <c r="U23" s="463"/>
      <c r="V23" s="515"/>
    </row>
    <row r="24" spans="1:34" ht="24.75" customHeight="1" x14ac:dyDescent="0.25">
      <c r="A24" s="485" t="s">
        <v>44</v>
      </c>
      <c r="B24" s="486">
        <v>9.4</v>
      </c>
      <c r="C24" s="487">
        <v>9</v>
      </c>
      <c r="D24" s="487">
        <v>1.3</v>
      </c>
      <c r="E24" s="487">
        <v>9.1</v>
      </c>
      <c r="F24" s="488">
        <v>10.1</v>
      </c>
      <c r="G24" s="487">
        <v>8.9</v>
      </c>
      <c r="H24" s="487">
        <v>9.3000000000000007</v>
      </c>
      <c r="I24" s="487">
        <v>1.6</v>
      </c>
      <c r="J24" s="487">
        <v>9.4</v>
      </c>
      <c r="K24" s="489">
        <v>10.4</v>
      </c>
      <c r="L24" s="486">
        <v>10.7</v>
      </c>
      <c r="M24" s="490">
        <v>1.7</v>
      </c>
      <c r="N24" s="490">
        <v>10.8</v>
      </c>
      <c r="O24" s="490">
        <v>10.7</v>
      </c>
      <c r="P24" s="486">
        <v>10.5</v>
      </c>
      <c r="Q24" s="490">
        <v>2</v>
      </c>
      <c r="R24" s="490">
        <v>10.5</v>
      </c>
      <c r="S24" s="491">
        <v>10.4</v>
      </c>
      <c r="T24" s="492">
        <f t="shared" ref="T24:T30" si="5">SUM(B24:S24)</f>
        <v>145.80000000000001</v>
      </c>
      <c r="U24" s="463"/>
      <c r="V24" s="515"/>
    </row>
    <row r="25" spans="1:34" ht="24.75" customHeight="1" x14ac:dyDescent="0.25">
      <c r="A25" s="485" t="s">
        <v>45</v>
      </c>
      <c r="B25" s="486">
        <v>9.3000000000000007</v>
      </c>
      <c r="C25" s="487">
        <v>8.8000000000000007</v>
      </c>
      <c r="D25" s="487">
        <v>1.2</v>
      </c>
      <c r="E25" s="487">
        <v>9</v>
      </c>
      <c r="F25" s="488">
        <v>10.1</v>
      </c>
      <c r="G25" s="487">
        <v>8.8000000000000007</v>
      </c>
      <c r="H25" s="487">
        <v>9.1</v>
      </c>
      <c r="I25" s="487">
        <v>1.7</v>
      </c>
      <c r="J25" s="487">
        <v>9.3000000000000007</v>
      </c>
      <c r="K25" s="489">
        <v>10.3</v>
      </c>
      <c r="L25" s="486">
        <v>10.6</v>
      </c>
      <c r="M25" s="490">
        <v>1.6</v>
      </c>
      <c r="N25" s="490">
        <v>10.8</v>
      </c>
      <c r="O25" s="490">
        <v>10.6</v>
      </c>
      <c r="P25" s="486">
        <v>10.5</v>
      </c>
      <c r="Q25" s="490">
        <v>1.9</v>
      </c>
      <c r="R25" s="490">
        <v>10.199999999999999</v>
      </c>
      <c r="S25" s="491">
        <v>10.3</v>
      </c>
      <c r="T25" s="492">
        <f t="shared" si="5"/>
        <v>144.1</v>
      </c>
      <c r="U25" s="463"/>
      <c r="V25" s="515"/>
    </row>
    <row r="26" spans="1:34" ht="24.75" customHeight="1" x14ac:dyDescent="0.25">
      <c r="A26" s="485" t="s">
        <v>46</v>
      </c>
      <c r="B26" s="486">
        <v>9.3000000000000007</v>
      </c>
      <c r="C26" s="487">
        <v>8.9</v>
      </c>
      <c r="D26" s="487">
        <v>1.2</v>
      </c>
      <c r="E26" s="487">
        <v>9</v>
      </c>
      <c r="F26" s="488">
        <v>10.1</v>
      </c>
      <c r="G26" s="487">
        <v>8.8000000000000007</v>
      </c>
      <c r="H26" s="487">
        <v>9.1999999999999993</v>
      </c>
      <c r="I26" s="487">
        <v>1.7</v>
      </c>
      <c r="J26" s="487">
        <v>9.3000000000000007</v>
      </c>
      <c r="K26" s="489">
        <v>10.4</v>
      </c>
      <c r="L26" s="486">
        <v>10.6</v>
      </c>
      <c r="M26" s="490">
        <v>1.6</v>
      </c>
      <c r="N26" s="490">
        <v>10.8</v>
      </c>
      <c r="O26" s="490">
        <v>10.7</v>
      </c>
      <c r="P26" s="486">
        <v>10.5</v>
      </c>
      <c r="Q26" s="490">
        <v>2</v>
      </c>
      <c r="R26" s="490">
        <v>10.3</v>
      </c>
      <c r="S26" s="491">
        <v>10.4</v>
      </c>
      <c r="T26" s="492">
        <f t="shared" si="5"/>
        <v>144.80000000000001</v>
      </c>
      <c r="U26" s="463"/>
      <c r="V26" s="515"/>
    </row>
    <row r="27" spans="1:34" ht="24.75" customHeight="1" x14ac:dyDescent="0.25">
      <c r="A27" s="485" t="s">
        <v>47</v>
      </c>
      <c r="B27" s="486">
        <v>9.3000000000000007</v>
      </c>
      <c r="C27" s="487">
        <v>8.9</v>
      </c>
      <c r="D27" s="487">
        <v>1.2</v>
      </c>
      <c r="E27" s="487">
        <v>9</v>
      </c>
      <c r="F27" s="488">
        <v>10.1</v>
      </c>
      <c r="G27" s="487">
        <v>8.8000000000000007</v>
      </c>
      <c r="H27" s="487">
        <v>9.1999999999999993</v>
      </c>
      <c r="I27" s="487">
        <v>1.7</v>
      </c>
      <c r="J27" s="487">
        <v>9.3000000000000007</v>
      </c>
      <c r="K27" s="489">
        <v>10.4</v>
      </c>
      <c r="L27" s="486">
        <v>10.7</v>
      </c>
      <c r="M27" s="490">
        <v>1.7</v>
      </c>
      <c r="N27" s="490">
        <v>10.8</v>
      </c>
      <c r="O27" s="490">
        <v>10.7</v>
      </c>
      <c r="P27" s="486">
        <v>10.5</v>
      </c>
      <c r="Q27" s="490">
        <v>2</v>
      </c>
      <c r="R27" s="490">
        <v>10.3</v>
      </c>
      <c r="S27" s="491">
        <v>10.4</v>
      </c>
      <c r="T27" s="492">
        <f t="shared" si="5"/>
        <v>145.00000000000003</v>
      </c>
      <c r="U27" s="463"/>
      <c r="V27" s="515"/>
    </row>
    <row r="28" spans="1:34" ht="24.75" customHeight="1" x14ac:dyDescent="0.25">
      <c r="A28" s="485" t="s">
        <v>48</v>
      </c>
      <c r="B28" s="486">
        <v>9.3000000000000007</v>
      </c>
      <c r="C28" s="487">
        <v>8.9</v>
      </c>
      <c r="D28" s="487">
        <v>1.2</v>
      </c>
      <c r="E28" s="487">
        <v>9</v>
      </c>
      <c r="F28" s="488">
        <v>10.1</v>
      </c>
      <c r="G28" s="487">
        <v>8.8000000000000007</v>
      </c>
      <c r="H28" s="487">
        <v>9.1999999999999993</v>
      </c>
      <c r="I28" s="487">
        <v>1.7</v>
      </c>
      <c r="J28" s="487">
        <v>9.3000000000000007</v>
      </c>
      <c r="K28" s="489">
        <v>10.4</v>
      </c>
      <c r="L28" s="486">
        <v>10.7</v>
      </c>
      <c r="M28" s="490">
        <v>1.7</v>
      </c>
      <c r="N28" s="490">
        <v>10.8</v>
      </c>
      <c r="O28" s="490">
        <v>10.7</v>
      </c>
      <c r="P28" s="486">
        <v>10.5</v>
      </c>
      <c r="Q28" s="490">
        <v>2</v>
      </c>
      <c r="R28" s="490">
        <v>10.3</v>
      </c>
      <c r="S28" s="491">
        <v>10.4</v>
      </c>
      <c r="T28" s="492">
        <f t="shared" si="5"/>
        <v>145.00000000000003</v>
      </c>
      <c r="U28" s="463"/>
      <c r="V28" s="515"/>
    </row>
    <row r="29" spans="1:34" ht="24.75" customHeight="1" thickBot="1" x14ac:dyDescent="0.3">
      <c r="A29" s="493" t="s">
        <v>49</v>
      </c>
      <c r="B29" s="516">
        <v>9.3000000000000007</v>
      </c>
      <c r="C29" s="517">
        <v>8.9</v>
      </c>
      <c r="D29" s="517">
        <v>1.2</v>
      </c>
      <c r="E29" s="517">
        <v>9</v>
      </c>
      <c r="F29" s="518">
        <v>10.1</v>
      </c>
      <c r="G29" s="519">
        <v>8.9</v>
      </c>
      <c r="H29" s="519">
        <v>9.1999999999999993</v>
      </c>
      <c r="I29" s="519">
        <v>1.8</v>
      </c>
      <c r="J29" s="519">
        <v>9.3000000000000007</v>
      </c>
      <c r="K29" s="520">
        <v>10.4</v>
      </c>
      <c r="L29" s="521">
        <v>10.7</v>
      </c>
      <c r="M29" s="522">
        <v>1.7</v>
      </c>
      <c r="N29" s="522">
        <v>10.8</v>
      </c>
      <c r="O29" s="522">
        <v>10.7</v>
      </c>
      <c r="P29" s="521">
        <v>10.6</v>
      </c>
      <c r="Q29" s="522">
        <v>2</v>
      </c>
      <c r="R29" s="522">
        <v>10.3</v>
      </c>
      <c r="S29" s="523">
        <v>10.4</v>
      </c>
      <c r="T29" s="524">
        <f t="shared" si="5"/>
        <v>145.30000000000001</v>
      </c>
      <c r="U29" s="463"/>
      <c r="V29" s="515"/>
    </row>
    <row r="30" spans="1:34" ht="24.75" customHeight="1" thickBot="1" x14ac:dyDescent="0.3">
      <c r="A30" s="494" t="s">
        <v>11</v>
      </c>
      <c r="B30" s="495">
        <f>SUM(B23:B29)</f>
        <v>65.3</v>
      </c>
      <c r="C30" s="496">
        <f t="shared" ref="C30:S30" si="6">SUM(C23:C29)</f>
        <v>62.4</v>
      </c>
      <c r="D30" s="496">
        <f t="shared" si="6"/>
        <v>8.6</v>
      </c>
      <c r="E30" s="496">
        <f t="shared" si="6"/>
        <v>63.2</v>
      </c>
      <c r="F30" s="497">
        <f t="shared" si="6"/>
        <v>70.7</v>
      </c>
      <c r="G30" s="495">
        <f t="shared" si="6"/>
        <v>61.9</v>
      </c>
      <c r="H30" s="496">
        <f t="shared" si="6"/>
        <v>64.500000000000014</v>
      </c>
      <c r="I30" s="496">
        <f t="shared" si="6"/>
        <v>11.8</v>
      </c>
      <c r="J30" s="496">
        <f t="shared" si="6"/>
        <v>65.3</v>
      </c>
      <c r="K30" s="496">
        <f t="shared" si="6"/>
        <v>72.7</v>
      </c>
      <c r="L30" s="495">
        <f t="shared" si="6"/>
        <v>74.7</v>
      </c>
      <c r="M30" s="496">
        <f t="shared" si="6"/>
        <v>11.699999999999998</v>
      </c>
      <c r="N30" s="496">
        <f t="shared" si="6"/>
        <v>75.599999999999994</v>
      </c>
      <c r="O30" s="496">
        <f t="shared" si="6"/>
        <v>74.800000000000011</v>
      </c>
      <c r="P30" s="495">
        <f t="shared" si="6"/>
        <v>73.599999999999994</v>
      </c>
      <c r="Q30" s="496">
        <f t="shared" si="6"/>
        <v>13.9</v>
      </c>
      <c r="R30" s="496">
        <f t="shared" si="6"/>
        <v>72.399999999999991</v>
      </c>
      <c r="S30" s="497">
        <f t="shared" si="6"/>
        <v>72.7</v>
      </c>
      <c r="T30" s="498">
        <f t="shared" si="5"/>
        <v>1015.8000000000001</v>
      </c>
      <c r="U30" s="463"/>
      <c r="V30" s="515"/>
    </row>
    <row r="31" spans="1:34" ht="24.75" customHeight="1" x14ac:dyDescent="0.25">
      <c r="A31" s="525"/>
      <c r="B31" s="474">
        <v>61</v>
      </c>
      <c r="C31" s="474">
        <v>59</v>
      </c>
      <c r="D31" s="474">
        <v>8</v>
      </c>
      <c r="E31" s="474">
        <v>60</v>
      </c>
      <c r="F31" s="474">
        <v>68</v>
      </c>
      <c r="G31" s="474">
        <v>58</v>
      </c>
      <c r="H31" s="474">
        <v>61</v>
      </c>
      <c r="I31" s="474">
        <v>11</v>
      </c>
      <c r="J31" s="526">
        <v>62</v>
      </c>
      <c r="K31" s="526">
        <v>70</v>
      </c>
      <c r="L31" s="526">
        <v>70</v>
      </c>
      <c r="M31" s="526">
        <v>11</v>
      </c>
      <c r="N31" s="526">
        <v>72</v>
      </c>
      <c r="O31" s="526">
        <v>72</v>
      </c>
      <c r="P31" s="474">
        <v>69</v>
      </c>
      <c r="Q31" s="502">
        <v>13</v>
      </c>
      <c r="R31" s="502">
        <v>69</v>
      </c>
      <c r="S31" s="502">
        <v>70</v>
      </c>
      <c r="T31" s="463"/>
      <c r="U31" s="463"/>
      <c r="V31" s="515"/>
    </row>
    <row r="32" spans="1:34" ht="24.75" customHeight="1" thickBot="1" x14ac:dyDescent="0.3">
      <c r="A32" s="527"/>
      <c r="B32" s="526"/>
      <c r="C32" s="526"/>
      <c r="D32" s="526"/>
      <c r="E32" s="526"/>
      <c r="F32" s="526"/>
      <c r="G32" s="526"/>
      <c r="H32" s="526"/>
      <c r="I32" s="469"/>
      <c r="J32" s="469"/>
      <c r="K32" s="469"/>
      <c r="L32" s="469"/>
      <c r="M32" s="469"/>
      <c r="N32" s="469"/>
      <c r="O32" s="469"/>
      <c r="P32" s="463"/>
      <c r="Q32" s="463"/>
      <c r="R32" s="463"/>
      <c r="S32" s="463"/>
      <c r="T32" s="463"/>
      <c r="U32" s="463"/>
      <c r="V32" s="515"/>
    </row>
    <row r="33" spans="1:25" ht="24.75" customHeight="1" thickBot="1" x14ac:dyDescent="0.3">
      <c r="A33" s="528" t="s">
        <v>50</v>
      </c>
      <c r="B33" s="676" t="s">
        <v>26</v>
      </c>
      <c r="C33" s="677"/>
      <c r="D33" s="677"/>
      <c r="E33" s="677"/>
      <c r="F33" s="677"/>
      <c r="G33" s="677"/>
      <c r="H33" s="678"/>
      <c r="I33" s="529"/>
      <c r="J33" s="530" t="s">
        <v>51</v>
      </c>
      <c r="K33" s="676" t="s">
        <v>26</v>
      </c>
      <c r="L33" s="677"/>
      <c r="M33" s="677"/>
      <c r="N33" s="677"/>
      <c r="O33" s="677"/>
      <c r="P33" s="677"/>
      <c r="Q33" s="678"/>
      <c r="R33" s="654" t="s">
        <v>163</v>
      </c>
      <c r="S33" s="655"/>
      <c r="T33" s="655"/>
      <c r="U33" s="655"/>
      <c r="V33" s="656"/>
      <c r="W33" s="463"/>
      <c r="X33" s="463"/>
      <c r="Y33" s="463"/>
    </row>
    <row r="34" spans="1:25" ht="24.75" customHeight="1" x14ac:dyDescent="0.25">
      <c r="A34" s="531" t="s">
        <v>42</v>
      </c>
      <c r="B34" s="511">
        <v>1</v>
      </c>
      <c r="C34" s="513">
        <v>2</v>
      </c>
      <c r="D34" s="513">
        <v>3</v>
      </c>
      <c r="E34" s="513">
        <v>4</v>
      </c>
      <c r="F34" s="513">
        <v>5</v>
      </c>
      <c r="G34" s="513">
        <v>6</v>
      </c>
      <c r="H34" s="484" t="s">
        <v>11</v>
      </c>
      <c r="I34" s="529"/>
      <c r="J34" s="531" t="s">
        <v>42</v>
      </c>
      <c r="K34" s="512">
        <v>1</v>
      </c>
      <c r="L34" s="513">
        <v>2</v>
      </c>
      <c r="M34" s="513">
        <v>3</v>
      </c>
      <c r="N34" s="513">
        <v>4</v>
      </c>
      <c r="O34" s="513">
        <v>5</v>
      </c>
      <c r="P34" s="513" t="s">
        <v>61</v>
      </c>
      <c r="Q34" s="484" t="s">
        <v>11</v>
      </c>
      <c r="R34" s="654"/>
      <c r="S34" s="655"/>
      <c r="T34" s="655"/>
      <c r="U34" s="655"/>
      <c r="V34" s="656"/>
      <c r="W34" s="463"/>
      <c r="X34" s="463"/>
      <c r="Y34" s="463"/>
    </row>
    <row r="35" spans="1:25" s="463" customFormat="1" ht="24.75" customHeight="1" x14ac:dyDescent="0.25">
      <c r="A35" s="532" t="s">
        <v>43</v>
      </c>
      <c r="B35" s="486">
        <v>117.25930000000001</v>
      </c>
      <c r="C35" s="489">
        <v>119.42790000000001</v>
      </c>
      <c r="D35" s="489">
        <v>12.546899999999999</v>
      </c>
      <c r="E35" s="489">
        <v>117.56910000000002</v>
      </c>
      <c r="F35" s="489">
        <v>116.94949999999999</v>
      </c>
      <c r="G35" s="489"/>
      <c r="H35" s="492">
        <f t="shared" ref="H35:H42" si="7">SUM(B35:G35)</f>
        <v>483.75270000000006</v>
      </c>
      <c r="I35" s="529"/>
      <c r="J35" s="532" t="s">
        <v>43</v>
      </c>
      <c r="K35" s="487">
        <v>8.4</v>
      </c>
      <c r="L35" s="533">
        <v>8.6</v>
      </c>
      <c r="M35" s="522">
        <v>0.9</v>
      </c>
      <c r="N35" s="522">
        <v>8.4</v>
      </c>
      <c r="O35" s="522">
        <v>8.1999999999999993</v>
      </c>
      <c r="P35" s="522"/>
      <c r="Q35" s="492">
        <f t="shared" ref="Q35:Q42" si="8">SUM(K35:P35)</f>
        <v>34.5</v>
      </c>
      <c r="R35" s="654"/>
      <c r="S35" s="655"/>
      <c r="T35" s="655"/>
      <c r="U35" s="655"/>
      <c r="V35" s="656"/>
    </row>
    <row r="36" spans="1:25" s="463" customFormat="1" ht="24.75" customHeight="1" x14ac:dyDescent="0.25">
      <c r="A36" s="532" t="s">
        <v>44</v>
      </c>
      <c r="B36" s="486">
        <v>117.25930000000001</v>
      </c>
      <c r="C36" s="489">
        <v>119.42790000000001</v>
      </c>
      <c r="D36" s="489">
        <v>12.546899999999999</v>
      </c>
      <c r="E36" s="489">
        <v>117.56910000000002</v>
      </c>
      <c r="F36" s="489">
        <v>116.94949999999999</v>
      </c>
      <c r="G36" s="489"/>
      <c r="H36" s="492">
        <f t="shared" si="7"/>
        <v>483.75270000000006</v>
      </c>
      <c r="I36" s="534"/>
      <c r="J36" s="532" t="s">
        <v>44</v>
      </c>
      <c r="K36" s="535">
        <v>8.4</v>
      </c>
      <c r="L36" s="490">
        <v>8.6</v>
      </c>
      <c r="M36" s="490">
        <v>0.9</v>
      </c>
      <c r="N36" s="490">
        <v>8.4</v>
      </c>
      <c r="O36" s="490">
        <v>8.1999999999999993</v>
      </c>
      <c r="P36" s="490"/>
      <c r="Q36" s="492">
        <f t="shared" si="8"/>
        <v>34.5</v>
      </c>
      <c r="R36" s="654"/>
      <c r="S36" s="655"/>
      <c r="T36" s="655"/>
      <c r="U36" s="655"/>
      <c r="V36" s="656"/>
    </row>
    <row r="37" spans="1:25" s="463" customFormat="1" ht="24.75" customHeight="1" x14ac:dyDescent="0.25">
      <c r="A37" s="532" t="s">
        <v>45</v>
      </c>
      <c r="B37" s="486"/>
      <c r="C37" s="489"/>
      <c r="D37" s="489"/>
      <c r="E37" s="489"/>
      <c r="F37" s="489"/>
      <c r="G37" s="489"/>
      <c r="H37" s="492"/>
      <c r="I37" s="534"/>
      <c r="J37" s="532" t="s">
        <v>45</v>
      </c>
      <c r="K37" s="535">
        <v>8.4</v>
      </c>
      <c r="L37" s="490">
        <v>8.5</v>
      </c>
      <c r="M37" s="490">
        <v>0.8</v>
      </c>
      <c r="N37" s="490">
        <v>8.3000000000000007</v>
      </c>
      <c r="O37" s="490">
        <v>8.1999999999999993</v>
      </c>
      <c r="P37" s="490"/>
      <c r="Q37" s="492">
        <f t="shared" si="8"/>
        <v>34.200000000000003</v>
      </c>
      <c r="R37" s="654"/>
      <c r="S37" s="655"/>
      <c r="T37" s="655"/>
      <c r="U37" s="655"/>
      <c r="V37" s="656"/>
    </row>
    <row r="38" spans="1:25" s="463" customFormat="1" ht="24.75" customHeight="1" x14ac:dyDescent="0.25">
      <c r="A38" s="532" t="s">
        <v>46</v>
      </c>
      <c r="B38" s="486"/>
      <c r="C38" s="489"/>
      <c r="D38" s="489"/>
      <c r="E38" s="489"/>
      <c r="F38" s="489"/>
      <c r="G38" s="489"/>
      <c r="H38" s="492"/>
      <c r="I38" s="534"/>
      <c r="J38" s="532" t="s">
        <v>46</v>
      </c>
      <c r="K38" s="487">
        <v>8.4</v>
      </c>
      <c r="L38" s="533">
        <v>8.6</v>
      </c>
      <c r="M38" s="490">
        <v>0.9</v>
      </c>
      <c r="N38" s="490">
        <v>8.3000000000000007</v>
      </c>
      <c r="O38" s="490">
        <v>8.1999999999999993</v>
      </c>
      <c r="P38" s="490"/>
      <c r="Q38" s="492">
        <f t="shared" si="8"/>
        <v>34.4</v>
      </c>
      <c r="R38" s="654"/>
      <c r="S38" s="655"/>
      <c r="T38" s="655"/>
      <c r="U38" s="655"/>
      <c r="V38" s="656"/>
    </row>
    <row r="39" spans="1:25" s="463" customFormat="1" ht="24.75" customHeight="1" x14ac:dyDescent="0.25">
      <c r="A39" s="532" t="s">
        <v>47</v>
      </c>
      <c r="B39" s="486"/>
      <c r="C39" s="489"/>
      <c r="D39" s="489"/>
      <c r="E39" s="489"/>
      <c r="F39" s="489"/>
      <c r="G39" s="489"/>
      <c r="H39" s="492"/>
      <c r="I39" s="534"/>
      <c r="J39" s="532" t="s">
        <v>47</v>
      </c>
      <c r="K39" s="535">
        <v>8.4</v>
      </c>
      <c r="L39" s="490">
        <v>8.6</v>
      </c>
      <c r="M39" s="490">
        <v>0.9</v>
      </c>
      <c r="N39" s="490">
        <v>8.3000000000000007</v>
      </c>
      <c r="O39" s="490">
        <v>8.1999999999999993</v>
      </c>
      <c r="P39" s="490"/>
      <c r="Q39" s="492">
        <f t="shared" si="8"/>
        <v>34.4</v>
      </c>
      <c r="R39" s="654"/>
      <c r="S39" s="655"/>
      <c r="T39" s="655"/>
      <c r="U39" s="655"/>
      <c r="V39" s="656"/>
    </row>
    <row r="40" spans="1:25" s="463" customFormat="1" ht="24.75" customHeight="1" x14ac:dyDescent="0.25">
      <c r="A40" s="532" t="s">
        <v>48</v>
      </c>
      <c r="B40" s="486"/>
      <c r="C40" s="489"/>
      <c r="D40" s="489"/>
      <c r="E40" s="489"/>
      <c r="F40" s="489"/>
      <c r="G40" s="489"/>
      <c r="H40" s="492"/>
      <c r="I40" s="534"/>
      <c r="J40" s="532" t="s">
        <v>48</v>
      </c>
      <c r="K40" s="535">
        <v>8.4</v>
      </c>
      <c r="L40" s="490">
        <v>8.6</v>
      </c>
      <c r="M40" s="490">
        <v>0.9</v>
      </c>
      <c r="N40" s="490">
        <v>8.4</v>
      </c>
      <c r="O40" s="490">
        <v>8.1999999999999993</v>
      </c>
      <c r="P40" s="490"/>
      <c r="Q40" s="492">
        <f t="shared" si="8"/>
        <v>34.5</v>
      </c>
      <c r="R40" s="654"/>
      <c r="S40" s="655"/>
      <c r="T40" s="655"/>
      <c r="U40" s="655"/>
      <c r="V40" s="656"/>
    </row>
    <row r="41" spans="1:25" s="463" customFormat="1" ht="24.75" customHeight="1" thickBot="1" x14ac:dyDescent="0.3">
      <c r="A41" s="536" t="s">
        <v>49</v>
      </c>
      <c r="B41" s="521"/>
      <c r="C41" s="520"/>
      <c r="D41" s="520"/>
      <c r="E41" s="520"/>
      <c r="F41" s="520"/>
      <c r="G41" s="520"/>
      <c r="H41" s="492"/>
      <c r="I41" s="534"/>
      <c r="J41" s="536" t="s">
        <v>49</v>
      </c>
      <c r="K41" s="537">
        <v>8.4</v>
      </c>
      <c r="L41" s="522">
        <v>8.6</v>
      </c>
      <c r="M41" s="522">
        <v>0.9</v>
      </c>
      <c r="N41" s="522">
        <v>8.4</v>
      </c>
      <c r="O41" s="522">
        <v>8.1999999999999993</v>
      </c>
      <c r="P41" s="522"/>
      <c r="Q41" s="524">
        <f t="shared" si="8"/>
        <v>34.5</v>
      </c>
      <c r="R41" s="654"/>
      <c r="S41" s="655"/>
      <c r="T41" s="655"/>
      <c r="U41" s="655"/>
      <c r="V41" s="656"/>
    </row>
    <row r="42" spans="1:25" s="463" customFormat="1" ht="24.75" customHeight="1" thickBot="1" x14ac:dyDescent="0.3">
      <c r="A42" s="538" t="s">
        <v>11</v>
      </c>
      <c r="B42" s="539">
        <f>SUM(B35:B41)</f>
        <v>234.51860000000002</v>
      </c>
      <c r="C42" s="540">
        <f>SUM(C35:C41)</f>
        <v>238.85580000000002</v>
      </c>
      <c r="D42" s="540">
        <f t="shared" ref="D42:F42" si="9">SUM(D35:D41)</f>
        <v>25.093799999999998</v>
      </c>
      <c r="E42" s="540">
        <f t="shared" si="9"/>
        <v>235.13820000000004</v>
      </c>
      <c r="F42" s="540">
        <f t="shared" si="9"/>
        <v>233.89899999999997</v>
      </c>
      <c r="G42" s="540">
        <f t="shared" ref="G42" si="10">SUM(G35:G41)</f>
        <v>0</v>
      </c>
      <c r="H42" s="498">
        <f t="shared" si="7"/>
        <v>967.50540000000012</v>
      </c>
      <c r="I42" s="541"/>
      <c r="J42" s="542" t="s">
        <v>11</v>
      </c>
      <c r="K42" s="495">
        <f>SUM(K35:K41)</f>
        <v>58.8</v>
      </c>
      <c r="L42" s="543">
        <f t="shared" ref="L42:P42" si="11">SUM(L35:L41)</f>
        <v>60.1</v>
      </c>
      <c r="M42" s="543">
        <f t="shared" si="11"/>
        <v>6.2000000000000011</v>
      </c>
      <c r="N42" s="543">
        <f t="shared" si="11"/>
        <v>58.5</v>
      </c>
      <c r="O42" s="543">
        <f t="shared" si="11"/>
        <v>57.400000000000006</v>
      </c>
      <c r="P42" s="543">
        <f t="shared" si="11"/>
        <v>0</v>
      </c>
      <c r="Q42" s="498">
        <f t="shared" si="8"/>
        <v>241.00000000000003</v>
      </c>
      <c r="R42" s="654"/>
      <c r="S42" s="655"/>
      <c r="T42" s="655"/>
      <c r="U42" s="655"/>
      <c r="V42" s="656"/>
    </row>
    <row r="43" spans="1:25" s="502" customFormat="1" ht="24.75" customHeight="1" x14ac:dyDescent="0.25">
      <c r="A43" s="544"/>
      <c r="V43" s="515"/>
      <c r="W43" s="463"/>
      <c r="X43" s="463"/>
      <c r="Y43" s="463"/>
    </row>
    <row r="44" spans="1:25" ht="24.75" customHeight="1" thickBot="1" x14ac:dyDescent="0.3">
      <c r="A44" s="545"/>
      <c r="B44" s="546"/>
      <c r="C44" s="546"/>
      <c r="D44" s="547"/>
      <c r="E44" s="546"/>
      <c r="F44" s="546"/>
      <c r="G44" s="546"/>
      <c r="H44" s="546"/>
      <c r="I44" s="546"/>
      <c r="J44" s="548"/>
      <c r="K44" s="598"/>
      <c r="L44" s="546"/>
      <c r="M44" s="548"/>
      <c r="N44" s="548"/>
      <c r="O44" s="546"/>
      <c r="P44" s="546"/>
      <c r="Q44" s="546"/>
      <c r="R44" s="546"/>
      <c r="S44" s="546"/>
      <c r="T44" s="546"/>
      <c r="U44" s="546"/>
      <c r="V44" s="549"/>
      <c r="W44" s="463"/>
      <c r="X44" s="463"/>
      <c r="Y44" s="463"/>
    </row>
    <row r="45" spans="1:25" ht="20.25" customHeight="1" x14ac:dyDescent="0.25">
      <c r="A45" s="463"/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  <c r="Q45" s="463"/>
      <c r="R45" s="463"/>
      <c r="S45" s="463"/>
      <c r="T45" s="463"/>
      <c r="U45" s="463"/>
      <c r="V45" s="463"/>
      <c r="W45" s="463"/>
      <c r="X45" s="463"/>
      <c r="Y45" s="463"/>
    </row>
    <row r="46" spans="1:25" ht="14.1" customHeight="1" x14ac:dyDescent="0.25">
      <c r="A46" s="463"/>
      <c r="B46" s="463"/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463"/>
      <c r="N46" s="463"/>
      <c r="O46" s="463"/>
      <c r="P46" s="463"/>
      <c r="Q46" s="463"/>
      <c r="R46" s="463"/>
      <c r="S46" s="463"/>
      <c r="T46" s="463"/>
      <c r="V46" s="463"/>
      <c r="W46" s="463"/>
      <c r="X46" s="463"/>
      <c r="Y46" s="463"/>
    </row>
    <row r="47" spans="1:25" ht="14.1" customHeight="1" x14ac:dyDescent="0.25">
      <c r="A47" s="463"/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  <c r="Q47" s="463"/>
      <c r="R47" s="463"/>
      <c r="S47" s="463"/>
      <c r="T47" s="463"/>
      <c r="V47" s="463"/>
      <c r="W47" s="463"/>
      <c r="X47" s="463"/>
      <c r="Y47" s="463"/>
    </row>
    <row r="48" spans="1:25" ht="14.1" customHeight="1" x14ac:dyDescent="0.25">
      <c r="V48" s="463"/>
      <c r="W48" s="463"/>
      <c r="X48" s="463"/>
      <c r="Y48" s="463"/>
    </row>
    <row r="49" spans="22:25" x14ac:dyDescent="0.25">
      <c r="V49" s="463"/>
      <c r="W49" s="463"/>
      <c r="X49" s="463"/>
      <c r="Y49" s="463"/>
    </row>
    <row r="50" spans="22:25" x14ac:dyDescent="0.25">
      <c r="V50" s="463"/>
      <c r="W50" s="463"/>
      <c r="X50" s="463"/>
      <c r="Y50" s="463"/>
    </row>
    <row r="51" spans="22:25" x14ac:dyDescent="0.25">
      <c r="V51" s="463"/>
      <c r="W51" s="463"/>
      <c r="X51" s="463"/>
      <c r="Y51" s="463"/>
    </row>
  </sheetData>
  <mergeCells count="26">
    <mergeCell ref="R9:U9"/>
    <mergeCell ref="G21:K21"/>
    <mergeCell ref="K33:Q33"/>
    <mergeCell ref="B33:H33"/>
    <mergeCell ref="B20:C20"/>
    <mergeCell ref="B9:G9"/>
    <mergeCell ref="H9:M9"/>
    <mergeCell ref="N9:Q9"/>
    <mergeCell ref="L21:O21"/>
    <mergeCell ref="P21:S21"/>
    <mergeCell ref="J7:K7"/>
    <mergeCell ref="L7:N7"/>
    <mergeCell ref="R33:V42"/>
    <mergeCell ref="A1:A3"/>
    <mergeCell ref="B1:L1"/>
    <mergeCell ref="M1:P1"/>
    <mergeCell ref="B2:L3"/>
    <mergeCell ref="M2:P2"/>
    <mergeCell ref="M3:P3"/>
    <mergeCell ref="R1:V8"/>
    <mergeCell ref="B21:F21"/>
    <mergeCell ref="B5:C5"/>
    <mergeCell ref="G5:H5"/>
    <mergeCell ref="K5:L5"/>
    <mergeCell ref="G7:H7"/>
    <mergeCell ref="B7:C7"/>
  </mergeCells>
  <pageMargins left="0.23622047244094491" right="0.23622047244094491" top="0.74803149606299213" bottom="0.74803149606299213" header="0.31496062992125984" footer="0.31496062992125984"/>
  <pageSetup scale="44" orientation="landscape" blackAndWhite="1" horizontalDpi="300" verticalDpi="300" r:id="rId1"/>
  <rowBreaks count="1" manualBreakCount="1">
    <brk id="44" max="19" man="1"/>
  </row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view="pageBreakPreview" zoomScaleNormal="100" zoomScaleSheetLayoutView="100" workbookViewId="0">
      <selection activeCell="I7" sqref="I7"/>
    </sheetView>
  </sheetViews>
  <sheetFormatPr baseColWidth="10" defaultRowHeight="15" x14ac:dyDescent="0.25"/>
  <cols>
    <col min="1" max="4" width="12.28515625" style="19" customWidth="1"/>
    <col min="5" max="16384" width="11.42578125" style="19"/>
  </cols>
  <sheetData>
    <row r="1" spans="1:4" ht="21.75" thickBot="1" x14ac:dyDescent="0.3">
      <c r="A1" s="684" t="s">
        <v>149</v>
      </c>
      <c r="B1" s="685"/>
      <c r="C1" s="685"/>
      <c r="D1" s="686"/>
    </row>
    <row r="2" spans="1:4" ht="35.25" thickBot="1" x14ac:dyDescent="0.3">
      <c r="A2" s="570" t="s">
        <v>124</v>
      </c>
      <c r="B2" s="571" t="s">
        <v>125</v>
      </c>
      <c r="C2" s="570" t="s">
        <v>124</v>
      </c>
      <c r="D2" s="571" t="s">
        <v>125</v>
      </c>
    </row>
    <row r="3" spans="1:4" ht="17.25" x14ac:dyDescent="0.25">
      <c r="A3" s="564" t="s">
        <v>126</v>
      </c>
      <c r="B3" s="565">
        <v>3.2839999999999998</v>
      </c>
      <c r="C3" s="564" t="s">
        <v>136</v>
      </c>
      <c r="D3" s="565">
        <v>2.3130000000000002</v>
      </c>
    </row>
    <row r="4" spans="1:4" ht="17.25" x14ac:dyDescent="0.25">
      <c r="A4" s="566" t="s">
        <v>127</v>
      </c>
      <c r="B4" s="567">
        <v>3.36</v>
      </c>
      <c r="C4" s="566" t="s">
        <v>137</v>
      </c>
      <c r="D4" s="567">
        <v>2.3820000000000001</v>
      </c>
    </row>
    <row r="5" spans="1:4" ht="17.25" x14ac:dyDescent="0.25">
      <c r="A5" s="566" t="s">
        <v>128</v>
      </c>
      <c r="B5" s="567">
        <v>0.38</v>
      </c>
      <c r="C5" s="566" t="s">
        <v>138</v>
      </c>
      <c r="D5" s="567">
        <v>0.441</v>
      </c>
    </row>
    <row r="6" spans="1:4" ht="17.25" x14ac:dyDescent="0.25">
      <c r="A6" s="566" t="s">
        <v>129</v>
      </c>
      <c r="B6" s="567">
        <v>3.3159999999999998</v>
      </c>
      <c r="C6" s="566" t="s">
        <v>139</v>
      </c>
      <c r="D6" s="567">
        <v>2.3820000000000001</v>
      </c>
    </row>
    <row r="7" spans="1:4" ht="18" thickBot="1" x14ac:dyDescent="0.3">
      <c r="A7" s="568" t="s">
        <v>130</v>
      </c>
      <c r="B7" s="569">
        <v>3.28</v>
      </c>
      <c r="C7" s="568" t="s">
        <v>140</v>
      </c>
      <c r="D7" s="569">
        <v>2.6579999999999999</v>
      </c>
    </row>
    <row r="8" spans="1:4" ht="17.25" x14ac:dyDescent="0.25">
      <c r="A8" s="564" t="s">
        <v>131</v>
      </c>
      <c r="B8" s="565">
        <v>2.3730000000000002</v>
      </c>
      <c r="C8" s="564" t="s">
        <v>141</v>
      </c>
      <c r="D8" s="565">
        <v>2.8380000000000001</v>
      </c>
    </row>
    <row r="9" spans="1:4" ht="17.25" x14ac:dyDescent="0.25">
      <c r="A9" s="566" t="s">
        <v>132</v>
      </c>
      <c r="B9" s="567">
        <v>2.262</v>
      </c>
      <c r="C9" s="566" t="s">
        <v>142</v>
      </c>
      <c r="D9" s="567">
        <v>0.48</v>
      </c>
    </row>
    <row r="10" spans="1:4" ht="17.25" x14ac:dyDescent="0.25">
      <c r="A10" s="566" t="s">
        <v>133</v>
      </c>
      <c r="B10" s="567">
        <v>0.46800000000000003</v>
      </c>
      <c r="C10" s="566" t="s">
        <v>143</v>
      </c>
      <c r="D10" s="567">
        <v>2.7989999999999999</v>
      </c>
    </row>
    <row r="11" spans="1:4" ht="18" thickBot="1" x14ac:dyDescent="0.3">
      <c r="A11" s="566" t="s">
        <v>134</v>
      </c>
      <c r="B11" s="567">
        <v>2.2949999999999999</v>
      </c>
      <c r="C11" s="568" t="s">
        <v>144</v>
      </c>
      <c r="D11" s="569">
        <v>2.8260000000000001</v>
      </c>
    </row>
    <row r="12" spans="1:4" ht="18" thickBot="1" x14ac:dyDescent="0.3">
      <c r="A12" s="568" t="s">
        <v>135</v>
      </c>
      <c r="B12" s="569">
        <v>2.6760000000000002</v>
      </c>
      <c r="C12" s="564" t="s">
        <v>145</v>
      </c>
      <c r="D12" s="565">
        <v>2.7330000000000001</v>
      </c>
    </row>
    <row r="13" spans="1:4" ht="17.25" x14ac:dyDescent="0.25">
      <c r="A13" s="687"/>
      <c r="B13" s="688"/>
      <c r="C13" s="566" t="s">
        <v>146</v>
      </c>
      <c r="D13" s="567">
        <v>0.498</v>
      </c>
    </row>
    <row r="14" spans="1:4" ht="17.25" x14ac:dyDescent="0.25">
      <c r="A14" s="689"/>
      <c r="B14" s="690"/>
      <c r="C14" s="566" t="s">
        <v>147</v>
      </c>
      <c r="D14" s="567">
        <v>2.718</v>
      </c>
    </row>
    <row r="15" spans="1:4" ht="18" thickBot="1" x14ac:dyDescent="0.3">
      <c r="A15" s="691"/>
      <c r="B15" s="692"/>
      <c r="C15" s="568" t="s">
        <v>148</v>
      </c>
      <c r="D15" s="569">
        <v>2.73</v>
      </c>
    </row>
  </sheetData>
  <mergeCells count="2">
    <mergeCell ref="A1:D1"/>
    <mergeCell ref="A13:B15"/>
  </mergeCells>
  <pageMargins left="0.25" right="0.25" top="0.75" bottom="0.75" header="0.3" footer="0.3"/>
  <pageSetup paperSize="9" scale="110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view="pageBreakPreview" zoomScaleNormal="100" zoomScaleSheetLayoutView="100" workbookViewId="0">
      <selection activeCell="I13" sqref="I13"/>
    </sheetView>
  </sheetViews>
  <sheetFormatPr baseColWidth="10" defaultRowHeight="18.75" x14ac:dyDescent="0.25"/>
  <cols>
    <col min="1" max="3" width="11.42578125" style="230"/>
    <col min="4" max="4" width="9.140625" style="230" customWidth="1"/>
    <col min="5" max="5" width="12.5703125" style="230" customWidth="1"/>
    <col min="6" max="16384" width="11.42578125" style="230"/>
  </cols>
  <sheetData>
    <row r="1" spans="1:5" ht="37.5" x14ac:dyDescent="0.25">
      <c r="A1" s="345"/>
      <c r="B1" s="346" t="s">
        <v>82</v>
      </c>
      <c r="C1" s="346" t="s">
        <v>90</v>
      </c>
      <c r="D1" s="346" t="s">
        <v>83</v>
      </c>
      <c r="E1" s="347" t="s">
        <v>88</v>
      </c>
    </row>
    <row r="2" spans="1:5" x14ac:dyDescent="0.25">
      <c r="A2" s="693" t="s">
        <v>89</v>
      </c>
      <c r="B2" s="348">
        <v>757</v>
      </c>
      <c r="C2" s="348">
        <v>64</v>
      </c>
      <c r="D2" s="349">
        <v>4</v>
      </c>
      <c r="E2" s="350">
        <f t="shared" ref="E2:E7" si="0">SUM(B2:C2)*D2/1000</f>
        <v>3.2839999999999998</v>
      </c>
    </row>
    <row r="3" spans="1:5" x14ac:dyDescent="0.25">
      <c r="A3" s="693"/>
      <c r="B3" s="348">
        <v>772</v>
      </c>
      <c r="C3" s="348">
        <v>68</v>
      </c>
      <c r="D3" s="349">
        <v>4</v>
      </c>
      <c r="E3" s="350">
        <f t="shared" si="0"/>
        <v>3.36</v>
      </c>
    </row>
    <row r="4" spans="1:5" x14ac:dyDescent="0.25">
      <c r="A4" s="693"/>
      <c r="B4" s="348">
        <v>86</v>
      </c>
      <c r="C4" s="348">
        <v>9</v>
      </c>
      <c r="D4" s="349">
        <v>4</v>
      </c>
      <c r="E4" s="350">
        <f t="shared" si="0"/>
        <v>0.38</v>
      </c>
    </row>
    <row r="5" spans="1:5" x14ac:dyDescent="0.25">
      <c r="A5" s="693"/>
      <c r="B5" s="348">
        <v>763</v>
      </c>
      <c r="C5" s="348">
        <v>66</v>
      </c>
      <c r="D5" s="349">
        <v>4</v>
      </c>
      <c r="E5" s="350">
        <f t="shared" si="0"/>
        <v>3.3159999999999998</v>
      </c>
    </row>
    <row r="6" spans="1:5" x14ac:dyDescent="0.25">
      <c r="A6" s="693"/>
      <c r="B6" s="348">
        <v>756</v>
      </c>
      <c r="C6" s="348">
        <v>64</v>
      </c>
      <c r="D6" s="349">
        <v>4</v>
      </c>
      <c r="E6" s="350">
        <f t="shared" si="0"/>
        <v>3.28</v>
      </c>
    </row>
    <row r="7" spans="1:5" x14ac:dyDescent="0.25">
      <c r="A7" s="693" t="s">
        <v>84</v>
      </c>
      <c r="B7" s="348">
        <v>729</v>
      </c>
      <c r="C7" s="348">
        <v>62</v>
      </c>
      <c r="D7" s="349">
        <v>3</v>
      </c>
      <c r="E7" s="350">
        <f t="shared" si="0"/>
        <v>2.3730000000000002</v>
      </c>
    </row>
    <row r="8" spans="1:5" x14ac:dyDescent="0.25">
      <c r="A8" s="693"/>
      <c r="B8" s="348">
        <v>695</v>
      </c>
      <c r="C8" s="348">
        <v>59</v>
      </c>
      <c r="D8" s="349">
        <v>3</v>
      </c>
      <c r="E8" s="350">
        <f t="shared" ref="E8:E24" si="1">SUM(B8:C8)*D8/1000</f>
        <v>2.262</v>
      </c>
    </row>
    <row r="9" spans="1:5" x14ac:dyDescent="0.25">
      <c r="A9" s="693"/>
      <c r="B9" s="348">
        <v>146</v>
      </c>
      <c r="C9" s="348">
        <v>10</v>
      </c>
      <c r="D9" s="349">
        <v>3</v>
      </c>
      <c r="E9" s="350">
        <f t="shared" si="1"/>
        <v>0.46800000000000003</v>
      </c>
    </row>
    <row r="10" spans="1:5" x14ac:dyDescent="0.25">
      <c r="A10" s="693"/>
      <c r="B10" s="348">
        <v>705</v>
      </c>
      <c r="C10" s="348">
        <v>60</v>
      </c>
      <c r="D10" s="349">
        <v>3</v>
      </c>
      <c r="E10" s="350">
        <f t="shared" si="1"/>
        <v>2.2949999999999999</v>
      </c>
    </row>
    <row r="11" spans="1:5" x14ac:dyDescent="0.25">
      <c r="A11" s="693"/>
      <c r="B11" s="348">
        <v>824</v>
      </c>
      <c r="C11" s="348">
        <v>68</v>
      </c>
      <c r="D11" s="349">
        <v>3</v>
      </c>
      <c r="E11" s="350">
        <f t="shared" si="1"/>
        <v>2.6760000000000002</v>
      </c>
    </row>
    <row r="12" spans="1:5" x14ac:dyDescent="0.25">
      <c r="A12" s="693" t="s">
        <v>85</v>
      </c>
      <c r="B12" s="348">
        <v>713</v>
      </c>
      <c r="C12" s="348">
        <v>58</v>
      </c>
      <c r="D12" s="349">
        <v>3</v>
      </c>
      <c r="E12" s="350">
        <f t="shared" si="1"/>
        <v>2.3130000000000002</v>
      </c>
    </row>
    <row r="13" spans="1:5" x14ac:dyDescent="0.25">
      <c r="A13" s="693"/>
      <c r="B13" s="348">
        <v>733</v>
      </c>
      <c r="C13" s="348">
        <v>61</v>
      </c>
      <c r="D13" s="349">
        <v>3</v>
      </c>
      <c r="E13" s="350">
        <f t="shared" si="1"/>
        <v>2.3820000000000001</v>
      </c>
    </row>
    <row r="14" spans="1:5" x14ac:dyDescent="0.25">
      <c r="A14" s="693"/>
      <c r="B14" s="348">
        <v>134</v>
      </c>
      <c r="C14" s="348">
        <v>13</v>
      </c>
      <c r="D14" s="349">
        <v>3</v>
      </c>
      <c r="E14" s="350">
        <f t="shared" si="1"/>
        <v>0.441</v>
      </c>
    </row>
    <row r="15" spans="1:5" x14ac:dyDescent="0.25">
      <c r="A15" s="693"/>
      <c r="B15" s="348">
        <v>732</v>
      </c>
      <c r="C15" s="348">
        <v>62</v>
      </c>
      <c r="D15" s="349">
        <v>3</v>
      </c>
      <c r="E15" s="350">
        <f t="shared" si="1"/>
        <v>2.3820000000000001</v>
      </c>
    </row>
    <row r="16" spans="1:5" x14ac:dyDescent="0.25">
      <c r="A16" s="693"/>
      <c r="B16" s="348">
        <v>816</v>
      </c>
      <c r="C16" s="348">
        <v>70</v>
      </c>
      <c r="D16" s="349">
        <v>3</v>
      </c>
      <c r="E16" s="350">
        <f t="shared" si="1"/>
        <v>2.6579999999999999</v>
      </c>
    </row>
    <row r="17" spans="1:5" x14ac:dyDescent="0.25">
      <c r="A17" s="693" t="s">
        <v>86</v>
      </c>
      <c r="B17" s="348">
        <v>875</v>
      </c>
      <c r="C17" s="348">
        <v>71</v>
      </c>
      <c r="D17" s="349">
        <v>3</v>
      </c>
      <c r="E17" s="350">
        <f t="shared" si="1"/>
        <v>2.8380000000000001</v>
      </c>
    </row>
    <row r="18" spans="1:5" x14ac:dyDescent="0.25">
      <c r="A18" s="693"/>
      <c r="B18" s="348">
        <v>148</v>
      </c>
      <c r="C18" s="348">
        <v>12</v>
      </c>
      <c r="D18" s="349">
        <v>3</v>
      </c>
      <c r="E18" s="350">
        <f t="shared" si="1"/>
        <v>0.48</v>
      </c>
    </row>
    <row r="19" spans="1:5" x14ac:dyDescent="0.25">
      <c r="A19" s="693"/>
      <c r="B19" s="348">
        <v>861</v>
      </c>
      <c r="C19" s="348">
        <v>72</v>
      </c>
      <c r="D19" s="349">
        <v>3</v>
      </c>
      <c r="E19" s="350">
        <f t="shared" si="1"/>
        <v>2.7989999999999999</v>
      </c>
    </row>
    <row r="20" spans="1:5" x14ac:dyDescent="0.25">
      <c r="A20" s="693"/>
      <c r="B20" s="348">
        <v>870</v>
      </c>
      <c r="C20" s="348">
        <v>72</v>
      </c>
      <c r="D20" s="349">
        <v>3</v>
      </c>
      <c r="E20" s="350">
        <f t="shared" si="1"/>
        <v>2.8260000000000001</v>
      </c>
    </row>
    <row r="21" spans="1:5" x14ac:dyDescent="0.25">
      <c r="A21" s="693" t="s">
        <v>87</v>
      </c>
      <c r="B21" s="348">
        <v>841</v>
      </c>
      <c r="C21" s="348">
        <v>70</v>
      </c>
      <c r="D21" s="349">
        <v>3</v>
      </c>
      <c r="E21" s="350">
        <f t="shared" si="1"/>
        <v>2.7330000000000001</v>
      </c>
    </row>
    <row r="22" spans="1:5" x14ac:dyDescent="0.25">
      <c r="A22" s="693"/>
      <c r="B22" s="348">
        <v>152</v>
      </c>
      <c r="C22" s="348">
        <v>14</v>
      </c>
      <c r="D22" s="349">
        <v>3</v>
      </c>
      <c r="E22" s="350">
        <f t="shared" si="1"/>
        <v>0.498</v>
      </c>
    </row>
    <row r="23" spans="1:5" x14ac:dyDescent="0.25">
      <c r="A23" s="693"/>
      <c r="B23" s="348">
        <v>836</v>
      </c>
      <c r="C23" s="348">
        <v>70</v>
      </c>
      <c r="D23" s="349">
        <v>3</v>
      </c>
      <c r="E23" s="350">
        <f t="shared" si="1"/>
        <v>2.718</v>
      </c>
    </row>
    <row r="24" spans="1:5" ht="19.5" thickBot="1" x14ac:dyDescent="0.3">
      <c r="A24" s="694"/>
      <c r="B24" s="351">
        <v>840</v>
      </c>
      <c r="C24" s="351">
        <v>70</v>
      </c>
      <c r="D24" s="349">
        <v>3</v>
      </c>
      <c r="E24" s="352">
        <f t="shared" si="1"/>
        <v>2.73</v>
      </c>
    </row>
  </sheetData>
  <mergeCells count="5">
    <mergeCell ref="A7:A11"/>
    <mergeCell ref="A12:A16"/>
    <mergeCell ref="A17:A20"/>
    <mergeCell ref="A21:A24"/>
    <mergeCell ref="A2:A6"/>
  </mergeCells>
  <pageMargins left="0.7" right="0.7" top="0.75" bottom="0.75" header="0.3" footer="0.3"/>
  <pageSetup paperSize="9" orientation="landscape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695" t="s">
        <v>91</v>
      </c>
      <c r="B1" s="696"/>
      <c r="C1" s="696"/>
      <c r="D1" s="697"/>
    </row>
    <row r="2" spans="1:6" ht="20.25" x14ac:dyDescent="0.25">
      <c r="A2" s="353" t="s">
        <v>92</v>
      </c>
      <c r="B2" s="354">
        <v>71</v>
      </c>
      <c r="C2" s="355" t="s">
        <v>93</v>
      </c>
      <c r="D2" s="356" t="s">
        <v>94</v>
      </c>
    </row>
    <row r="3" spans="1:6" ht="20.25" x14ac:dyDescent="0.25">
      <c r="A3" s="357" t="s">
        <v>95</v>
      </c>
      <c r="B3" s="358">
        <f>B2*3.72%</f>
        <v>2.6412000000000004</v>
      </c>
      <c r="C3" s="359"/>
      <c r="D3" s="360" t="s">
        <v>96</v>
      </c>
    </row>
    <row r="4" spans="1:6" ht="20.25" x14ac:dyDescent="0.25">
      <c r="A4" s="357" t="s">
        <v>97</v>
      </c>
      <c r="B4" s="358">
        <f>B3*2</f>
        <v>5.2824000000000009</v>
      </c>
      <c r="C4" s="359"/>
      <c r="D4" s="360" t="s">
        <v>98</v>
      </c>
    </row>
    <row r="5" spans="1:6" ht="20.25" x14ac:dyDescent="0.25">
      <c r="A5" s="361" t="s">
        <v>99</v>
      </c>
      <c r="B5" s="362">
        <v>2.5000000000000001E-2</v>
      </c>
      <c r="C5" s="359" t="s">
        <v>93</v>
      </c>
      <c r="D5" s="360" t="s">
        <v>100</v>
      </c>
    </row>
    <row r="6" spans="1:6" ht="20.25" x14ac:dyDescent="0.25">
      <c r="A6" s="361" t="s">
        <v>101</v>
      </c>
      <c r="B6" s="363">
        <v>155.19999999999999</v>
      </c>
      <c r="C6" s="359" t="s">
        <v>93</v>
      </c>
      <c r="D6" s="360" t="s">
        <v>94</v>
      </c>
    </row>
    <row r="7" spans="1:6" ht="20.25" x14ac:dyDescent="0.25">
      <c r="A7" s="357" t="s">
        <v>102</v>
      </c>
      <c r="B7" s="358">
        <f>B5*B6</f>
        <v>3.88</v>
      </c>
      <c r="C7" s="359"/>
      <c r="D7" s="360" t="s">
        <v>103</v>
      </c>
    </row>
    <row r="8" spans="1:6" ht="20.25" x14ac:dyDescent="0.25">
      <c r="A8" s="357" t="s">
        <v>104</v>
      </c>
      <c r="B8" s="364">
        <v>0.36</v>
      </c>
      <c r="C8" s="359"/>
      <c r="D8" s="117" t="s">
        <v>105</v>
      </c>
    </row>
    <row r="9" spans="1:6" ht="21" thickBot="1" x14ac:dyDescent="0.3">
      <c r="A9" s="357" t="s">
        <v>106</v>
      </c>
      <c r="B9" s="365">
        <f>B4-B7</f>
        <v>1.402400000000001</v>
      </c>
      <c r="C9" s="359"/>
      <c r="D9" s="360" t="s">
        <v>107</v>
      </c>
    </row>
    <row r="10" spans="1:6" ht="21" thickBot="1" x14ac:dyDescent="0.3">
      <c r="A10" s="366" t="s">
        <v>108</v>
      </c>
      <c r="B10" s="367">
        <f>B9/B8</f>
        <v>3.8955555555555583</v>
      </c>
      <c r="C10" s="368"/>
      <c r="D10" s="369" t="s">
        <v>109</v>
      </c>
      <c r="E10" s="19" t="s">
        <v>110</v>
      </c>
      <c r="F10" s="19" t="s">
        <v>111</v>
      </c>
    </row>
    <row r="14" spans="1:6" s="370" customFormat="1" ht="14.25" x14ac:dyDescent="0.25">
      <c r="B14" s="371"/>
      <c r="C14" s="372"/>
      <c r="D14" s="372"/>
      <c r="E14" s="371"/>
    </row>
    <row r="15" spans="1:6" s="370" customFormat="1" ht="14.25" x14ac:dyDescent="0.25">
      <c r="B15" s="371"/>
      <c r="C15" s="373"/>
      <c r="D15" s="372"/>
      <c r="E15" s="371"/>
    </row>
    <row r="16" spans="1:6" s="370" customFormat="1" ht="14.25" x14ac:dyDescent="0.25">
      <c r="B16" s="371"/>
      <c r="C16" s="373"/>
      <c r="D16" s="372"/>
      <c r="E16" s="371"/>
    </row>
    <row r="17" spans="2:5" s="370" customFormat="1" ht="14.25" x14ac:dyDescent="0.25">
      <c r="B17" s="371"/>
      <c r="C17" s="373"/>
      <c r="D17" s="372"/>
      <c r="E17" s="371"/>
    </row>
    <row r="18" spans="2:5" s="370" customFormat="1" ht="14.25" x14ac:dyDescent="0.25">
      <c r="B18" s="371"/>
      <c r="C18" s="372"/>
      <c r="D18" s="372"/>
      <c r="E18" s="371"/>
    </row>
    <row r="19" spans="2:5" s="370" customFormat="1" ht="14.25" x14ac:dyDescent="0.25">
      <c r="B19" s="371"/>
      <c r="C19" s="372"/>
      <c r="D19" s="372"/>
      <c r="E19" s="371"/>
    </row>
    <row r="20" spans="2:5" s="370" customFormat="1" ht="14.25" x14ac:dyDescent="0.25">
      <c r="B20" s="371"/>
      <c r="C20" s="372"/>
      <c r="D20" s="372"/>
      <c r="E20" s="371"/>
    </row>
    <row r="21" spans="2:5" s="370" customFormat="1" ht="14.25" x14ac:dyDescent="0.25">
      <c r="B21" s="371"/>
      <c r="C21" s="372"/>
      <c r="D21" s="372"/>
      <c r="E21" s="371"/>
    </row>
    <row r="22" spans="2:5" s="370" customFormat="1" ht="14.25" x14ac:dyDescent="0.25">
      <c r="B22" s="371"/>
      <c r="C22" s="374"/>
      <c r="D22" s="375"/>
      <c r="E22" s="371"/>
    </row>
    <row r="23" spans="2:5" s="370" customFormat="1" ht="14.25" x14ac:dyDescent="0.25">
      <c r="B23" s="371"/>
      <c r="C23" s="374"/>
      <c r="D23" s="376"/>
      <c r="E23" s="371"/>
    </row>
    <row r="24" spans="2:5" s="370" customFormat="1" x14ac:dyDescent="0.25">
      <c r="B24" s="371"/>
      <c r="C24" s="377"/>
      <c r="D24" s="73"/>
      <c r="E24" s="371"/>
    </row>
    <row r="25" spans="2:5" s="370" customFormat="1" x14ac:dyDescent="0.25">
      <c r="B25" s="371"/>
      <c r="C25" s="377"/>
      <c r="D25" s="73"/>
      <c r="E25" s="371"/>
    </row>
    <row r="26" spans="2:5" s="370" customFormat="1" x14ac:dyDescent="0.25">
      <c r="B26" s="371"/>
      <c r="C26" s="378"/>
      <c r="D26" s="73"/>
      <c r="E26" s="371"/>
    </row>
    <row r="27" spans="2:5" s="370" customFormat="1" x14ac:dyDescent="0.25">
      <c r="B27" s="371"/>
      <c r="C27" s="378"/>
      <c r="D27" s="73"/>
      <c r="E27" s="371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618" t="s">
        <v>57</v>
      </c>
      <c r="L11" s="618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53</v>
      </c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24" t="s">
        <v>9</v>
      </c>
      <c r="O15" s="624"/>
      <c r="P15" s="624"/>
      <c r="Q15" s="624"/>
      <c r="R15" s="624"/>
      <c r="S15" s="625"/>
      <c r="T15" s="626" t="s">
        <v>30</v>
      </c>
      <c r="U15" s="627"/>
      <c r="V15" s="627"/>
      <c r="W15" s="627"/>
      <c r="X15" s="627"/>
      <c r="Y15" s="62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621" t="s">
        <v>8</v>
      </c>
      <c r="C55" s="622"/>
      <c r="D55" s="622"/>
      <c r="E55" s="622"/>
      <c r="F55" s="61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618" t="s">
        <v>58</v>
      </c>
      <c r="L11" s="618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53</v>
      </c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24" t="s">
        <v>9</v>
      </c>
      <c r="O15" s="624"/>
      <c r="P15" s="624"/>
      <c r="Q15" s="624"/>
      <c r="R15" s="624"/>
      <c r="S15" s="625"/>
      <c r="T15" s="626" t="s">
        <v>30</v>
      </c>
      <c r="U15" s="627"/>
      <c r="V15" s="627"/>
      <c r="W15" s="627"/>
      <c r="X15" s="627"/>
      <c r="Y15" s="62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621" t="s">
        <v>8</v>
      </c>
      <c r="C55" s="622"/>
      <c r="D55" s="622"/>
      <c r="E55" s="622"/>
      <c r="F55" s="61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618" t="s">
        <v>59</v>
      </c>
      <c r="L11" s="618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1"/>
      <c r="E15" s="629" t="s">
        <v>53</v>
      </c>
      <c r="F15" s="630"/>
      <c r="G15" s="630"/>
      <c r="H15" s="630"/>
      <c r="I15" s="630"/>
      <c r="J15" s="630"/>
      <c r="K15" s="630"/>
      <c r="L15" s="630"/>
      <c r="M15" s="631"/>
      <c r="N15" s="624" t="s">
        <v>9</v>
      </c>
      <c r="O15" s="624"/>
      <c r="P15" s="624"/>
      <c r="Q15" s="624"/>
      <c r="R15" s="624"/>
      <c r="S15" s="625"/>
      <c r="T15" s="626" t="s">
        <v>30</v>
      </c>
      <c r="U15" s="627"/>
      <c r="V15" s="627"/>
      <c r="W15" s="627"/>
      <c r="X15" s="627"/>
      <c r="Y15" s="62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621" t="s">
        <v>8</v>
      </c>
      <c r="C55" s="622"/>
      <c r="D55" s="622"/>
      <c r="E55" s="622"/>
      <c r="F55" s="61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616" t="s">
        <v>0</v>
      </c>
      <c r="B3" s="616"/>
      <c r="C3" s="61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617" t="s">
        <v>2</v>
      </c>
      <c r="F9" s="617"/>
      <c r="G9" s="6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617"/>
      <c r="S9" s="6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618" t="s">
        <v>60</v>
      </c>
      <c r="L11" s="618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629" t="s">
        <v>8</v>
      </c>
      <c r="C15" s="630"/>
      <c r="D15" s="630"/>
      <c r="E15" s="631"/>
      <c r="F15" s="629" t="s">
        <v>53</v>
      </c>
      <c r="G15" s="630"/>
      <c r="H15" s="630"/>
      <c r="I15" s="630"/>
      <c r="J15" s="630"/>
      <c r="K15" s="630"/>
      <c r="L15" s="630"/>
      <c r="M15" s="630"/>
      <c r="N15" s="631"/>
      <c r="O15" s="624" t="s">
        <v>9</v>
      </c>
      <c r="P15" s="624"/>
      <c r="Q15" s="624"/>
      <c r="R15" s="624"/>
      <c r="S15" s="624"/>
      <c r="T15" s="625"/>
      <c r="U15" s="626" t="s">
        <v>30</v>
      </c>
      <c r="V15" s="627"/>
      <c r="W15" s="627"/>
      <c r="X15" s="627"/>
      <c r="Y15" s="627"/>
      <c r="Z15" s="628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621" t="s">
        <v>26</v>
      </c>
      <c r="C36" s="622"/>
      <c r="D36" s="622"/>
      <c r="E36" s="622"/>
      <c r="F36" s="622"/>
      <c r="G36" s="622"/>
      <c r="H36" s="619"/>
      <c r="I36" s="102"/>
      <c r="J36" s="55" t="s">
        <v>27</v>
      </c>
      <c r="K36" s="110"/>
      <c r="L36" s="622" t="s">
        <v>26</v>
      </c>
      <c r="M36" s="622"/>
      <c r="N36" s="622"/>
      <c r="O36" s="622"/>
      <c r="P36" s="61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623"/>
      <c r="K54" s="62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621" t="s">
        <v>8</v>
      </c>
      <c r="C55" s="622"/>
      <c r="D55" s="622"/>
      <c r="E55" s="622"/>
      <c r="F55" s="622"/>
      <c r="G55" s="61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Rangos con nombre</vt:lpstr>
      </vt:variant>
      <vt:variant>
        <vt:i4>2</vt:i4>
      </vt:variant>
    </vt:vector>
  </HeadingPairs>
  <TitlesOfParts>
    <vt:vector size="56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SEM 46</vt:lpstr>
      <vt:lpstr>SEM 47</vt:lpstr>
      <vt:lpstr>SEM 48</vt:lpstr>
      <vt:lpstr>SEM 49</vt:lpstr>
      <vt:lpstr>IMPRIMIR</vt:lpstr>
      <vt:lpstr>Calcio_imprimir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2022-02-04T15:15:58Z</cp:lastPrinted>
  <dcterms:created xsi:type="dcterms:W3CDTF">2021-03-04T08:17:33Z</dcterms:created>
  <dcterms:modified xsi:type="dcterms:W3CDTF">2022-02-07T13:58:18Z</dcterms:modified>
</cp:coreProperties>
</file>