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668808BC-6AE4-4365-A73B-9EC04FEE5F70}" xr6:coauthVersionLast="36" xr6:coauthVersionMax="36" xr10:uidLastSave="{00000000-0000-0000-0000-000000000000}"/>
  <bookViews>
    <workbookView xWindow="0" yWindow="0" windowWidth="20490" windowHeight="7545" tabRatio="808" firstSheet="50" activeTab="58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SEM 57" sheetId="69" r:id="rId58"/>
    <sheet name="IMPRIMIR" sheetId="2" r:id="rId59"/>
    <sheet name="Calcio_imprimir" sheetId="50" r:id="rId60"/>
    <sheet name="Calcio" sheetId="35" r:id="rId61"/>
    <sheet name="CARBONATO DE CALCIO" sheetId="36" r:id="rId62"/>
  </sheets>
  <definedNames>
    <definedName name="_xlnm.Print_Area" localSheetId="61">'CARBONATO DE CALCIO'!$A$1:$D$10</definedName>
    <definedName name="_xlnm.Print_Area" localSheetId="58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3" i="69" l="1"/>
  <c r="M83" i="69"/>
  <c r="N83" i="69"/>
  <c r="O83" i="69"/>
  <c r="P83" i="69"/>
  <c r="Q83" i="69"/>
  <c r="R83" i="69"/>
  <c r="S83" i="69"/>
  <c r="S87" i="69" l="1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S86" i="69"/>
  <c r="R86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B86" i="69"/>
  <c r="T85" i="69"/>
  <c r="S88" i="69"/>
  <c r="R88" i="69"/>
  <c r="Q88" i="69"/>
  <c r="P88" i="69"/>
  <c r="O88" i="69"/>
  <c r="N88" i="69"/>
  <c r="M88" i="69"/>
  <c r="L88" i="69"/>
  <c r="K83" i="69"/>
  <c r="K88" i="69" s="1"/>
  <c r="J83" i="69"/>
  <c r="J88" i="69" s="1"/>
  <c r="I83" i="69"/>
  <c r="I88" i="69" s="1"/>
  <c r="H83" i="69"/>
  <c r="H88" i="69" s="1"/>
  <c r="G83" i="69"/>
  <c r="G88" i="69" s="1"/>
  <c r="F83" i="69"/>
  <c r="F88" i="69" s="1"/>
  <c r="E83" i="69"/>
  <c r="E88" i="69" s="1"/>
  <c r="D83" i="69"/>
  <c r="D88" i="69" s="1"/>
  <c r="C83" i="69"/>
  <c r="C88" i="69" s="1"/>
  <c r="B83" i="69"/>
  <c r="B88" i="69" s="1"/>
  <c r="T82" i="69"/>
  <c r="T81" i="69"/>
  <c r="T80" i="69"/>
  <c r="T79" i="69"/>
  <c r="T78" i="69"/>
  <c r="T77" i="69"/>
  <c r="T76" i="69"/>
  <c r="G70" i="69"/>
  <c r="F70" i="69"/>
  <c r="C70" i="69"/>
  <c r="G69" i="69"/>
  <c r="F69" i="69"/>
  <c r="E69" i="69"/>
  <c r="D69" i="69"/>
  <c r="C69" i="69"/>
  <c r="B69" i="69"/>
  <c r="G68" i="69"/>
  <c r="F68" i="69"/>
  <c r="E68" i="69"/>
  <c r="D68" i="69"/>
  <c r="C68" i="69"/>
  <c r="B68" i="69"/>
  <c r="H67" i="69"/>
  <c r="G65" i="69"/>
  <c r="F65" i="69"/>
  <c r="E65" i="69"/>
  <c r="E70" i="69" s="1"/>
  <c r="D65" i="69"/>
  <c r="D70" i="69" s="1"/>
  <c r="C65" i="69"/>
  <c r="B65" i="69"/>
  <c r="B70" i="69" s="1"/>
  <c r="H64" i="69"/>
  <c r="H63" i="69"/>
  <c r="H62" i="69"/>
  <c r="H61" i="69"/>
  <c r="H60" i="69"/>
  <c r="H59" i="69"/>
  <c r="H58" i="69"/>
  <c r="H51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K32" i="69"/>
  <c r="J32" i="69" s="1"/>
  <c r="E32" i="69"/>
  <c r="D32" i="69" s="1"/>
  <c r="F30" i="69"/>
  <c r="M29" i="69"/>
  <c r="L29" i="69"/>
  <c r="K29" i="69"/>
  <c r="J29" i="69"/>
  <c r="I29" i="69"/>
  <c r="G29" i="69"/>
  <c r="F29" i="69"/>
  <c r="E29" i="69"/>
  <c r="D29" i="69"/>
  <c r="C29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G28" i="69"/>
  <c r="F28" i="69"/>
  <c r="E28" i="69"/>
  <c r="D28" i="69"/>
  <c r="C28" i="69"/>
  <c r="U27" i="69"/>
  <c r="T27" i="69"/>
  <c r="S27" i="69"/>
  <c r="R27" i="69"/>
  <c r="Q27" i="69"/>
  <c r="P27" i="69"/>
  <c r="O27" i="69"/>
  <c r="N27" i="69"/>
  <c r="M27" i="69"/>
  <c r="M30" i="69" s="1"/>
  <c r="L27" i="69"/>
  <c r="L30" i="69" s="1"/>
  <c r="K27" i="69"/>
  <c r="K30" i="69" s="1"/>
  <c r="J27" i="69"/>
  <c r="J30" i="69" s="1"/>
  <c r="I27" i="69"/>
  <c r="I30" i="69" s="1"/>
  <c r="G27" i="69"/>
  <c r="G30" i="69" s="1"/>
  <c r="F27" i="69"/>
  <c r="E27" i="69"/>
  <c r="D27" i="69"/>
  <c r="D30" i="69" s="1"/>
  <c r="C27" i="69"/>
  <c r="C30" i="69" s="1"/>
  <c r="V26" i="69"/>
  <c r="U24" i="69"/>
  <c r="U29" i="69" s="1"/>
  <c r="T24" i="69"/>
  <c r="T29" i="69" s="1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L24" i="69"/>
  <c r="K24" i="69"/>
  <c r="J24" i="69"/>
  <c r="I24" i="69"/>
  <c r="H24" i="69"/>
  <c r="G24" i="69"/>
  <c r="F24" i="69"/>
  <c r="E24" i="69"/>
  <c r="D24" i="69"/>
  <c r="C24" i="69"/>
  <c r="B24" i="69"/>
  <c r="V23" i="69"/>
  <c r="V22" i="69"/>
  <c r="V21" i="69"/>
  <c r="V20" i="69"/>
  <c r="V19" i="69"/>
  <c r="V18" i="69"/>
  <c r="V17" i="69"/>
  <c r="R46" i="69" l="1"/>
  <c r="R49" i="69" s="1"/>
  <c r="D31" i="69"/>
  <c r="M31" i="69"/>
  <c r="J31" i="69"/>
  <c r="G31" i="69"/>
  <c r="I31" i="69"/>
  <c r="V24" i="69"/>
  <c r="V25" i="69" s="1"/>
  <c r="C31" i="69"/>
  <c r="L31" i="69"/>
  <c r="F31" i="69"/>
  <c r="I46" i="69"/>
  <c r="K31" i="69"/>
  <c r="Q51" i="69"/>
  <c r="E30" i="69"/>
  <c r="E31" i="69" s="1"/>
  <c r="T83" i="69"/>
  <c r="H65" i="69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R47" i="69" l="1"/>
  <c r="W27" i="69"/>
  <c r="I49" i="69"/>
  <c r="I47" i="69"/>
  <c r="H66" i="69"/>
  <c r="H68" i="69"/>
  <c r="T84" i="69"/>
  <c r="T86" i="69"/>
  <c r="J31" i="68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<sst xmlns="http://schemas.openxmlformats.org/spreadsheetml/2006/main" count="5737" uniqueCount="174">
  <si>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</si>
  <si>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</si>
  <si>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</si>
  <si>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</si>
  <si>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</si>
  <si>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</si>
  <si>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</si>
  <si>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</si>
  <si>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</si>
  <si>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</si>
  <si>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</si>
  <si>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</si>
  <si>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</si>
  <si>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</si>
  <si>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</si>
  <si>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</si>
  <si>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</si>
  <si>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</si>
  <si>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</si>
  <si>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</si>
  <si>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</si>
  <si>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</si>
  <si>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</si>
  <si>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</si>
  <si>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</si>
  <si>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</si>
  <si>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</si>
  <si>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</si>
  <si>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</si>
  <si>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</si>
  <si>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</si>
  <si>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</si>
  <si>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</si>
  <si>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</si>
  <si>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</si>
  <si>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</si>
  <si>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</si>
  <si>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</si>
  <si>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</si>
  <si>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</si>
  <si>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</si>
  <si>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</si>
  <si>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</si>
  <si>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</si>
  <si>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</si>
  <si>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</si>
  <si>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</si>
  <si>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</si>
  <si>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</si>
  <si>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</si>
  <si>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</si>
  <si>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</si>
  <si>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</si>
  <si>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</si>
  <si>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</si>
  <si>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</si>
  <si>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</si>
  <si>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</si>
  <si>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</si>
  <si>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</si>
  <si>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</si>
  <si>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</si>
  <si>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</si>
  <si>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</si>
  <si>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</si>
  <si>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</si>
  <si>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</si>
  <si>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</si>
  <si>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</si>
  <si>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</si>
  <si>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</si>
  <si>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</si>
  <si>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</si>
  <si>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</si>
  <si>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</si>
  <si>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</si>
  <si>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</si>
  <si>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</si>
  <si>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</si>
  <si>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</si>
  <si>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</si>
  <si>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</si>
  <si>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</si>
  <si>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</si>
  <si>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</si>
  <si>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</si>
  <si>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</si>
  <si>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</si>
  <si>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</si>
  <si>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</si>
  <si>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</si>
  <si>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</si>
  <si>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</si>
  <si>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</si>
  <si>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</si>
  <si>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</si>
  <si>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</si>
  <si>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</si>
  <si>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</si>
  <si>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</si>
  <si>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</si>
  <si>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</si>
  <si>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</si>
  <si>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</si>
  <si>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</si>
  <si>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</si>
  <si>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</si>
  <si>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</si>
  <si>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</si>
  <si>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</si>
  <si>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</si>
  <si>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</si>
  <si>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</si>
  <si>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</si>
  <si>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</si>
  <si>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</si>
  <si>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</si>
  <si>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</si>
  <si>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</si>
  <si>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</si>
  <si>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</si>
  <si>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</si>
  <si>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</si>
  <si>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</si>
  <si>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</si>
  <si>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</si>
  <si>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</si>
  <si>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</si>
  <si>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</si>
  <si>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</si>
  <si>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</si>
  <si>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</si>
  <si>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</si>
  <si>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</si>
  <si>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</si>
  <si>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</si>
  <si>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</si>
  <si>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</si>
  <si>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</si>
  <si>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</si>
  <si>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</si>
  <si>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</si>
  <si>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</si>
  <si>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</si>
  <si>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</si>
  <si>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</si>
  <si>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</si>
  <si>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</si>
  <si>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</si>
  <si>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</si>
  <si>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</si>
  <si>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</si>
  <si>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</si>
  <si>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</si>
  <si>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</si>
  <si>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</si>
  <si>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</si>
  <si>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</si>
  <si>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</si>
  <si>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</si>
  <si>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50</t>
  </si>
  <si>
    <t>SEMANA 51</t>
  </si>
  <si>
    <t>SEMANA 52</t>
  </si>
  <si>
    <t>SEMANA 53</t>
  </si>
  <si>
    <t>SEMANA 54</t>
  </si>
  <si>
    <t>SEMANA 55</t>
  </si>
  <si>
    <t>SEMANA 56</t>
  </si>
  <si>
    <t>F 4 - Machos</t>
  </si>
  <si>
    <t>SEMANA 57</t>
  </si>
  <si>
    <t>1 AL 7 DE MAR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</si>
  <si>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- 36,9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- 74 KGS                                 TOLVA AUXILIAR - 37 KGS</t>
    </r>
  </si>
  <si>
    <t>Buenos</t>
  </si>
  <si>
    <t>Descartes</t>
  </si>
  <si>
    <t>En caso de morir un macho de descarte, reportarlo de manera independiente para no ser descontado en el sistema.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</si>
</sst>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2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58" t="s">
        <v>5</v>
      </c>
      <c r="L11" s="65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4"/>
      <c r="K15" s="655"/>
      <c r="L15" s="648" t="s">
        <v>9</v>
      </c>
      <c r="M15" s="648"/>
      <c r="N15" s="648"/>
      <c r="O15" s="649"/>
      <c r="P15" s="650" t="s">
        <v>30</v>
      </c>
      <c r="Q15" s="651"/>
      <c r="R15" s="651"/>
      <c r="S15" s="652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6" t="s">
        <v>26</v>
      </c>
      <c r="C36" s="659"/>
      <c r="D36" s="659"/>
      <c r="E36" s="659"/>
      <c r="F36" s="659"/>
      <c r="G36" s="659"/>
      <c r="H36" s="102"/>
      <c r="I36" s="55" t="s">
        <v>27</v>
      </c>
      <c r="J36" s="110"/>
      <c r="K36" s="645" t="s">
        <v>26</v>
      </c>
      <c r="L36" s="645"/>
      <c r="M36" s="645"/>
      <c r="N36" s="645"/>
      <c r="O36" s="64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58" t="s">
        <v>55</v>
      </c>
      <c r="L11" s="658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5"/>
      <c r="K15" s="660" t="s">
        <v>9</v>
      </c>
      <c r="L15" s="648"/>
      <c r="M15" s="648"/>
      <c r="N15" s="648"/>
      <c r="O15" s="649"/>
      <c r="P15" s="650" t="s">
        <v>30</v>
      </c>
      <c r="Q15" s="651"/>
      <c r="R15" s="651"/>
      <c r="S15" s="65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6" t="s">
        <v>26</v>
      </c>
      <c r="C36" s="659"/>
      <c r="D36" s="659"/>
      <c r="E36" s="659"/>
      <c r="F36" s="659"/>
      <c r="G36" s="659"/>
      <c r="H36" s="102"/>
      <c r="I36" s="55" t="s">
        <v>27</v>
      </c>
      <c r="J36" s="110"/>
      <c r="K36" s="645" t="s">
        <v>26</v>
      </c>
      <c r="L36" s="645"/>
      <c r="M36" s="645"/>
      <c r="N36" s="645"/>
      <c r="O36" s="64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58" t="s">
        <v>56</v>
      </c>
      <c r="L11" s="658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5"/>
      <c r="K15" s="660" t="s">
        <v>9</v>
      </c>
      <c r="L15" s="648"/>
      <c r="M15" s="648"/>
      <c r="N15" s="648"/>
      <c r="O15" s="649"/>
      <c r="P15" s="650" t="s">
        <v>30</v>
      </c>
      <c r="Q15" s="651"/>
      <c r="R15" s="651"/>
      <c r="S15" s="65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6" t="s">
        <v>26</v>
      </c>
      <c r="C36" s="659"/>
      <c r="D36" s="659"/>
      <c r="E36" s="659"/>
      <c r="F36" s="659"/>
      <c r="G36" s="659"/>
      <c r="H36" s="102"/>
      <c r="I36" s="55" t="s">
        <v>27</v>
      </c>
      <c r="J36" s="110"/>
      <c r="K36" s="645" t="s">
        <v>26</v>
      </c>
      <c r="L36" s="645"/>
      <c r="M36" s="645"/>
      <c r="N36" s="645"/>
      <c r="O36" s="64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58" t="s">
        <v>56</v>
      </c>
      <c r="L11" s="65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5"/>
      <c r="K15" s="660" t="s">
        <v>9</v>
      </c>
      <c r="L15" s="648"/>
      <c r="M15" s="648"/>
      <c r="N15" s="648"/>
      <c r="O15" s="649"/>
      <c r="P15" s="650" t="s">
        <v>30</v>
      </c>
      <c r="Q15" s="651"/>
      <c r="R15" s="651"/>
      <c r="S15" s="65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6" t="s">
        <v>26</v>
      </c>
      <c r="C36" s="659"/>
      <c r="D36" s="659"/>
      <c r="E36" s="659"/>
      <c r="F36" s="659"/>
      <c r="G36" s="659"/>
      <c r="H36" s="102"/>
      <c r="I36" s="55" t="s">
        <v>27</v>
      </c>
      <c r="J36" s="110"/>
      <c r="K36" s="645" t="s">
        <v>26</v>
      </c>
      <c r="L36" s="645"/>
      <c r="M36" s="645"/>
      <c r="N36" s="645"/>
      <c r="O36" s="64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58" t="s">
        <v>57</v>
      </c>
      <c r="L11" s="658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5"/>
      <c r="N15" s="648" t="s">
        <v>9</v>
      </c>
      <c r="O15" s="648"/>
      <c r="P15" s="648"/>
      <c r="Q15" s="648"/>
      <c r="R15" s="648"/>
      <c r="S15" s="649"/>
      <c r="T15" s="650" t="s">
        <v>30</v>
      </c>
      <c r="U15" s="651"/>
      <c r="V15" s="651"/>
      <c r="W15" s="651"/>
      <c r="X15" s="651"/>
      <c r="Y15" s="65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58" t="s">
        <v>57</v>
      </c>
      <c r="L11" s="658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5"/>
      <c r="N15" s="648" t="s">
        <v>9</v>
      </c>
      <c r="O15" s="648"/>
      <c r="P15" s="648"/>
      <c r="Q15" s="648"/>
      <c r="R15" s="648"/>
      <c r="S15" s="649"/>
      <c r="T15" s="650" t="s">
        <v>30</v>
      </c>
      <c r="U15" s="651"/>
      <c r="V15" s="651"/>
      <c r="W15" s="651"/>
      <c r="X15" s="651"/>
      <c r="Y15" s="65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58" t="s">
        <v>58</v>
      </c>
      <c r="L11" s="658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53</v>
      </c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5"/>
      <c r="N15" s="648" t="s">
        <v>9</v>
      </c>
      <c r="O15" s="648"/>
      <c r="P15" s="648"/>
      <c r="Q15" s="648"/>
      <c r="R15" s="648"/>
      <c r="S15" s="649"/>
      <c r="T15" s="650" t="s">
        <v>30</v>
      </c>
      <c r="U15" s="651"/>
      <c r="V15" s="651"/>
      <c r="W15" s="651"/>
      <c r="X15" s="651"/>
      <c r="Y15" s="65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58" t="s">
        <v>59</v>
      </c>
      <c r="L11" s="658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5"/>
      <c r="E15" s="653" t="s">
        <v>53</v>
      </c>
      <c r="F15" s="654"/>
      <c r="G15" s="654"/>
      <c r="H15" s="654"/>
      <c r="I15" s="654"/>
      <c r="J15" s="654"/>
      <c r="K15" s="654"/>
      <c r="L15" s="654"/>
      <c r="M15" s="655"/>
      <c r="N15" s="648" t="s">
        <v>9</v>
      </c>
      <c r="O15" s="648"/>
      <c r="P15" s="648"/>
      <c r="Q15" s="648"/>
      <c r="R15" s="648"/>
      <c r="S15" s="649"/>
      <c r="T15" s="650" t="s">
        <v>30</v>
      </c>
      <c r="U15" s="651"/>
      <c r="V15" s="651"/>
      <c r="W15" s="651"/>
      <c r="X15" s="651"/>
      <c r="Y15" s="65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4" t="s">
        <v>8</v>
      </c>
      <c r="C55" s="645"/>
      <c r="D55" s="645"/>
      <c r="E55" s="645"/>
      <c r="F55" s="64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58" t="s">
        <v>60</v>
      </c>
      <c r="L11" s="658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4"/>
      <c r="M15" s="654"/>
      <c r="N15" s="655"/>
      <c r="O15" s="648" t="s">
        <v>9</v>
      </c>
      <c r="P15" s="648"/>
      <c r="Q15" s="648"/>
      <c r="R15" s="648"/>
      <c r="S15" s="648"/>
      <c r="T15" s="649"/>
      <c r="U15" s="650" t="s">
        <v>30</v>
      </c>
      <c r="V15" s="651"/>
      <c r="W15" s="651"/>
      <c r="X15" s="651"/>
      <c r="Y15" s="651"/>
      <c r="Z15" s="652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58" t="s">
        <v>62</v>
      </c>
      <c r="L11" s="658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58" t="s">
        <v>62</v>
      </c>
      <c r="L11" s="658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58" t="s">
        <v>63</v>
      </c>
      <c r="L11" s="658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58" t="s">
        <v>63</v>
      </c>
      <c r="L11" s="658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58" t="s">
        <v>63</v>
      </c>
      <c r="L11" s="658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58" t="s">
        <v>64</v>
      </c>
      <c r="L11" s="658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58" t="s">
        <v>65</v>
      </c>
      <c r="L11" s="658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58" t="s">
        <v>66</v>
      </c>
      <c r="L11" s="658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58" t="s">
        <v>67</v>
      </c>
      <c r="L11" s="658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48" t="s">
        <v>9</v>
      </c>
      <c r="N15" s="648"/>
      <c r="O15" s="648"/>
      <c r="P15" s="648"/>
      <c r="Q15" s="648"/>
      <c r="R15" s="649"/>
      <c r="S15" s="650" t="s">
        <v>30</v>
      </c>
      <c r="T15" s="651"/>
      <c r="U15" s="651"/>
      <c r="V15" s="651"/>
      <c r="W15" s="651"/>
      <c r="X15" s="65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58" t="s">
        <v>68</v>
      </c>
      <c r="L11" s="658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60" t="s">
        <v>9</v>
      </c>
      <c r="N15" s="648"/>
      <c r="O15" s="648"/>
      <c r="P15" s="648"/>
      <c r="Q15" s="649"/>
      <c r="R15" s="661" t="s">
        <v>30</v>
      </c>
      <c r="S15" s="662"/>
      <c r="T15" s="662"/>
      <c r="U15" s="662"/>
      <c r="V15" s="66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58" t="s">
        <v>69</v>
      </c>
      <c r="L11" s="658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60" t="s">
        <v>9</v>
      </c>
      <c r="N15" s="648"/>
      <c r="O15" s="648"/>
      <c r="P15" s="648"/>
      <c r="Q15" s="649"/>
      <c r="R15" s="661" t="s">
        <v>30</v>
      </c>
      <c r="S15" s="662"/>
      <c r="T15" s="662"/>
      <c r="U15" s="662"/>
      <c r="V15" s="66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58" t="s">
        <v>70</v>
      </c>
      <c r="L11" s="658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60" t="s">
        <v>9</v>
      </c>
      <c r="N15" s="648"/>
      <c r="O15" s="648"/>
      <c r="P15" s="648"/>
      <c r="Q15" s="649"/>
      <c r="R15" s="661" t="s">
        <v>30</v>
      </c>
      <c r="S15" s="662"/>
      <c r="T15" s="662"/>
      <c r="U15" s="662"/>
      <c r="V15" s="66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58" t="s">
        <v>71</v>
      </c>
      <c r="L11" s="658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60" t="s">
        <v>9</v>
      </c>
      <c r="N15" s="648"/>
      <c r="O15" s="648"/>
      <c r="P15" s="648"/>
      <c r="Q15" s="649"/>
      <c r="R15" s="661" t="s">
        <v>30</v>
      </c>
      <c r="S15" s="662"/>
      <c r="T15" s="662"/>
      <c r="U15" s="662"/>
      <c r="V15" s="66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58" t="s">
        <v>72</v>
      </c>
      <c r="L11" s="658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3" t="s">
        <v>8</v>
      </c>
      <c r="C15" s="654"/>
      <c r="D15" s="654"/>
      <c r="E15" s="655"/>
      <c r="F15" s="653" t="s">
        <v>53</v>
      </c>
      <c r="G15" s="654"/>
      <c r="H15" s="654"/>
      <c r="I15" s="654"/>
      <c r="J15" s="654"/>
      <c r="K15" s="654"/>
      <c r="L15" s="655"/>
      <c r="M15" s="660" t="s">
        <v>9</v>
      </c>
      <c r="N15" s="648"/>
      <c r="O15" s="648"/>
      <c r="P15" s="648"/>
      <c r="Q15" s="649"/>
      <c r="R15" s="661" t="s">
        <v>30</v>
      </c>
      <c r="S15" s="662"/>
      <c r="T15" s="662"/>
      <c r="U15" s="662"/>
      <c r="V15" s="66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58" t="s">
        <v>77</v>
      </c>
      <c r="L11" s="658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3" t="s">
        <v>8</v>
      </c>
      <c r="C15" s="654"/>
      <c r="D15" s="654"/>
      <c r="E15" s="654"/>
      <c r="F15" s="655"/>
      <c r="G15" s="653" t="s">
        <v>53</v>
      </c>
      <c r="H15" s="654"/>
      <c r="I15" s="654"/>
      <c r="J15" s="654"/>
      <c r="K15" s="655"/>
      <c r="L15" s="660" t="s">
        <v>9</v>
      </c>
      <c r="M15" s="648"/>
      <c r="N15" s="648"/>
      <c r="O15" s="649"/>
      <c r="P15" s="648" t="s">
        <v>9</v>
      </c>
      <c r="Q15" s="648"/>
      <c r="R15" s="648"/>
      <c r="S15" s="649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5" t="s">
        <v>26</v>
      </c>
      <c r="M36" s="645"/>
      <c r="N36" s="645"/>
      <c r="O36" s="645"/>
      <c r="P36" s="64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58" t="s">
        <v>77</v>
      </c>
      <c r="L11" s="658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64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58" t="s">
        <v>80</v>
      </c>
      <c r="L11" s="658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64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58" t="s">
        <v>81</v>
      </c>
      <c r="L11" s="658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64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58" t="s">
        <v>112</v>
      </c>
      <c r="L11" s="658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64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58" t="s">
        <v>113</v>
      </c>
      <c r="L11" s="658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102"/>
      <c r="J36" s="55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58" t="s">
        <v>115</v>
      </c>
      <c r="L11" s="658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58" t="s">
        <v>116</v>
      </c>
      <c r="L11" s="658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58" t="s">
        <v>117</v>
      </c>
      <c r="L11" s="658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58" t="s">
        <v>118</v>
      </c>
      <c r="L11" s="658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58" t="s">
        <v>119</v>
      </c>
      <c r="L11" s="658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58" t="s">
        <v>119</v>
      </c>
      <c r="L11" s="658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58" t="s">
        <v>120</v>
      </c>
      <c r="L11" s="658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58" t="s">
        <v>121</v>
      </c>
      <c r="L11" s="658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5">
        <v>1</v>
      </c>
      <c r="F11" s="1"/>
      <c r="G11" s="1"/>
      <c r="H11" s="1"/>
      <c r="I11" s="1"/>
      <c r="J11" s="1"/>
      <c r="K11" s="658" t="s">
        <v>122</v>
      </c>
      <c r="L11" s="658"/>
      <c r="M11" s="536"/>
      <c r="N11" s="5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6"/>
      <c r="L12" s="536"/>
      <c r="M12" s="536"/>
      <c r="N12" s="5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6"/>
      <c r="M13" s="536"/>
      <c r="N13" s="536"/>
      <c r="O13" s="536"/>
      <c r="P13" s="536"/>
      <c r="Q13" s="536"/>
      <c r="R13" s="536"/>
      <c r="S13" s="536"/>
      <c r="T13" s="536"/>
      <c r="U13" s="536"/>
      <c r="V13" s="536"/>
      <c r="W13" s="1"/>
      <c r="X13" s="1"/>
      <c r="Y13" s="1"/>
    </row>
    <row r="14" spans="1:30" s="3" customFormat="1" ht="27" thickBot="1" x14ac:dyDescent="0.3">
      <c r="A14" s="5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7"/>
      <c r="D73" s="537"/>
      <c r="E73" s="537"/>
      <c r="F73" s="118"/>
      <c r="G73" s="198"/>
      <c r="H73" s="537"/>
      <c r="I73" s="537"/>
      <c r="J73" s="537"/>
      <c r="K73" s="118"/>
      <c r="L73" s="198"/>
      <c r="M73" s="537"/>
      <c r="N73" s="537"/>
      <c r="O73" s="118"/>
      <c r="P73" s="198"/>
      <c r="Q73" s="537"/>
      <c r="R73" s="5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2"/>
      <c r="Z3" s="2"/>
      <c r="AA3" s="2"/>
      <c r="AB3" s="2"/>
      <c r="AC3" s="2"/>
      <c r="AD3" s="5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8" t="s">
        <v>1</v>
      </c>
      <c r="B9" s="538"/>
      <c r="C9" s="53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8"/>
      <c r="B10" s="538"/>
      <c r="C10" s="5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8" t="s">
        <v>4</v>
      </c>
      <c r="B11" s="538"/>
      <c r="C11" s="538"/>
      <c r="D11" s="1"/>
      <c r="E11" s="539">
        <v>1</v>
      </c>
      <c r="F11" s="1"/>
      <c r="G11" s="1"/>
      <c r="H11" s="1"/>
      <c r="I11" s="1"/>
      <c r="J11" s="1"/>
      <c r="K11" s="658" t="s">
        <v>123</v>
      </c>
      <c r="L11" s="658"/>
      <c r="M11" s="540"/>
      <c r="N11" s="5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8"/>
      <c r="B12" s="538"/>
      <c r="C12" s="538"/>
      <c r="D12" s="1"/>
      <c r="E12" s="5"/>
      <c r="F12" s="1"/>
      <c r="G12" s="1"/>
      <c r="H12" s="1"/>
      <c r="I12" s="1"/>
      <c r="J12" s="1"/>
      <c r="K12" s="540"/>
      <c r="L12" s="540"/>
      <c r="M12" s="540"/>
      <c r="N12" s="5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8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1"/>
      <c r="X13" s="1"/>
      <c r="Y13" s="1"/>
    </row>
    <row r="14" spans="1:30" s="3" customFormat="1" ht="27" thickBot="1" x14ac:dyDescent="0.3">
      <c r="A14" s="5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1"/>
      <c r="D73" s="541"/>
      <c r="E73" s="541"/>
      <c r="F73" s="118"/>
      <c r="G73" s="198"/>
      <c r="H73" s="541"/>
      <c r="I73" s="541"/>
      <c r="J73" s="541"/>
      <c r="K73" s="118"/>
      <c r="L73" s="198"/>
      <c r="M73" s="541"/>
      <c r="N73" s="541"/>
      <c r="O73" s="118"/>
      <c r="P73" s="198"/>
      <c r="Q73" s="541"/>
      <c r="R73" s="5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658" t="s">
        <v>150</v>
      </c>
      <c r="L11" s="658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58" t="s">
        <v>151</v>
      </c>
      <c r="L11" s="658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58" t="s">
        <v>152</v>
      </c>
      <c r="L11" s="658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2"/>
      <c r="Z3" s="2"/>
      <c r="AA3" s="2"/>
      <c r="AB3" s="2"/>
      <c r="AC3" s="2"/>
      <c r="AD3" s="5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2" t="s">
        <v>1</v>
      </c>
      <c r="B9" s="562"/>
      <c r="C9" s="56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2"/>
      <c r="B10" s="562"/>
      <c r="C10" s="5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2" t="s">
        <v>4</v>
      </c>
      <c r="B11" s="562"/>
      <c r="C11" s="562"/>
      <c r="D11" s="1"/>
      <c r="E11" s="563">
        <v>1</v>
      </c>
      <c r="F11" s="1"/>
      <c r="G11" s="1"/>
      <c r="H11" s="1"/>
      <c r="I11" s="1"/>
      <c r="J11" s="1"/>
      <c r="K11" s="658" t="s">
        <v>153</v>
      </c>
      <c r="L11" s="658"/>
      <c r="M11" s="564"/>
      <c r="N11" s="5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2"/>
      <c r="B12" s="562"/>
      <c r="C12" s="562"/>
      <c r="D12" s="1"/>
      <c r="E12" s="5"/>
      <c r="F12" s="1"/>
      <c r="G12" s="1"/>
      <c r="H12" s="1"/>
      <c r="I12" s="1"/>
      <c r="J12" s="1"/>
      <c r="K12" s="564"/>
      <c r="L12" s="564"/>
      <c r="M12" s="564"/>
      <c r="N12" s="5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2"/>
      <c r="B13" s="562"/>
      <c r="C13" s="562"/>
      <c r="D13" s="562"/>
      <c r="E13" s="562"/>
      <c r="F13" s="562"/>
      <c r="G13" s="562"/>
      <c r="H13" s="562"/>
      <c r="I13" s="562"/>
      <c r="J13" s="562"/>
      <c r="K13" s="562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"/>
      <c r="X13" s="1"/>
      <c r="Y13" s="1"/>
    </row>
    <row r="14" spans="1:30" s="3" customFormat="1" ht="27" thickBot="1" x14ac:dyDescent="0.3">
      <c r="A14" s="56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5"/>
      <c r="D73" s="565"/>
      <c r="E73" s="565"/>
      <c r="F73" s="118"/>
      <c r="G73" s="198"/>
      <c r="H73" s="565"/>
      <c r="I73" s="565"/>
      <c r="J73" s="565"/>
      <c r="K73" s="118"/>
      <c r="L73" s="198"/>
      <c r="M73" s="565"/>
      <c r="N73" s="565"/>
      <c r="O73" s="118"/>
      <c r="P73" s="198"/>
      <c r="Q73" s="565"/>
      <c r="R73" s="56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2"/>
      <c r="Z3" s="2"/>
      <c r="AA3" s="2"/>
      <c r="AB3" s="2"/>
      <c r="AC3" s="2"/>
      <c r="AD3" s="5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6" t="s">
        <v>1</v>
      </c>
      <c r="B9" s="566"/>
      <c r="C9" s="56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6"/>
      <c r="B10" s="566"/>
      <c r="C10" s="5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6" t="s">
        <v>4</v>
      </c>
      <c r="B11" s="566"/>
      <c r="C11" s="566"/>
      <c r="D11" s="1"/>
      <c r="E11" s="567">
        <v>1</v>
      </c>
      <c r="F11" s="1"/>
      <c r="G11" s="1"/>
      <c r="H11" s="1"/>
      <c r="I11" s="1"/>
      <c r="J11" s="1"/>
      <c r="K11" s="658" t="s">
        <v>154</v>
      </c>
      <c r="L11" s="658"/>
      <c r="M11" s="568"/>
      <c r="N11" s="5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6"/>
      <c r="B12" s="566"/>
      <c r="C12" s="566"/>
      <c r="D12" s="1"/>
      <c r="E12" s="5"/>
      <c r="F12" s="1"/>
      <c r="G12" s="1"/>
      <c r="H12" s="1"/>
      <c r="I12" s="1"/>
      <c r="J12" s="1"/>
      <c r="K12" s="568"/>
      <c r="L12" s="568"/>
      <c r="M12" s="568"/>
      <c r="N12" s="5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6"/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1"/>
      <c r="X13" s="1"/>
      <c r="Y13" s="1"/>
    </row>
    <row r="14" spans="1:30" s="3" customFormat="1" ht="27" thickBot="1" x14ac:dyDescent="0.3">
      <c r="A14" s="56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156.44999999999999</v>
      </c>
      <c r="C47" s="571">
        <v>156.44999999999999</v>
      </c>
      <c r="D47" s="571">
        <v>156.44999999999999</v>
      </c>
      <c r="E47" s="571">
        <v>156.44999999999999</v>
      </c>
      <c r="F47" s="571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9"/>
      <c r="D73" s="569"/>
      <c r="E73" s="569"/>
      <c r="F73" s="118"/>
      <c r="G73" s="198"/>
      <c r="H73" s="569"/>
      <c r="I73" s="569"/>
      <c r="J73" s="569"/>
      <c r="K73" s="118"/>
      <c r="L73" s="198"/>
      <c r="M73" s="569"/>
      <c r="N73" s="569"/>
      <c r="O73" s="118"/>
      <c r="P73" s="198"/>
      <c r="Q73" s="569"/>
      <c r="R73" s="56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58" t="s">
        <v>155</v>
      </c>
      <c r="L11" s="658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156.1</v>
      </c>
      <c r="C47" s="571">
        <v>156.1</v>
      </c>
      <c r="D47" s="571">
        <v>156.1</v>
      </c>
      <c r="E47" s="571">
        <v>156.1</v>
      </c>
      <c r="F47" s="571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7"/>
      <c r="K54" s="64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58" t="s">
        <v>156</v>
      </c>
      <c r="L11" s="658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155.9</v>
      </c>
      <c r="C47" s="571">
        <v>155.9</v>
      </c>
      <c r="D47" s="571">
        <v>155.9</v>
      </c>
      <c r="E47" s="571">
        <v>155.9</v>
      </c>
      <c r="F47" s="571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  <c r="X3" s="581"/>
      <c r="Y3" s="2"/>
      <c r="Z3" s="2"/>
      <c r="AA3" s="2"/>
      <c r="AB3" s="2"/>
      <c r="AC3" s="2"/>
      <c r="AD3" s="5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1" t="s">
        <v>1</v>
      </c>
      <c r="B9" s="581"/>
      <c r="C9" s="581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1"/>
      <c r="B10" s="581"/>
      <c r="C10" s="5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1" t="s">
        <v>4</v>
      </c>
      <c r="B11" s="581"/>
      <c r="C11" s="581"/>
      <c r="D11" s="1"/>
      <c r="E11" s="582">
        <v>1</v>
      </c>
      <c r="F11" s="1"/>
      <c r="G11" s="1"/>
      <c r="H11" s="1"/>
      <c r="I11" s="1"/>
      <c r="J11" s="1"/>
      <c r="K11" s="658" t="s">
        <v>157</v>
      </c>
      <c r="L11" s="658"/>
      <c r="M11" s="583"/>
      <c r="N11" s="5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1"/>
      <c r="B12" s="581"/>
      <c r="C12" s="581"/>
      <c r="D12" s="1"/>
      <c r="E12" s="5"/>
      <c r="F12" s="1"/>
      <c r="G12" s="1"/>
      <c r="H12" s="1"/>
      <c r="I12" s="1"/>
      <c r="J12" s="1"/>
      <c r="K12" s="583"/>
      <c r="L12" s="583"/>
      <c r="M12" s="583"/>
      <c r="N12" s="5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1"/>
      <c r="X13" s="1"/>
      <c r="Y13" s="1"/>
    </row>
    <row r="14" spans="1:30" s="3" customFormat="1" ht="27" thickBot="1" x14ac:dyDescent="0.3">
      <c r="A14" s="5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155.6</v>
      </c>
      <c r="C47" s="571">
        <v>155.6</v>
      </c>
      <c r="D47" s="571">
        <v>155.6</v>
      </c>
      <c r="E47" s="571">
        <v>155.6</v>
      </c>
      <c r="F47" s="571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4"/>
      <c r="D73" s="584"/>
      <c r="E73" s="584"/>
      <c r="F73" s="118"/>
      <c r="G73" s="198"/>
      <c r="H73" s="584"/>
      <c r="I73" s="584"/>
      <c r="J73" s="584"/>
      <c r="K73" s="118"/>
      <c r="L73" s="198"/>
      <c r="M73" s="584"/>
      <c r="N73" s="584"/>
      <c r="O73" s="118"/>
      <c r="P73" s="198"/>
      <c r="Q73" s="584"/>
      <c r="R73" s="5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2"/>
      <c r="Z3" s="2"/>
      <c r="AA3" s="2"/>
      <c r="AB3" s="2"/>
      <c r="AC3" s="2"/>
      <c r="AD3" s="5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6" t="s">
        <v>1</v>
      </c>
      <c r="B9" s="586"/>
      <c r="C9" s="58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6"/>
      <c r="B10" s="586"/>
      <c r="C10" s="5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6" t="s">
        <v>4</v>
      </c>
      <c r="B11" s="586"/>
      <c r="C11" s="586"/>
      <c r="D11" s="1"/>
      <c r="E11" s="587">
        <v>1</v>
      </c>
      <c r="F11" s="1"/>
      <c r="G11" s="1"/>
      <c r="H11" s="1"/>
      <c r="I11" s="1"/>
      <c r="J11" s="1"/>
      <c r="K11" s="658" t="s">
        <v>158</v>
      </c>
      <c r="L11" s="658"/>
      <c r="M11" s="588"/>
      <c r="N11" s="5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6"/>
      <c r="B12" s="586"/>
      <c r="C12" s="586"/>
      <c r="D12" s="1"/>
      <c r="E12" s="5"/>
      <c r="F12" s="1"/>
      <c r="G12" s="1"/>
      <c r="H12" s="1"/>
      <c r="I12" s="1"/>
      <c r="J12" s="1"/>
      <c r="K12" s="588"/>
      <c r="L12" s="588"/>
      <c r="M12" s="588"/>
      <c r="N12" s="5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1"/>
      <c r="X13" s="1"/>
      <c r="Y13" s="1"/>
    </row>
    <row r="14" spans="1:30" s="3" customFormat="1" ht="27" thickBot="1" x14ac:dyDescent="0.3">
      <c r="A14" s="58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155.4</v>
      </c>
      <c r="C47" s="571">
        <v>155.4</v>
      </c>
      <c r="D47" s="571">
        <v>155.4</v>
      </c>
      <c r="E47" s="571">
        <v>155.4</v>
      </c>
      <c r="F47" s="571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9"/>
      <c r="D73" s="589"/>
      <c r="E73" s="589"/>
      <c r="F73" s="118"/>
      <c r="G73" s="198"/>
      <c r="H73" s="589"/>
      <c r="I73" s="589"/>
      <c r="J73" s="589"/>
      <c r="K73" s="118"/>
      <c r="L73" s="198"/>
      <c r="M73" s="589"/>
      <c r="N73" s="589"/>
      <c r="O73" s="118"/>
      <c r="P73" s="198"/>
      <c r="Q73" s="589"/>
      <c r="R73" s="58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58" t="s">
        <v>159</v>
      </c>
      <c r="L11" s="658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155.1</v>
      </c>
      <c r="C47" s="571">
        <v>155.1</v>
      </c>
      <c r="D47" s="571">
        <v>155.1</v>
      </c>
      <c r="E47" s="571">
        <v>155.1</v>
      </c>
      <c r="F47" s="571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58" t="s">
        <v>159</v>
      </c>
      <c r="L11" s="658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154.9</v>
      </c>
      <c r="C47" s="571">
        <v>154.9</v>
      </c>
      <c r="D47" s="571">
        <v>154.9</v>
      </c>
      <c r="E47" s="571">
        <v>154.9</v>
      </c>
      <c r="F47" s="571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2"/>
      <c r="Z3" s="2"/>
      <c r="AA3" s="2"/>
      <c r="AB3" s="2"/>
      <c r="AC3" s="2"/>
      <c r="AD3" s="5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8" t="s">
        <v>1</v>
      </c>
      <c r="B9" s="598"/>
      <c r="C9" s="59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8"/>
      <c r="B10" s="598"/>
      <c r="C10" s="5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8" t="s">
        <v>4</v>
      </c>
      <c r="B11" s="598"/>
      <c r="C11" s="598"/>
      <c r="D11" s="1"/>
      <c r="E11" s="599">
        <v>1</v>
      </c>
      <c r="F11" s="1"/>
      <c r="G11" s="1"/>
      <c r="H11" s="1"/>
      <c r="I11" s="1"/>
      <c r="J11" s="1"/>
      <c r="K11" s="658" t="s">
        <v>160</v>
      </c>
      <c r="L11" s="658"/>
      <c r="M11" s="600"/>
      <c r="N11" s="6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8"/>
      <c r="B12" s="598"/>
      <c r="C12" s="598"/>
      <c r="D12" s="1"/>
      <c r="E12" s="5"/>
      <c r="F12" s="1"/>
      <c r="G12" s="1"/>
      <c r="H12" s="1"/>
      <c r="I12" s="1"/>
      <c r="J12" s="1"/>
      <c r="K12" s="600"/>
      <c r="L12" s="600"/>
      <c r="M12" s="600"/>
      <c r="N12" s="6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1"/>
      <c r="X13" s="1"/>
      <c r="Y13" s="1"/>
    </row>
    <row r="14" spans="1:30" s="3" customFormat="1" ht="27" thickBot="1" x14ac:dyDescent="0.3">
      <c r="A14" s="59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154.6</v>
      </c>
      <c r="C47" s="571">
        <v>154.6</v>
      </c>
      <c r="D47" s="571">
        <v>154.6</v>
      </c>
      <c r="E47" s="571">
        <v>154.6</v>
      </c>
      <c r="F47" s="571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1"/>
      <c r="D73" s="601"/>
      <c r="E73" s="601"/>
      <c r="F73" s="118"/>
      <c r="G73" s="198"/>
      <c r="H73" s="601"/>
      <c r="I73" s="601"/>
      <c r="J73" s="601"/>
      <c r="K73" s="118"/>
      <c r="L73" s="198"/>
      <c r="M73" s="601"/>
      <c r="N73" s="601"/>
      <c r="O73" s="118"/>
      <c r="P73" s="198"/>
      <c r="Q73" s="601"/>
      <c r="R73" s="60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58" t="s">
        <v>161</v>
      </c>
      <c r="L11" s="658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154.06</v>
      </c>
      <c r="C47" s="571">
        <v>154.06</v>
      </c>
      <c r="D47" s="571">
        <v>154.06</v>
      </c>
      <c r="E47" s="571">
        <v>154.06</v>
      </c>
      <c r="F47" s="571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58" t="s">
        <v>162</v>
      </c>
      <c r="L11" s="658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153.42000000000002</v>
      </c>
      <c r="C47" s="571">
        <v>153.42000000000002</v>
      </c>
      <c r="D47" s="571">
        <v>153.42000000000002</v>
      </c>
      <c r="E47" s="571">
        <v>154.06</v>
      </c>
      <c r="F47" s="571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58" t="s">
        <v>163</v>
      </c>
      <c r="L11" s="658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152.78000000000003</v>
      </c>
      <c r="C47" s="571">
        <v>152.78000000000003</v>
      </c>
      <c r="D47" s="571">
        <v>152.78000000000003</v>
      </c>
      <c r="E47" s="571">
        <v>154.06</v>
      </c>
      <c r="F47" s="571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58" t="s">
        <v>164</v>
      </c>
      <c r="L11" s="658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152.1</v>
      </c>
      <c r="C47" s="571">
        <v>152.1</v>
      </c>
      <c r="D47" s="571">
        <v>152.1</v>
      </c>
      <c r="E47" s="571">
        <v>154.1</v>
      </c>
      <c r="F47" s="571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58" t="s">
        <v>165</v>
      </c>
      <c r="L11" s="658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151.50000000000006</v>
      </c>
      <c r="C47" s="571">
        <v>151.50000000000006</v>
      </c>
      <c r="D47" s="571">
        <v>151.50000000000006</v>
      </c>
      <c r="E47" s="571">
        <v>154.06</v>
      </c>
      <c r="F47" s="571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2943-25B1-476E-B33D-466A11C95D2D}">
  <dimension ref="A1:AQ239"/>
  <sheetViews>
    <sheetView view="pageBreakPreview" topLeftCell="A42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2"/>
      <c r="Z3" s="2"/>
      <c r="AA3" s="2"/>
      <c r="AB3" s="2"/>
      <c r="AC3" s="2"/>
      <c r="AD3" s="6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6" t="s">
        <v>1</v>
      </c>
      <c r="B9" s="636"/>
      <c r="C9" s="636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6"/>
      <c r="B10" s="636"/>
      <c r="C10" s="6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6" t="s">
        <v>4</v>
      </c>
      <c r="B11" s="636"/>
      <c r="C11" s="636"/>
      <c r="D11" s="1"/>
      <c r="E11" s="637">
        <v>1</v>
      </c>
      <c r="F11" s="1"/>
      <c r="G11" s="1"/>
      <c r="H11" s="1"/>
      <c r="I11" s="1"/>
      <c r="J11" s="1"/>
      <c r="K11" s="658" t="s">
        <v>166</v>
      </c>
      <c r="L11" s="658"/>
      <c r="M11" s="638"/>
      <c r="N11" s="6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6"/>
      <c r="B12" s="636"/>
      <c r="C12" s="636"/>
      <c r="D12" s="1"/>
      <c r="E12" s="5"/>
      <c r="F12" s="1"/>
      <c r="G12" s="1"/>
      <c r="H12" s="1"/>
      <c r="I12" s="1"/>
      <c r="J12" s="1"/>
      <c r="K12" s="638"/>
      <c r="L12" s="638"/>
      <c r="M12" s="638"/>
      <c r="N12" s="6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6"/>
      <c r="B13" s="636"/>
      <c r="C13" s="636"/>
      <c r="D13" s="636"/>
      <c r="E13" s="636"/>
      <c r="F13" s="636"/>
      <c r="G13" s="636"/>
      <c r="H13" s="636"/>
      <c r="I13" s="636"/>
      <c r="J13" s="636"/>
      <c r="K13" s="636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1"/>
      <c r="X13" s="1"/>
      <c r="Y13" s="1"/>
    </row>
    <row r="14" spans="1:30" s="3" customFormat="1" ht="27" thickBot="1" x14ac:dyDescent="0.3">
      <c r="A14" s="63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150.80000000000001</v>
      </c>
      <c r="C47" s="571">
        <v>150.80000000000001</v>
      </c>
      <c r="D47" s="571">
        <v>150.80000000000001</v>
      </c>
      <c r="E47" s="571">
        <v>154</v>
      </c>
      <c r="F47" s="571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9"/>
      <c r="D73" s="639"/>
      <c r="E73" s="639"/>
      <c r="F73" s="118"/>
      <c r="G73" s="198"/>
      <c r="H73" s="639"/>
      <c r="I73" s="639"/>
      <c r="J73" s="639"/>
      <c r="K73" s="118"/>
      <c r="L73" s="198"/>
      <c r="M73" s="639"/>
      <c r="N73" s="639"/>
      <c r="O73" s="118"/>
      <c r="P73" s="198"/>
      <c r="Q73" s="639"/>
      <c r="R73" s="63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A27-C1D9-4D44-B0B4-FD17050D098C}">
  <dimension ref="A1:AQ239"/>
  <sheetViews>
    <sheetView view="pageBreakPreview" topLeftCell="A30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56" t="s">
        <v>0</v>
      </c>
      <c r="B3" s="656"/>
      <c r="C3" s="656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2"/>
      <c r="Z3" s="2"/>
      <c r="AA3" s="2"/>
      <c r="AB3" s="2"/>
      <c r="AC3" s="2"/>
      <c r="AD3" s="6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0" t="s">
        <v>1</v>
      </c>
      <c r="B9" s="640"/>
      <c r="C9" s="640"/>
      <c r="D9" s="1"/>
      <c r="E9" s="657" t="s">
        <v>2</v>
      </c>
      <c r="F9" s="657"/>
      <c r="G9" s="65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57"/>
      <c r="S9" s="65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0"/>
      <c r="B10" s="640"/>
      <c r="C10" s="6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0" t="s">
        <v>4</v>
      </c>
      <c r="B11" s="640"/>
      <c r="C11" s="640"/>
      <c r="D11" s="1"/>
      <c r="E11" s="641">
        <v>1</v>
      </c>
      <c r="F11" s="1"/>
      <c r="G11" s="1"/>
      <c r="H11" s="1"/>
      <c r="I11" s="1"/>
      <c r="J11" s="1"/>
      <c r="K11" s="658" t="s">
        <v>168</v>
      </c>
      <c r="L11" s="658"/>
      <c r="M11" s="642"/>
      <c r="N11" s="6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0"/>
      <c r="B12" s="640"/>
      <c r="C12" s="640"/>
      <c r="D12" s="1"/>
      <c r="E12" s="5"/>
      <c r="F12" s="1"/>
      <c r="G12" s="1"/>
      <c r="H12" s="1"/>
      <c r="I12" s="1"/>
      <c r="J12" s="1"/>
      <c r="K12" s="642"/>
      <c r="L12" s="642"/>
      <c r="M12" s="642"/>
      <c r="N12" s="6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0"/>
      <c r="B13" s="640"/>
      <c r="C13" s="640"/>
      <c r="D13" s="640"/>
      <c r="E13" s="640"/>
      <c r="F13" s="640"/>
      <c r="G13" s="640"/>
      <c r="H13" s="640"/>
      <c r="I13" s="640"/>
      <c r="J13" s="640"/>
      <c r="K13" s="640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1"/>
      <c r="X13" s="1"/>
      <c r="Y13" s="1"/>
    </row>
    <row r="14" spans="1:30" s="3" customFormat="1" ht="27" thickBot="1" x14ac:dyDescent="0.3">
      <c r="A14" s="64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3" t="s">
        <v>8</v>
      </c>
      <c r="C15" s="674"/>
      <c r="D15" s="674"/>
      <c r="E15" s="674"/>
      <c r="F15" s="674"/>
      <c r="G15" s="675"/>
      <c r="H15" s="676" t="s">
        <v>53</v>
      </c>
      <c r="I15" s="677"/>
      <c r="J15" s="677"/>
      <c r="K15" s="677"/>
      <c r="L15" s="677"/>
      <c r="M15" s="678"/>
      <c r="N15" s="679" t="s">
        <v>9</v>
      </c>
      <c r="O15" s="664"/>
      <c r="P15" s="664"/>
      <c r="Q15" s="665"/>
      <c r="R15" s="650" t="s">
        <v>30</v>
      </c>
      <c r="S15" s="651"/>
      <c r="T15" s="651"/>
      <c r="U15" s="65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444</v>
      </c>
      <c r="C17" s="300">
        <v>2.0908999999999631</v>
      </c>
      <c r="D17" s="300">
        <v>1.9864999999999651</v>
      </c>
      <c r="E17" s="300">
        <v>0.30159999999999471</v>
      </c>
      <c r="F17" s="300">
        <v>2.0125999999999644</v>
      </c>
      <c r="G17" s="300">
        <v>2.375099999999958</v>
      </c>
      <c r="H17" s="299">
        <v>445</v>
      </c>
      <c r="I17" s="300">
        <v>3.4446999999999637</v>
      </c>
      <c r="J17" s="300">
        <v>3.5426999999999631</v>
      </c>
      <c r="K17" s="300">
        <v>0.55859999999999421</v>
      </c>
      <c r="L17" s="300">
        <v>3.5720999999999625</v>
      </c>
      <c r="M17" s="301">
        <v>3.9493999999999585</v>
      </c>
      <c r="N17" s="23">
        <v>130.67418823166329</v>
      </c>
      <c r="O17" s="24">
        <v>21.703179011603446</v>
      </c>
      <c r="P17" s="24">
        <v>128.38750590436464</v>
      </c>
      <c r="Q17" s="25">
        <v>129.5650288253932</v>
      </c>
      <c r="R17" s="23">
        <v>125.12890713747606</v>
      </c>
      <c r="S17" s="24">
        <v>20.948156623420108</v>
      </c>
      <c r="T17" s="24">
        <v>124.21791991541481</v>
      </c>
      <c r="U17" s="25">
        <v>125.03284288060645</v>
      </c>
      <c r="V17" s="302">
        <f>SUM(B17:U17)</f>
        <v>1718.4919285299418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444</v>
      </c>
      <c r="C18" s="300">
        <v>2.0908999999999631</v>
      </c>
      <c r="D18" s="300">
        <v>1.9864999999999651</v>
      </c>
      <c r="E18" s="300">
        <v>0.30159999999999471</v>
      </c>
      <c r="F18" s="300">
        <v>2.0125999999999644</v>
      </c>
      <c r="G18" s="300">
        <v>2.375099999999958</v>
      </c>
      <c r="H18" s="299">
        <v>445</v>
      </c>
      <c r="I18" s="300">
        <v>3.4446999999999637</v>
      </c>
      <c r="J18" s="300">
        <v>3.5426999999999631</v>
      </c>
      <c r="K18" s="300">
        <v>0.55859999999999421</v>
      </c>
      <c r="L18" s="300">
        <v>3.5720999999999625</v>
      </c>
      <c r="M18" s="301">
        <v>3.9493999999999585</v>
      </c>
      <c r="N18" s="23">
        <v>130.67418823166329</v>
      </c>
      <c r="O18" s="24">
        <v>21.703179011603446</v>
      </c>
      <c r="P18" s="24">
        <v>128.38750590436464</v>
      </c>
      <c r="Q18" s="25">
        <v>129.5650288253932</v>
      </c>
      <c r="R18" s="23">
        <v>125.12890713747606</v>
      </c>
      <c r="S18" s="24">
        <v>20.948156623420108</v>
      </c>
      <c r="T18" s="24">
        <v>124.21791991541481</v>
      </c>
      <c r="U18" s="25">
        <v>125.03284288060645</v>
      </c>
      <c r="V18" s="302">
        <f t="shared" ref="V18:V23" si="0">SUM(B18:U18)</f>
        <v>1718.4919285299418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444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130.69999999999999</v>
      </c>
      <c r="O19" s="24">
        <v>21.3</v>
      </c>
      <c r="P19" s="24">
        <v>127.9</v>
      </c>
      <c r="Q19" s="25">
        <v>129.1</v>
      </c>
      <c r="R19" s="23">
        <v>125</v>
      </c>
      <c r="S19" s="24">
        <v>20.6</v>
      </c>
      <c r="T19" s="24">
        <v>123.4</v>
      </c>
      <c r="U19" s="25">
        <v>124.6</v>
      </c>
      <c r="V19" s="302">
        <f t="shared" si="0"/>
        <v>1713.2999999999997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444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130.69999999999999</v>
      </c>
      <c r="O20" s="24">
        <v>21.3</v>
      </c>
      <c r="P20" s="24">
        <v>127.9</v>
      </c>
      <c r="Q20" s="25">
        <v>129.1</v>
      </c>
      <c r="R20" s="23">
        <v>125</v>
      </c>
      <c r="S20" s="24">
        <v>20.6</v>
      </c>
      <c r="T20" s="24">
        <v>123.4</v>
      </c>
      <c r="U20" s="25">
        <v>124.6</v>
      </c>
      <c r="V20" s="302">
        <f t="shared" si="0"/>
        <v>1713.2999999999997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444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130.69999999999999</v>
      </c>
      <c r="O21" s="24">
        <v>21.3</v>
      </c>
      <c r="P21" s="24">
        <v>127.9</v>
      </c>
      <c r="Q21" s="25">
        <v>129.1</v>
      </c>
      <c r="R21" s="23">
        <v>125</v>
      </c>
      <c r="S21" s="24">
        <v>20.6</v>
      </c>
      <c r="T21" s="24">
        <v>123.4</v>
      </c>
      <c r="U21" s="25">
        <v>124.6</v>
      </c>
      <c r="V21" s="302">
        <f t="shared" si="0"/>
        <v>1713.2999999999997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444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130.69999999999999</v>
      </c>
      <c r="O22" s="24">
        <v>21.3</v>
      </c>
      <c r="P22" s="24">
        <v>127.9</v>
      </c>
      <c r="Q22" s="25">
        <v>129.1</v>
      </c>
      <c r="R22" s="23">
        <v>125</v>
      </c>
      <c r="S22" s="24">
        <v>20.6</v>
      </c>
      <c r="T22" s="24">
        <v>123.4</v>
      </c>
      <c r="U22" s="25">
        <v>124.6</v>
      </c>
      <c r="V22" s="302">
        <f t="shared" si="0"/>
        <v>1713.2999999999997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444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130.69999999999999</v>
      </c>
      <c r="O23" s="24">
        <v>21.3</v>
      </c>
      <c r="P23" s="24">
        <v>127.9</v>
      </c>
      <c r="Q23" s="25">
        <v>129.1</v>
      </c>
      <c r="R23" s="23">
        <v>125</v>
      </c>
      <c r="S23" s="24">
        <v>20.6</v>
      </c>
      <c r="T23" s="24">
        <v>123.4</v>
      </c>
      <c r="U23" s="25">
        <v>124.6</v>
      </c>
      <c r="V23" s="302">
        <f t="shared" si="0"/>
        <v>1713.2999999999997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3103</v>
      </c>
      <c r="C24" s="306">
        <f t="shared" ref="C24:U24" si="1">SUM(C17:C23)</f>
        <v>14.681799999999924</v>
      </c>
      <c r="D24" s="306">
        <f t="shared" si="1"/>
        <v>13.97299999999993</v>
      </c>
      <c r="E24" s="306">
        <f t="shared" si="1"/>
        <v>2.1031999999999895</v>
      </c>
      <c r="F24" s="306">
        <f t="shared" si="1"/>
        <v>14.025199999999929</v>
      </c>
      <c r="G24" s="306">
        <f t="shared" si="1"/>
        <v>16.750199999999918</v>
      </c>
      <c r="H24" s="305">
        <f t="shared" si="1"/>
        <v>3110</v>
      </c>
      <c r="I24" s="306">
        <f t="shared" si="1"/>
        <v>23.889399999999924</v>
      </c>
      <c r="J24" s="306">
        <f t="shared" si="1"/>
        <v>24.585399999999925</v>
      </c>
      <c r="K24" s="306">
        <f t="shared" si="1"/>
        <v>3.6171999999999884</v>
      </c>
      <c r="L24" s="306">
        <f t="shared" si="1"/>
        <v>25.144199999999927</v>
      </c>
      <c r="M24" s="307">
        <f t="shared" si="1"/>
        <v>27.398799999999913</v>
      </c>
      <c r="N24" s="391">
        <f t="shared" si="1"/>
        <v>914.84837646332676</v>
      </c>
      <c r="O24" s="392">
        <f t="shared" si="1"/>
        <v>149.90635802320691</v>
      </c>
      <c r="P24" s="392">
        <f t="shared" si="1"/>
        <v>896.27501180872923</v>
      </c>
      <c r="Q24" s="393">
        <f t="shared" si="1"/>
        <v>904.63005765078651</v>
      </c>
      <c r="R24" s="391">
        <f t="shared" si="1"/>
        <v>875.25781427495212</v>
      </c>
      <c r="S24" s="392">
        <f t="shared" si="1"/>
        <v>144.89631324684021</v>
      </c>
      <c r="T24" s="392">
        <f t="shared" si="1"/>
        <v>865.43583983082954</v>
      </c>
      <c r="U24" s="393">
        <f t="shared" si="1"/>
        <v>873.06568576121299</v>
      </c>
      <c r="V24" s="302">
        <f>SUM(B24:U24)</f>
        <v>12003.483857059884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149.82817021855936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683</v>
      </c>
      <c r="E26" s="323">
        <v>102</v>
      </c>
      <c r="F26" s="323">
        <v>693</v>
      </c>
      <c r="G26" s="323">
        <v>818</v>
      </c>
      <c r="H26" s="324"/>
      <c r="I26" s="323">
        <v>703</v>
      </c>
      <c r="J26" s="323">
        <v>721</v>
      </c>
      <c r="K26" s="323">
        <v>111</v>
      </c>
      <c r="L26" s="323">
        <v>729</v>
      </c>
      <c r="M26" s="325">
        <v>804</v>
      </c>
      <c r="N26" s="86">
        <v>872</v>
      </c>
      <c r="O26" s="35">
        <v>143</v>
      </c>
      <c r="P26" s="35">
        <v>854</v>
      </c>
      <c r="Q26" s="36">
        <v>862</v>
      </c>
      <c r="R26" s="34">
        <v>834</v>
      </c>
      <c r="S26" s="35">
        <v>138</v>
      </c>
      <c r="T26" s="35">
        <v>825</v>
      </c>
      <c r="U26" s="36">
        <v>832</v>
      </c>
      <c r="V26" s="326">
        <f>SUM(C26:U26)</f>
        <v>11445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614.2901999999998</v>
      </c>
      <c r="E27" s="300">
        <f t="shared" si="2"/>
        <v>91.738799999999969</v>
      </c>
      <c r="F27" s="300">
        <f t="shared" si="2"/>
        <v>623.28419999999983</v>
      </c>
      <c r="G27" s="300">
        <f t="shared" si="2"/>
        <v>735.70919999999978</v>
      </c>
      <c r="H27" s="328"/>
      <c r="I27" s="300">
        <f>(I26*I25/1000)*6</f>
        <v>632.27819999999986</v>
      </c>
      <c r="J27" s="300">
        <f>(J26*J25/1000)*6</f>
        <v>648.46739999999977</v>
      </c>
      <c r="K27" s="300">
        <f>(K26*K25/1000)*6</f>
        <v>99.833399999999955</v>
      </c>
      <c r="L27" s="300">
        <f>(L26*L25/1000)*6</f>
        <v>655.66259999999977</v>
      </c>
      <c r="M27" s="301">
        <f>(M26*M25/1000)*6</f>
        <v>723.11759999999981</v>
      </c>
      <c r="N27" s="302">
        <f>((N26*N25)*7/1000-N17-N18)/5</f>
        <v>130.72824470733465</v>
      </c>
      <c r="O27" s="204">
        <f t="shared" ref="O27:U27" si="3">((O26*O25)*7/1000-O17-O18)/5</f>
        <v>21.328708395358611</v>
      </c>
      <c r="P27" s="204">
        <f t="shared" si="3"/>
        <v>127.86543763825409</v>
      </c>
      <c r="Q27" s="205">
        <f t="shared" si="3"/>
        <v>129.07330846984263</v>
      </c>
      <c r="R27" s="203">
        <f t="shared" si="3"/>
        <v>124.97167714500952</v>
      </c>
      <c r="S27" s="204">
        <f t="shared" si="3"/>
        <v>20.581417350631948</v>
      </c>
      <c r="T27" s="204">
        <f t="shared" si="3"/>
        <v>123.44733203383403</v>
      </c>
      <c r="U27" s="205">
        <f t="shared" si="3"/>
        <v>124.59038284775735</v>
      </c>
      <c r="V27" s="88"/>
      <c r="W27" s="52">
        <f>((V24*1000)/V26)/7</f>
        <v>149.82817021855936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1.980699999999965</v>
      </c>
      <c r="E28" s="330">
        <f t="shared" si="4"/>
        <v>0.29579999999999479</v>
      </c>
      <c r="F28" s="330">
        <f t="shared" si="4"/>
        <v>2.0096999999999645</v>
      </c>
      <c r="G28" s="330">
        <f t="shared" si="4"/>
        <v>2.3721999999999581</v>
      </c>
      <c r="H28" s="329"/>
      <c r="I28" s="330">
        <f>+(I25-$I$32)*I26/1000</f>
        <v>3.4446999999999637</v>
      </c>
      <c r="J28" s="330">
        <f t="shared" ref="J28:M28" si="5">+(J25-$I$32)*J26/1000</f>
        <v>3.5328999999999633</v>
      </c>
      <c r="K28" s="330">
        <f t="shared" si="5"/>
        <v>0.54389999999999428</v>
      </c>
      <c r="L28" s="330">
        <f t="shared" si="5"/>
        <v>3.5720999999999625</v>
      </c>
      <c r="M28" s="331">
        <f t="shared" si="5"/>
        <v>3.9395999999999591</v>
      </c>
      <c r="N28" s="259">
        <f t="shared" ref="N28:U28" si="6">((N26*N25)*7)/1000</f>
        <v>914.98959999999977</v>
      </c>
      <c r="O28" s="45">
        <f t="shared" si="6"/>
        <v>150.04989999999995</v>
      </c>
      <c r="P28" s="45">
        <f t="shared" si="6"/>
        <v>896.1021999999997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144.80339999999995</v>
      </c>
      <c r="T28" s="45">
        <f t="shared" si="6"/>
        <v>865.67249999999967</v>
      </c>
      <c r="U28" s="46">
        <f t="shared" si="6"/>
        <v>873.01759999999979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796.83333333333564</v>
      </c>
      <c r="E29" s="333">
        <f t="shared" si="7"/>
        <v>119.00000000000034</v>
      </c>
      <c r="F29" s="333">
        <f t="shared" si="7"/>
        <v>808.50000000000239</v>
      </c>
      <c r="G29" s="333">
        <f t="shared" si="7"/>
        <v>954.3333333333361</v>
      </c>
      <c r="H29" s="332"/>
      <c r="I29" s="333">
        <f>+I26*(1.16666666666667)</f>
        <v>820.16666666666902</v>
      </c>
      <c r="J29" s="333">
        <f>+J26*(1.16666666666667)</f>
        <v>841.16666666666913</v>
      </c>
      <c r="K29" s="333">
        <f>+K26*(1.16666666666667)</f>
        <v>129.50000000000037</v>
      </c>
      <c r="L29" s="333">
        <f>+L26*(1.16666666666667)</f>
        <v>850.5000000000025</v>
      </c>
      <c r="M29" s="334">
        <f>+M26*(1.16666666666667)</f>
        <v>938.00000000000273</v>
      </c>
      <c r="N29" s="89">
        <f t="shared" ref="N29:U29" si="8">+(N24/N26)/7*1000</f>
        <v>149.87686377184252</v>
      </c>
      <c r="O29" s="49">
        <f t="shared" si="8"/>
        <v>149.75660142178512</v>
      </c>
      <c r="P29" s="49">
        <f t="shared" si="8"/>
        <v>149.92890796398953</v>
      </c>
      <c r="Q29" s="50">
        <f t="shared" si="8"/>
        <v>149.92211760868187</v>
      </c>
      <c r="R29" s="48">
        <f t="shared" si="8"/>
        <v>149.92425732698737</v>
      </c>
      <c r="S29" s="49">
        <f t="shared" si="8"/>
        <v>149.99618348534182</v>
      </c>
      <c r="T29" s="49">
        <f t="shared" si="8"/>
        <v>149.85901988412633</v>
      </c>
      <c r="U29" s="50">
        <f t="shared" si="8"/>
        <v>149.90825648372478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102.38169999999997</v>
      </c>
      <c r="E30" s="335">
        <f t="shared" si="9"/>
        <v>15.289799999999994</v>
      </c>
      <c r="F30" s="335">
        <f t="shared" si="9"/>
        <v>103.88069999999998</v>
      </c>
      <c r="G30" s="335">
        <f t="shared" si="9"/>
        <v>122.61819999999996</v>
      </c>
      <c r="H30" s="328"/>
      <c r="I30" s="335">
        <f>+(I27/6)</f>
        <v>105.37969999999997</v>
      </c>
      <c r="J30" s="335">
        <f>+(J27/6)</f>
        <v>108.07789999999996</v>
      </c>
      <c r="K30" s="335">
        <f>+(K27/6)</f>
        <v>16.638899999999992</v>
      </c>
      <c r="L30" s="335">
        <f>+(L27/6)</f>
        <v>109.27709999999996</v>
      </c>
      <c r="M30" s="336">
        <f>+(M27/6)</f>
        <v>120.51959999999997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266.52429999999993</v>
      </c>
      <c r="D31" s="335">
        <f t="shared" ref="D31:G31" si="10">+((D27-D24)/4)+D30</f>
        <v>252.46099999999993</v>
      </c>
      <c r="E31" s="335">
        <f t="shared" si="10"/>
        <v>37.698699999999988</v>
      </c>
      <c r="F31" s="335">
        <f t="shared" si="10"/>
        <v>256.19544999999994</v>
      </c>
      <c r="G31" s="335">
        <f t="shared" si="10"/>
        <v>302.3579499999999</v>
      </c>
      <c r="H31" s="328"/>
      <c r="I31" s="335">
        <f>+((I27-I24)/4)+I30</f>
        <v>257.47689999999994</v>
      </c>
      <c r="J31" s="335">
        <f>+((J27-J24)/4)+J30</f>
        <v>264.0483999999999</v>
      </c>
      <c r="K31" s="335">
        <f>+((K27-K24)/4)+K30</f>
        <v>40.692949999999982</v>
      </c>
      <c r="L31" s="335">
        <f>+((L27-L24)/4)+L30</f>
        <v>266.90669999999989</v>
      </c>
      <c r="M31" s="336">
        <f>+((M27-M24)/4)+M30</f>
        <v>294.44929999999994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443.49900000000002</v>
      </c>
      <c r="E32" s="340">
        <f>+SUM(C26:G26)</f>
        <v>3017</v>
      </c>
      <c r="F32" s="341"/>
      <c r="G32" s="341"/>
      <c r="H32" s="337"/>
      <c r="I32" s="338">
        <v>145</v>
      </c>
      <c r="J32" s="339">
        <f>+I32*K32/1000</f>
        <v>444.86</v>
      </c>
      <c r="K32" s="340">
        <f>+SUM(I26:M26)</f>
        <v>3068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4" t="s">
        <v>26</v>
      </c>
      <c r="C36" s="645"/>
      <c r="D36" s="645"/>
      <c r="E36" s="645"/>
      <c r="F36" s="645"/>
      <c r="G36" s="645"/>
      <c r="H36" s="646"/>
      <c r="I36" s="416"/>
      <c r="J36" s="417" t="s">
        <v>27</v>
      </c>
      <c r="K36" s="110"/>
      <c r="L36" s="644" t="s">
        <v>26</v>
      </c>
      <c r="M36" s="645"/>
      <c r="N36" s="645"/>
      <c r="O36" s="645"/>
      <c r="P36" s="645"/>
      <c r="Q36" s="645"/>
      <c r="R36" s="67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110.2</v>
      </c>
      <c r="C39" s="82">
        <v>111.4</v>
      </c>
      <c r="D39" s="82">
        <v>10.5</v>
      </c>
      <c r="E39" s="82">
        <v>112.4</v>
      </c>
      <c r="F39" s="82">
        <v>112.9</v>
      </c>
      <c r="G39" s="82"/>
      <c r="H39" s="82"/>
      <c r="I39" s="205">
        <f t="shared" ref="I39:I46" si="11">SUM(B39:H39)</f>
        <v>457.4</v>
      </c>
      <c r="J39" s="52"/>
      <c r="K39" s="404" t="s">
        <v>13</v>
      </c>
      <c r="L39" s="82">
        <v>8.8000000000000007</v>
      </c>
      <c r="M39" s="82">
        <v>8.9</v>
      </c>
      <c r="N39" s="82">
        <v>0.8</v>
      </c>
      <c r="O39" s="82">
        <v>7.7</v>
      </c>
      <c r="P39" s="82">
        <v>7.7</v>
      </c>
      <c r="Q39" s="82"/>
      <c r="R39" s="205">
        <f t="shared" ref="R39:R46" si="12">SUM(L39:Q39)</f>
        <v>33.900000000000006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110.2</v>
      </c>
      <c r="C40" s="82">
        <v>111.4</v>
      </c>
      <c r="D40" s="82">
        <v>10.3</v>
      </c>
      <c r="E40" s="82">
        <v>112.4</v>
      </c>
      <c r="F40" s="82">
        <v>112.4</v>
      </c>
      <c r="G40" s="82"/>
      <c r="H40" s="82"/>
      <c r="I40" s="205">
        <f t="shared" si="11"/>
        <v>456.70000000000005</v>
      </c>
      <c r="J40" s="52"/>
      <c r="K40" s="406" t="s">
        <v>14</v>
      </c>
      <c r="L40" s="82">
        <v>8.8000000000000007</v>
      </c>
      <c r="M40" s="82">
        <v>8.9</v>
      </c>
      <c r="N40" s="82">
        <v>0.8</v>
      </c>
      <c r="O40" s="82">
        <v>7.7</v>
      </c>
      <c r="P40" s="82">
        <v>7.7</v>
      </c>
      <c r="Q40" s="82"/>
      <c r="R40" s="205">
        <f t="shared" si="12"/>
        <v>33.900000000000006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8.6999999999999993</v>
      </c>
      <c r="N41" s="82">
        <v>0.7</v>
      </c>
      <c r="O41" s="82">
        <v>7.8</v>
      </c>
      <c r="P41" s="82">
        <v>8.3000000000000007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8.6999999999999993</v>
      </c>
      <c r="N42" s="82">
        <v>0.7</v>
      </c>
      <c r="O42" s="82">
        <v>7.8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8.6999999999999993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8.6999999999999993</v>
      </c>
      <c r="N44" s="82">
        <v>0.8</v>
      </c>
      <c r="O44" s="82">
        <v>7.8</v>
      </c>
      <c r="P44" s="82">
        <v>8.4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8.6999999999999993</v>
      </c>
      <c r="N45" s="82">
        <v>0.8</v>
      </c>
      <c r="O45" s="82">
        <v>7.9</v>
      </c>
      <c r="P45" s="82">
        <v>8.4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220.4</v>
      </c>
      <c r="C46" s="309">
        <f t="shared" si="13"/>
        <v>222.8</v>
      </c>
      <c r="D46" s="309">
        <f t="shared" si="13"/>
        <v>20.8</v>
      </c>
      <c r="E46" s="309">
        <f t="shared" si="13"/>
        <v>224.8</v>
      </c>
      <c r="F46" s="309">
        <f t="shared" si="13"/>
        <v>225.3</v>
      </c>
      <c r="G46" s="309">
        <f t="shared" si="13"/>
        <v>0</v>
      </c>
      <c r="H46" s="309">
        <f t="shared" si="13"/>
        <v>0</v>
      </c>
      <c r="I46" s="205">
        <f t="shared" si="11"/>
        <v>914.10000000000014</v>
      </c>
      <c r="K46" s="406" t="s">
        <v>11</v>
      </c>
      <c r="L46" s="308">
        <f t="shared" ref="L46:Q46" si="14">SUM(L39:L45)</f>
        <v>60.500000000000007</v>
      </c>
      <c r="M46" s="309">
        <f t="shared" si="14"/>
        <v>61.300000000000011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238.8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150.1</v>
      </c>
      <c r="C47" s="571">
        <v>150.1</v>
      </c>
      <c r="D47" s="571">
        <v>150.1</v>
      </c>
      <c r="E47" s="571">
        <v>154</v>
      </c>
      <c r="F47" s="571">
        <v>154</v>
      </c>
      <c r="G47" s="317"/>
      <c r="H47" s="317"/>
      <c r="I47" s="425">
        <f>+((I46/I48)/7)*1000</f>
        <v>43.470610614418874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148.97067997504678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742</v>
      </c>
      <c r="D48" s="35">
        <v>68</v>
      </c>
      <c r="E48" s="35">
        <v>730</v>
      </c>
      <c r="F48" s="35">
        <v>730</v>
      </c>
      <c r="G48" s="35"/>
      <c r="H48" s="35"/>
      <c r="I48" s="427">
        <f>SUM(B48:H48)</f>
        <v>3004</v>
      </c>
      <c r="J48" s="52"/>
      <c r="K48" s="409" t="s">
        <v>21</v>
      </c>
      <c r="L48" s="428">
        <v>59</v>
      </c>
      <c r="M48" s="411">
        <v>59</v>
      </c>
      <c r="N48" s="411">
        <v>5</v>
      </c>
      <c r="O48" s="411">
        <v>53</v>
      </c>
      <c r="P48" s="411">
        <v>53</v>
      </c>
      <c r="Q48" s="411"/>
      <c r="R48" s="429">
        <f>SUM(L48:Q48)</f>
        <v>229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110.17339999999999</v>
      </c>
      <c r="C49" s="204">
        <f t="shared" si="15"/>
        <v>111.3742</v>
      </c>
      <c r="D49" s="204">
        <f t="shared" si="15"/>
        <v>10.206799999999999</v>
      </c>
      <c r="E49" s="204">
        <f t="shared" si="15"/>
        <v>112.42</v>
      </c>
      <c r="F49" s="204">
        <f t="shared" si="15"/>
        <v>112.42</v>
      </c>
      <c r="G49" s="204">
        <f t="shared" si="15"/>
        <v>0</v>
      </c>
      <c r="H49" s="204">
        <f t="shared" si="15"/>
        <v>0</v>
      </c>
      <c r="I49" s="431">
        <f>((I46*1000)/I48)/7</f>
        <v>43.470610614418874</v>
      </c>
      <c r="K49" s="414" t="s">
        <v>22</v>
      </c>
      <c r="L49" s="302">
        <f t="shared" ref="L49:Q49" si="16">((L48*L47)*7/1000-L39-L40)/5</f>
        <v>8.5808999999999997</v>
      </c>
      <c r="M49" s="302">
        <f t="shared" si="16"/>
        <v>8.7061000000000011</v>
      </c>
      <c r="N49" s="302">
        <f t="shared" si="16"/>
        <v>0.75800000000000001</v>
      </c>
      <c r="O49" s="302">
        <f t="shared" si="16"/>
        <v>7.827399999999999</v>
      </c>
      <c r="P49" s="302">
        <f t="shared" si="16"/>
        <v>8.3467999999999982</v>
      </c>
      <c r="Q49" s="204">
        <f t="shared" si="16"/>
        <v>0</v>
      </c>
      <c r="R49" s="432">
        <f>((R46*1000)/R48)/7</f>
        <v>148.97067997504678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771.21379999999988</v>
      </c>
      <c r="C50" s="43">
        <f t="shared" si="17"/>
        <v>779.61940000000004</v>
      </c>
      <c r="D50" s="43">
        <f t="shared" si="17"/>
        <v>71.447599999999994</v>
      </c>
      <c r="E50" s="43">
        <f t="shared" si="17"/>
        <v>786.94</v>
      </c>
      <c r="F50" s="43">
        <f t="shared" si="17"/>
        <v>786.94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60.5045</v>
      </c>
      <c r="M50" s="43">
        <f t="shared" si="18"/>
        <v>61.330500000000001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42.896068509147526</v>
      </c>
      <c r="C51" s="49">
        <f t="shared" si="19"/>
        <v>42.89564882556796</v>
      </c>
      <c r="D51" s="49">
        <f t="shared" si="19"/>
        <v>43.69747899159664</v>
      </c>
      <c r="E51" s="49">
        <f t="shared" si="19"/>
        <v>43.992172211350301</v>
      </c>
      <c r="F51" s="49">
        <f t="shared" si="19"/>
        <v>44.090019569471622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146.48910411622279</v>
      </c>
      <c r="M51" s="49">
        <f t="shared" si="20"/>
        <v>148.42615012106538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4" t="s">
        <v>8</v>
      </c>
      <c r="C55" s="645"/>
      <c r="D55" s="645"/>
      <c r="E55" s="645"/>
      <c r="F55" s="645"/>
      <c r="G55" s="64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3"/>
      <c r="D73" s="643"/>
      <c r="E73" s="643"/>
      <c r="F73" s="118"/>
      <c r="G73" s="198"/>
      <c r="H73" s="643"/>
      <c r="I73" s="643"/>
      <c r="J73" s="643"/>
      <c r="K73" s="118"/>
      <c r="L73" s="198"/>
      <c r="M73" s="643"/>
      <c r="N73" s="643"/>
      <c r="O73" s="118"/>
      <c r="P73" s="198"/>
      <c r="Q73" s="643"/>
      <c r="R73" s="64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8.6999999999999993</v>
      </c>
      <c r="D76" s="204">
        <v>1.1000000000000001</v>
      </c>
      <c r="E76" s="204">
        <v>9.1999999999999993</v>
      </c>
      <c r="F76" s="205">
        <v>10.3</v>
      </c>
      <c r="G76" s="203">
        <v>9.1999999999999993</v>
      </c>
      <c r="H76" s="204">
        <v>9.4</v>
      </c>
      <c r="I76" s="204">
        <v>1.7</v>
      </c>
      <c r="J76" s="204">
        <v>9.5</v>
      </c>
      <c r="K76" s="205">
        <v>10.4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8.6999999999999993</v>
      </c>
      <c r="D77" s="204">
        <v>1.1000000000000001</v>
      </c>
      <c r="E77" s="204">
        <v>9.1999999999999993</v>
      </c>
      <c r="F77" s="205">
        <v>10.3</v>
      </c>
      <c r="G77" s="203">
        <v>9.1999999999999993</v>
      </c>
      <c r="H77" s="204">
        <v>9.4</v>
      </c>
      <c r="I77" s="204">
        <v>1.7</v>
      </c>
      <c r="J77" s="204">
        <v>9.5</v>
      </c>
      <c r="K77" s="205">
        <v>10.4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8.8000000000000007</v>
      </c>
      <c r="D78" s="204">
        <v>1.1000000000000001</v>
      </c>
      <c r="E78" s="204">
        <v>9.1</v>
      </c>
      <c r="F78" s="205">
        <v>10.3</v>
      </c>
      <c r="G78" s="203">
        <v>9.4</v>
      </c>
      <c r="H78" s="204">
        <v>9.4</v>
      </c>
      <c r="I78" s="204">
        <v>1.7</v>
      </c>
      <c r="J78" s="204">
        <v>9.5</v>
      </c>
      <c r="K78" s="205">
        <v>10.3</v>
      </c>
      <c r="L78" s="203">
        <v>10.8</v>
      </c>
      <c r="M78" s="204">
        <v>1.7</v>
      </c>
      <c r="N78" s="204">
        <v>11</v>
      </c>
      <c r="O78" s="205">
        <v>10.7</v>
      </c>
      <c r="P78" s="203">
        <v>10.6</v>
      </c>
      <c r="Q78" s="204">
        <v>2</v>
      </c>
      <c r="R78" s="204">
        <v>10.5</v>
      </c>
      <c r="S78" s="205">
        <v>10.6</v>
      </c>
      <c r="T78" s="405">
        <f t="shared" si="26"/>
        <v>146.99999999999997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1.1000000000000001</v>
      </c>
      <c r="E79" s="204">
        <v>9.1</v>
      </c>
      <c r="F79" s="205">
        <v>10.3</v>
      </c>
      <c r="G79" s="203">
        <v>9.4</v>
      </c>
      <c r="H79" s="204">
        <v>9.4</v>
      </c>
      <c r="I79" s="204">
        <v>1.7</v>
      </c>
      <c r="J79" s="204">
        <v>9.5</v>
      </c>
      <c r="K79" s="205">
        <v>10.3</v>
      </c>
      <c r="L79" s="203">
        <v>10.9</v>
      </c>
      <c r="M79" s="204">
        <v>1.7</v>
      </c>
      <c r="N79" s="204">
        <v>11</v>
      </c>
      <c r="O79" s="205">
        <v>10.8</v>
      </c>
      <c r="P79" s="203">
        <v>10.7</v>
      </c>
      <c r="Q79" s="204">
        <v>2</v>
      </c>
      <c r="R79" s="204">
        <v>10.6</v>
      </c>
      <c r="S79" s="205">
        <v>10.6</v>
      </c>
      <c r="T79" s="405">
        <f t="shared" si="26"/>
        <v>147.4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1.1000000000000001</v>
      </c>
      <c r="E80" s="204">
        <v>9.1999999999999993</v>
      </c>
      <c r="F80" s="205">
        <v>10.3</v>
      </c>
      <c r="G80" s="203">
        <v>9.4</v>
      </c>
      <c r="H80" s="204">
        <v>9.4</v>
      </c>
      <c r="I80" s="204">
        <v>1.7</v>
      </c>
      <c r="J80" s="204">
        <v>9.5</v>
      </c>
      <c r="K80" s="205">
        <v>10.3</v>
      </c>
      <c r="L80" s="203">
        <v>10.9</v>
      </c>
      <c r="M80" s="204">
        <v>1.7</v>
      </c>
      <c r="N80" s="204">
        <v>11</v>
      </c>
      <c r="O80" s="205">
        <v>10.8</v>
      </c>
      <c r="P80" s="203">
        <v>10.7</v>
      </c>
      <c r="Q80" s="204">
        <v>2</v>
      </c>
      <c r="R80" s="204">
        <v>10.6</v>
      </c>
      <c r="S80" s="205">
        <v>10.6</v>
      </c>
      <c r="T80" s="405">
        <f t="shared" si="26"/>
        <v>147.5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9.1999999999999993</v>
      </c>
      <c r="F81" s="205">
        <v>10.3</v>
      </c>
      <c r="G81" s="203">
        <v>9.4</v>
      </c>
      <c r="H81" s="204">
        <v>9.4</v>
      </c>
      <c r="I81" s="204">
        <v>1.7</v>
      </c>
      <c r="J81" s="204">
        <v>9.5</v>
      </c>
      <c r="K81" s="205">
        <v>10.3</v>
      </c>
      <c r="L81" s="203">
        <v>10.9</v>
      </c>
      <c r="M81" s="204">
        <v>1.7</v>
      </c>
      <c r="N81" s="204">
        <v>11</v>
      </c>
      <c r="O81" s="205">
        <v>10.8</v>
      </c>
      <c r="P81" s="203">
        <v>10.7</v>
      </c>
      <c r="Q81" s="204">
        <v>2.1</v>
      </c>
      <c r="R81" s="204">
        <v>10.6</v>
      </c>
      <c r="S81" s="205">
        <v>10.6</v>
      </c>
      <c r="T81" s="405">
        <f t="shared" si="26"/>
        <v>147.6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8.8000000000000007</v>
      </c>
      <c r="D82" s="204">
        <v>1.1000000000000001</v>
      </c>
      <c r="E82" s="204">
        <v>9.1999999999999993</v>
      </c>
      <c r="F82" s="205">
        <v>10.3</v>
      </c>
      <c r="G82" s="203">
        <v>9.4</v>
      </c>
      <c r="H82" s="204">
        <v>9.4</v>
      </c>
      <c r="I82" s="204">
        <v>1.7</v>
      </c>
      <c r="J82" s="204">
        <v>9.5</v>
      </c>
      <c r="K82" s="205">
        <v>10.3</v>
      </c>
      <c r="L82" s="203">
        <v>10.9</v>
      </c>
      <c r="M82" s="204">
        <v>1.8</v>
      </c>
      <c r="N82" s="204">
        <v>11.1</v>
      </c>
      <c r="O82" s="205">
        <v>10.8</v>
      </c>
      <c r="P82" s="203">
        <v>10.7</v>
      </c>
      <c r="Q82" s="204">
        <v>2.1</v>
      </c>
      <c r="R82" s="204">
        <v>10.6</v>
      </c>
      <c r="S82" s="205">
        <v>10.6</v>
      </c>
      <c r="T82" s="405">
        <f t="shared" si="26"/>
        <v>147.89999999999998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66.599999999999994</v>
      </c>
      <c r="C83" s="309">
        <f>SUM(C76:C82)</f>
        <v>61.399999999999991</v>
      </c>
      <c r="D83" s="309">
        <f>SUM(D76:D82)</f>
        <v>7.6999999999999993</v>
      </c>
      <c r="E83" s="309">
        <f>SUM(E76:E82)</f>
        <v>64.2</v>
      </c>
      <c r="F83" s="310">
        <f>SUM(F76:F82)</f>
        <v>72.099999999999994</v>
      </c>
      <c r="G83" s="311">
        <f t="shared" ref="G83:S83" si="27">SUM(G76:G82)</f>
        <v>65.399999999999991</v>
      </c>
      <c r="H83" s="309">
        <f t="shared" si="27"/>
        <v>65.8</v>
      </c>
      <c r="I83" s="309">
        <f t="shared" si="27"/>
        <v>11.899999999999999</v>
      </c>
      <c r="J83" s="309">
        <f t="shared" si="27"/>
        <v>66.5</v>
      </c>
      <c r="K83" s="310">
        <f t="shared" si="27"/>
        <v>72.3</v>
      </c>
      <c r="L83" s="311">
        <f t="shared" si="27"/>
        <v>76.2</v>
      </c>
      <c r="M83" s="309">
        <f t="shared" si="27"/>
        <v>12</v>
      </c>
      <c r="N83" s="309">
        <f t="shared" si="27"/>
        <v>77.099999999999994</v>
      </c>
      <c r="O83" s="310">
        <f t="shared" si="27"/>
        <v>75.499999999999986</v>
      </c>
      <c r="P83" s="311">
        <f t="shared" si="27"/>
        <v>74.800000000000011</v>
      </c>
      <c r="Q83" s="309">
        <f t="shared" si="27"/>
        <v>14.2</v>
      </c>
      <c r="R83" s="309">
        <f t="shared" si="27"/>
        <v>73.900000000000006</v>
      </c>
      <c r="S83" s="310">
        <f t="shared" si="27"/>
        <v>74.2</v>
      </c>
      <c r="T83" s="405">
        <f t="shared" si="26"/>
        <v>1031.8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156</v>
      </c>
      <c r="C84" s="317">
        <v>154</v>
      </c>
      <c r="D84" s="317">
        <v>156.5</v>
      </c>
      <c r="E84" s="317">
        <v>153</v>
      </c>
      <c r="F84" s="318">
        <v>151.5</v>
      </c>
      <c r="G84" s="319">
        <v>156</v>
      </c>
      <c r="H84" s="317">
        <v>154</v>
      </c>
      <c r="I84" s="317">
        <v>156</v>
      </c>
      <c r="J84" s="317">
        <v>153.5</v>
      </c>
      <c r="K84" s="318">
        <v>151.5</v>
      </c>
      <c r="L84" s="319">
        <v>155.5</v>
      </c>
      <c r="M84" s="317">
        <v>155.5</v>
      </c>
      <c r="N84" s="317">
        <v>153</v>
      </c>
      <c r="O84" s="318">
        <v>152</v>
      </c>
      <c r="P84" s="319">
        <v>155</v>
      </c>
      <c r="Q84" s="317">
        <v>155.5</v>
      </c>
      <c r="R84" s="317">
        <v>153</v>
      </c>
      <c r="S84" s="318">
        <v>151.5</v>
      </c>
      <c r="T84" s="408">
        <f>+((T83/T85)/7)*1000</f>
        <v>153.54166666666666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60</v>
      </c>
      <c r="H85" s="411">
        <v>61</v>
      </c>
      <c r="I85" s="411">
        <v>11</v>
      </c>
      <c r="J85" s="411">
        <v>62</v>
      </c>
      <c r="K85" s="412">
        <v>68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9.5223999999999993</v>
      </c>
      <c r="C86" s="204">
        <f t="shared" si="28"/>
        <v>8.8091999999999988</v>
      </c>
      <c r="D86" s="204">
        <f t="shared" si="28"/>
        <v>1.0937000000000001</v>
      </c>
      <c r="E86" s="204">
        <f t="shared" si="28"/>
        <v>9.1720000000000006</v>
      </c>
      <c r="F86" s="205">
        <f t="shared" si="28"/>
        <v>10.302800000000001</v>
      </c>
      <c r="G86" s="203">
        <f t="shared" si="28"/>
        <v>9.4239999999999977</v>
      </c>
      <c r="H86" s="204">
        <f t="shared" si="28"/>
        <v>9.3916000000000004</v>
      </c>
      <c r="I86" s="204">
        <f t="shared" si="28"/>
        <v>1.7224000000000004</v>
      </c>
      <c r="J86" s="204">
        <f t="shared" si="28"/>
        <v>9.5237999999999996</v>
      </c>
      <c r="K86" s="205">
        <f t="shared" si="28"/>
        <v>10.262800000000002</v>
      </c>
      <c r="L86" s="203">
        <f t="shared" si="28"/>
        <v>10.878999999999998</v>
      </c>
      <c r="M86" s="204">
        <f t="shared" si="28"/>
        <v>1.7147000000000001</v>
      </c>
      <c r="N86" s="204">
        <f t="shared" si="28"/>
        <v>11.022399999999999</v>
      </c>
      <c r="O86" s="205">
        <f t="shared" si="28"/>
        <v>10.7888</v>
      </c>
      <c r="P86" s="203">
        <f t="shared" si="28"/>
        <v>10.692999999999998</v>
      </c>
      <c r="Q86" s="204">
        <f t="shared" si="28"/>
        <v>2.0301</v>
      </c>
      <c r="R86" s="204">
        <f t="shared" si="28"/>
        <v>10.579800000000001</v>
      </c>
      <c r="S86" s="205">
        <f t="shared" si="28"/>
        <v>10.606999999999999</v>
      </c>
      <c r="T86" s="413">
        <f>((T83*1000)/T85)/7</f>
        <v>153.54166666666669</v>
      </c>
      <c r="AD86" s="3"/>
    </row>
    <row r="87" spans="1:41" ht="33.75" customHeight="1" x14ac:dyDescent="0.25">
      <c r="A87" s="99" t="s">
        <v>23</v>
      </c>
      <c r="B87" s="42">
        <f>((B85*B84)*7)/1000</f>
        <v>66.611999999999995</v>
      </c>
      <c r="C87" s="43">
        <f>((C85*C84)*7)/1000</f>
        <v>61.445999999999998</v>
      </c>
      <c r="D87" s="43">
        <f>((D85*D84)*7)/1000</f>
        <v>7.6684999999999999</v>
      </c>
      <c r="E87" s="43">
        <f>((E85*E84)*7)/1000</f>
        <v>64.260000000000005</v>
      </c>
      <c r="F87" s="90">
        <f>((F85*F84)*7)/1000</f>
        <v>72.114000000000004</v>
      </c>
      <c r="G87" s="42">
        <f t="shared" ref="G87:S87" si="29">((G85*G84)*7)/1000</f>
        <v>65.52</v>
      </c>
      <c r="H87" s="43">
        <f t="shared" si="29"/>
        <v>65.757999999999996</v>
      </c>
      <c r="I87" s="43">
        <f t="shared" si="29"/>
        <v>12.012</v>
      </c>
      <c r="J87" s="43">
        <f t="shared" si="29"/>
        <v>66.619</v>
      </c>
      <c r="K87" s="90">
        <f t="shared" si="29"/>
        <v>72.114000000000004</v>
      </c>
      <c r="L87" s="42">
        <f t="shared" si="29"/>
        <v>76.194999999999993</v>
      </c>
      <c r="M87" s="43">
        <f t="shared" si="29"/>
        <v>11.9735</v>
      </c>
      <c r="N87" s="43">
        <f t="shared" si="29"/>
        <v>77.111999999999995</v>
      </c>
      <c r="O87" s="90">
        <f t="shared" si="29"/>
        <v>75.543999999999997</v>
      </c>
      <c r="P87" s="42">
        <f t="shared" si="29"/>
        <v>74.864999999999995</v>
      </c>
      <c r="Q87" s="43">
        <f t="shared" si="29"/>
        <v>14.150499999999999</v>
      </c>
      <c r="R87" s="43">
        <f t="shared" si="29"/>
        <v>73.899000000000001</v>
      </c>
      <c r="S87" s="90">
        <f t="shared" si="29"/>
        <v>74.234999999999999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155.9718969555035</v>
      </c>
      <c r="C88" s="49">
        <f>+(C83/C85)/7*1000</f>
        <v>153.88471177944859</v>
      </c>
      <c r="D88" s="49">
        <f>+(D83/D85)/7*1000</f>
        <v>157.14285714285711</v>
      </c>
      <c r="E88" s="49">
        <f>+(E83/E85)/7*1000</f>
        <v>152.85714285714286</v>
      </c>
      <c r="F88" s="50">
        <f>+(F83/F85)/7*1000</f>
        <v>151.47058823529412</v>
      </c>
      <c r="G88" s="48">
        <f t="shared" ref="G88:S88" si="30">+(G83/G85)/7*1000</f>
        <v>155.71428571428569</v>
      </c>
      <c r="H88" s="49">
        <f t="shared" si="30"/>
        <v>154.09836065573771</v>
      </c>
      <c r="I88" s="49">
        <f t="shared" si="30"/>
        <v>154.54545454545453</v>
      </c>
      <c r="J88" s="49">
        <f t="shared" si="30"/>
        <v>153.2258064516129</v>
      </c>
      <c r="K88" s="50">
        <f t="shared" si="30"/>
        <v>151.890756302521</v>
      </c>
      <c r="L88" s="48">
        <f t="shared" si="30"/>
        <v>155.51020408163265</v>
      </c>
      <c r="M88" s="49">
        <f t="shared" si="30"/>
        <v>155.84415584415584</v>
      </c>
      <c r="N88" s="49">
        <f t="shared" si="30"/>
        <v>152.97619047619045</v>
      </c>
      <c r="O88" s="50">
        <f t="shared" si="30"/>
        <v>151.91146881287725</v>
      </c>
      <c r="P88" s="48">
        <f t="shared" si="30"/>
        <v>154.86542443064184</v>
      </c>
      <c r="Q88" s="49">
        <f t="shared" si="30"/>
        <v>156.04395604395603</v>
      </c>
      <c r="R88" s="49">
        <f t="shared" si="30"/>
        <v>153.00207039337477</v>
      </c>
      <c r="S88" s="50">
        <f t="shared" si="30"/>
        <v>151.42857142857144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topLeftCell="A19" zoomScale="50" zoomScaleNormal="70" zoomScaleSheetLayoutView="50" workbookViewId="0">
      <selection activeCell="AC33" sqref="AC33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689"/>
      <c r="B1" s="692" t="s">
        <v>31</v>
      </c>
      <c r="C1" s="693"/>
      <c r="D1" s="693"/>
      <c r="E1" s="693"/>
      <c r="F1" s="693"/>
      <c r="G1" s="693"/>
      <c r="H1" s="693"/>
      <c r="I1" s="693"/>
      <c r="J1" s="693"/>
      <c r="K1" s="693"/>
      <c r="L1" s="694"/>
      <c r="M1" s="695" t="s">
        <v>32</v>
      </c>
      <c r="N1" s="695"/>
      <c r="O1" s="695"/>
      <c r="P1" s="695"/>
      <c r="Q1" s="624"/>
      <c r="R1" s="702" t="s">
        <v>173</v>
      </c>
      <c r="S1" s="702"/>
      <c r="T1" s="702"/>
      <c r="U1" s="702"/>
      <c r="V1" s="703"/>
      <c r="W1" s="497"/>
    </row>
    <row r="2" spans="1:23" ht="24.75" customHeight="1" x14ac:dyDescent="0.25">
      <c r="A2" s="690"/>
      <c r="B2" s="696" t="s">
        <v>33</v>
      </c>
      <c r="C2" s="697"/>
      <c r="D2" s="697"/>
      <c r="E2" s="697"/>
      <c r="F2" s="697"/>
      <c r="G2" s="697"/>
      <c r="H2" s="697"/>
      <c r="I2" s="697"/>
      <c r="J2" s="697"/>
      <c r="K2" s="697"/>
      <c r="L2" s="698"/>
      <c r="M2" s="701" t="s">
        <v>34</v>
      </c>
      <c r="N2" s="701"/>
      <c r="O2" s="701"/>
      <c r="P2" s="701"/>
      <c r="Q2" s="497"/>
      <c r="R2" s="704"/>
      <c r="S2" s="704"/>
      <c r="T2" s="704"/>
      <c r="U2" s="704"/>
      <c r="V2" s="705"/>
      <c r="W2" s="497"/>
    </row>
    <row r="3" spans="1:23" ht="24.75" customHeight="1" x14ac:dyDescent="0.25">
      <c r="A3" s="691"/>
      <c r="B3" s="699"/>
      <c r="C3" s="685"/>
      <c r="D3" s="685"/>
      <c r="E3" s="685"/>
      <c r="F3" s="685"/>
      <c r="G3" s="685"/>
      <c r="H3" s="685"/>
      <c r="I3" s="685"/>
      <c r="J3" s="685"/>
      <c r="K3" s="685"/>
      <c r="L3" s="700"/>
      <c r="M3" s="701" t="s">
        <v>35</v>
      </c>
      <c r="N3" s="701"/>
      <c r="O3" s="701"/>
      <c r="P3" s="701"/>
      <c r="Q3" s="462"/>
      <c r="R3" s="704"/>
      <c r="S3" s="704"/>
      <c r="T3" s="704"/>
      <c r="U3" s="704"/>
      <c r="V3" s="705"/>
      <c r="W3" s="497"/>
    </row>
    <row r="4" spans="1:23" ht="24.75" customHeight="1" x14ac:dyDescent="0.25">
      <c r="A4" s="625"/>
      <c r="B4" s="625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N4" s="626"/>
      <c r="O4" s="626"/>
      <c r="P4" s="626"/>
      <c r="Q4" s="497"/>
      <c r="R4" s="704"/>
      <c r="S4" s="704"/>
      <c r="T4" s="704"/>
      <c r="U4" s="704"/>
      <c r="V4" s="705"/>
      <c r="W4" s="497"/>
    </row>
    <row r="5" spans="1:23" s="77" customFormat="1" ht="24.75" customHeight="1" x14ac:dyDescent="0.25">
      <c r="A5" s="463" t="s">
        <v>36</v>
      </c>
      <c r="B5" s="699">
        <v>1</v>
      </c>
      <c r="C5" s="685"/>
      <c r="D5" s="464"/>
      <c r="E5" s="464"/>
      <c r="F5" s="464" t="s">
        <v>37</v>
      </c>
      <c r="G5" s="708" t="s">
        <v>54</v>
      </c>
      <c r="H5" s="708"/>
      <c r="I5" s="465"/>
      <c r="J5" s="466" t="s">
        <v>38</v>
      </c>
      <c r="K5" s="685">
        <v>57</v>
      </c>
      <c r="L5" s="685"/>
      <c r="M5" s="467"/>
      <c r="N5" s="467"/>
      <c r="O5" s="467"/>
      <c r="P5" s="467"/>
      <c r="Q5" s="467"/>
      <c r="R5" s="704"/>
      <c r="S5" s="704"/>
      <c r="T5" s="704"/>
      <c r="U5" s="704"/>
      <c r="V5" s="705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04"/>
      <c r="S6" s="704"/>
      <c r="T6" s="704"/>
      <c r="U6" s="704"/>
      <c r="V6" s="705"/>
      <c r="W6" s="467"/>
    </row>
    <row r="7" spans="1:23" s="77" customFormat="1" ht="24.75" customHeight="1" x14ac:dyDescent="0.25">
      <c r="A7" s="463" t="s">
        <v>114</v>
      </c>
      <c r="B7" s="710" t="s">
        <v>2</v>
      </c>
      <c r="C7" s="711"/>
      <c r="D7" s="468"/>
      <c r="E7" s="468"/>
      <c r="F7" s="464" t="s">
        <v>39</v>
      </c>
      <c r="G7" s="709" t="s">
        <v>169</v>
      </c>
      <c r="H7" s="709"/>
      <c r="I7" s="469"/>
      <c r="J7" s="684" t="s">
        <v>40</v>
      </c>
      <c r="K7" s="684"/>
      <c r="L7" s="685" t="s">
        <v>167</v>
      </c>
      <c r="M7" s="685"/>
      <c r="N7" s="685"/>
      <c r="O7" s="622"/>
      <c r="P7" s="470"/>
      <c r="Q7" s="467"/>
      <c r="R7" s="704"/>
      <c r="S7" s="704"/>
      <c r="T7" s="704"/>
      <c r="U7" s="704"/>
      <c r="V7" s="705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06"/>
      <c r="S8" s="706"/>
      <c r="T8" s="706"/>
      <c r="U8" s="706"/>
      <c r="V8" s="707"/>
      <c r="W8" s="467"/>
    </row>
    <row r="9" spans="1:23" s="77" customFormat="1" ht="24.75" customHeight="1" thickBot="1" x14ac:dyDescent="0.3">
      <c r="A9" s="471" t="s">
        <v>41</v>
      </c>
      <c r="B9" s="680" t="s">
        <v>8</v>
      </c>
      <c r="C9" s="681"/>
      <c r="D9" s="681"/>
      <c r="E9" s="681"/>
      <c r="F9" s="681"/>
      <c r="G9" s="682"/>
      <c r="H9" s="680" t="s">
        <v>53</v>
      </c>
      <c r="I9" s="681"/>
      <c r="J9" s="681"/>
      <c r="K9" s="681"/>
      <c r="L9" s="681"/>
      <c r="M9" s="682"/>
      <c r="N9" s="680" t="s">
        <v>9</v>
      </c>
      <c r="O9" s="681"/>
      <c r="P9" s="681"/>
      <c r="Q9" s="682"/>
      <c r="R9" s="680" t="s">
        <v>9</v>
      </c>
      <c r="S9" s="681"/>
      <c r="T9" s="681"/>
      <c r="U9" s="682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444</v>
      </c>
      <c r="C11" s="482">
        <v>2.0908999999999631</v>
      </c>
      <c r="D11" s="482">
        <v>1.9864999999999651</v>
      </c>
      <c r="E11" s="482">
        <v>0.30159999999999471</v>
      </c>
      <c r="F11" s="482">
        <v>2.0125999999999644</v>
      </c>
      <c r="G11" s="483">
        <v>2.375099999999958</v>
      </c>
      <c r="H11" s="482">
        <v>445</v>
      </c>
      <c r="I11" s="482">
        <v>3.4446999999999637</v>
      </c>
      <c r="J11" s="482">
        <v>3.5426999999999631</v>
      </c>
      <c r="K11" s="482">
        <v>0.55859999999999421</v>
      </c>
      <c r="L11" s="482">
        <v>3.5720999999999625</v>
      </c>
      <c r="M11" s="484">
        <v>3.9493999999999585</v>
      </c>
      <c r="N11" s="481">
        <v>130.67418823166329</v>
      </c>
      <c r="O11" s="485">
        <v>21.703179011603446</v>
      </c>
      <c r="P11" s="485">
        <v>128.38750590436464</v>
      </c>
      <c r="Q11" s="485">
        <v>129.5650288253932</v>
      </c>
      <c r="R11" s="481">
        <v>125.12890713747606</v>
      </c>
      <c r="S11" s="485">
        <v>20.948156623420108</v>
      </c>
      <c r="T11" s="485">
        <v>124.21791991541481</v>
      </c>
      <c r="U11" s="486">
        <v>125.03284288060645</v>
      </c>
      <c r="V11" s="487">
        <f t="shared" ref="V11:V18" si="0">SUM(B11:U11)</f>
        <v>1718.4919285299418</v>
      </c>
    </row>
    <row r="12" spans="1:23" ht="24.75" customHeight="1" x14ac:dyDescent="0.25">
      <c r="A12" s="480" t="s">
        <v>44</v>
      </c>
      <c r="B12" s="481">
        <v>444</v>
      </c>
      <c r="C12" s="482">
        <v>2.0908999999999631</v>
      </c>
      <c r="D12" s="482">
        <v>1.9864999999999651</v>
      </c>
      <c r="E12" s="482">
        <v>0.30159999999999471</v>
      </c>
      <c r="F12" s="482">
        <v>2.0125999999999644</v>
      </c>
      <c r="G12" s="483">
        <v>2.375099999999958</v>
      </c>
      <c r="H12" s="482">
        <v>445</v>
      </c>
      <c r="I12" s="482">
        <v>3.4446999999999637</v>
      </c>
      <c r="J12" s="482">
        <v>3.5426999999999631</v>
      </c>
      <c r="K12" s="482">
        <v>0.55859999999999421</v>
      </c>
      <c r="L12" s="482">
        <v>3.5720999999999625</v>
      </c>
      <c r="M12" s="484">
        <v>3.9493999999999585</v>
      </c>
      <c r="N12" s="481">
        <v>130.67418823166329</v>
      </c>
      <c r="O12" s="485">
        <v>21.703179011603446</v>
      </c>
      <c r="P12" s="485">
        <v>128.38750590436464</v>
      </c>
      <c r="Q12" s="485">
        <v>129.5650288253932</v>
      </c>
      <c r="R12" s="481">
        <v>125.12890713747606</v>
      </c>
      <c r="S12" s="485">
        <v>20.948156623420108</v>
      </c>
      <c r="T12" s="485">
        <v>124.21791991541481</v>
      </c>
      <c r="U12" s="486">
        <v>125.03284288060645</v>
      </c>
      <c r="V12" s="487">
        <f t="shared" si="0"/>
        <v>1718.4919285299418</v>
      </c>
    </row>
    <row r="13" spans="1:23" ht="24.75" customHeight="1" x14ac:dyDescent="0.25">
      <c r="A13" s="480" t="s">
        <v>45</v>
      </c>
      <c r="B13" s="481">
        <v>443</v>
      </c>
      <c r="C13" s="482">
        <v>2.1</v>
      </c>
      <c r="D13" s="482">
        <v>2</v>
      </c>
      <c r="E13" s="482">
        <v>0.3</v>
      </c>
      <c r="F13" s="482">
        <v>2</v>
      </c>
      <c r="G13" s="483">
        <v>2.4</v>
      </c>
      <c r="H13" s="482">
        <v>444</v>
      </c>
      <c r="I13" s="482">
        <v>3.4</v>
      </c>
      <c r="J13" s="482">
        <v>3.5</v>
      </c>
      <c r="K13" s="482">
        <v>0.5</v>
      </c>
      <c r="L13" s="482">
        <v>3.6</v>
      </c>
      <c r="M13" s="484">
        <v>3.9</v>
      </c>
      <c r="N13" s="481">
        <v>130.69999999999999</v>
      </c>
      <c r="O13" s="485">
        <v>21.3</v>
      </c>
      <c r="P13" s="485">
        <v>127.9</v>
      </c>
      <c r="Q13" s="485">
        <v>129.1</v>
      </c>
      <c r="R13" s="481">
        <v>125</v>
      </c>
      <c r="S13" s="485">
        <v>20.6</v>
      </c>
      <c r="T13" s="485">
        <v>123.4</v>
      </c>
      <c r="U13" s="486">
        <v>124.6</v>
      </c>
      <c r="V13" s="487">
        <f t="shared" si="0"/>
        <v>1713.2999999999997</v>
      </c>
    </row>
    <row r="14" spans="1:23" ht="24.75" customHeight="1" x14ac:dyDescent="0.25">
      <c r="A14" s="480" t="s">
        <v>46</v>
      </c>
      <c r="B14" s="481">
        <v>443</v>
      </c>
      <c r="C14" s="482">
        <v>2.1</v>
      </c>
      <c r="D14" s="482">
        <v>2</v>
      </c>
      <c r="E14" s="482">
        <v>0.3</v>
      </c>
      <c r="F14" s="482">
        <v>2</v>
      </c>
      <c r="G14" s="483">
        <v>2.4</v>
      </c>
      <c r="H14" s="482">
        <v>444</v>
      </c>
      <c r="I14" s="482">
        <v>3.4</v>
      </c>
      <c r="J14" s="482">
        <v>3.5</v>
      </c>
      <c r="K14" s="482">
        <v>0.5</v>
      </c>
      <c r="L14" s="482">
        <v>3.6</v>
      </c>
      <c r="M14" s="484">
        <v>3.9</v>
      </c>
      <c r="N14" s="481">
        <v>130.69999999999999</v>
      </c>
      <c r="O14" s="485">
        <v>21.3</v>
      </c>
      <c r="P14" s="485">
        <v>127.9</v>
      </c>
      <c r="Q14" s="485">
        <v>129.1</v>
      </c>
      <c r="R14" s="481">
        <v>125</v>
      </c>
      <c r="S14" s="485">
        <v>20.6</v>
      </c>
      <c r="T14" s="485">
        <v>123.4</v>
      </c>
      <c r="U14" s="486">
        <v>124.6</v>
      </c>
      <c r="V14" s="487">
        <f t="shared" si="0"/>
        <v>1713.2999999999997</v>
      </c>
    </row>
    <row r="15" spans="1:23" ht="24.75" customHeight="1" x14ac:dyDescent="0.25">
      <c r="A15" s="480" t="s">
        <v>47</v>
      </c>
      <c r="B15" s="481">
        <v>443</v>
      </c>
      <c r="C15" s="482">
        <v>2.1</v>
      </c>
      <c r="D15" s="482">
        <v>2</v>
      </c>
      <c r="E15" s="482">
        <v>0.3</v>
      </c>
      <c r="F15" s="482">
        <v>2</v>
      </c>
      <c r="G15" s="483">
        <v>2.4</v>
      </c>
      <c r="H15" s="482">
        <v>444</v>
      </c>
      <c r="I15" s="482">
        <v>3.4</v>
      </c>
      <c r="J15" s="482">
        <v>3.5</v>
      </c>
      <c r="K15" s="482">
        <v>0.5</v>
      </c>
      <c r="L15" s="482">
        <v>3.6</v>
      </c>
      <c r="M15" s="484">
        <v>3.9</v>
      </c>
      <c r="N15" s="481">
        <v>130.69999999999999</v>
      </c>
      <c r="O15" s="485">
        <v>21.3</v>
      </c>
      <c r="P15" s="485">
        <v>127.9</v>
      </c>
      <c r="Q15" s="485">
        <v>129.1</v>
      </c>
      <c r="R15" s="481">
        <v>125</v>
      </c>
      <c r="S15" s="485">
        <v>20.6</v>
      </c>
      <c r="T15" s="485">
        <v>123.4</v>
      </c>
      <c r="U15" s="486">
        <v>124.6</v>
      </c>
      <c r="V15" s="487">
        <f t="shared" si="0"/>
        <v>1713.2999999999997</v>
      </c>
    </row>
    <row r="16" spans="1:23" ht="24.75" customHeight="1" x14ac:dyDescent="0.25">
      <c r="A16" s="480" t="s">
        <v>48</v>
      </c>
      <c r="B16" s="481">
        <v>443</v>
      </c>
      <c r="C16" s="482">
        <v>2.1</v>
      </c>
      <c r="D16" s="482">
        <v>2</v>
      </c>
      <c r="E16" s="482">
        <v>0.3</v>
      </c>
      <c r="F16" s="482">
        <v>2</v>
      </c>
      <c r="G16" s="483">
        <v>2.4</v>
      </c>
      <c r="H16" s="482">
        <v>444</v>
      </c>
      <c r="I16" s="482">
        <v>3.4</v>
      </c>
      <c r="J16" s="482">
        <v>3.5</v>
      </c>
      <c r="K16" s="482">
        <v>0.5</v>
      </c>
      <c r="L16" s="482">
        <v>3.6</v>
      </c>
      <c r="M16" s="484">
        <v>3.9</v>
      </c>
      <c r="N16" s="481">
        <v>130.69999999999999</v>
      </c>
      <c r="O16" s="485">
        <v>21.3</v>
      </c>
      <c r="P16" s="485">
        <v>127.9</v>
      </c>
      <c r="Q16" s="485">
        <v>129.1</v>
      </c>
      <c r="R16" s="481">
        <v>125</v>
      </c>
      <c r="S16" s="485">
        <v>20.6</v>
      </c>
      <c r="T16" s="485">
        <v>123.4</v>
      </c>
      <c r="U16" s="486">
        <v>124.6</v>
      </c>
      <c r="V16" s="487">
        <f t="shared" si="0"/>
        <v>1713.2999999999997</v>
      </c>
    </row>
    <row r="17" spans="1:34" ht="24.75" customHeight="1" thickBot="1" x14ac:dyDescent="0.3">
      <c r="A17" s="488" t="s">
        <v>49</v>
      </c>
      <c r="B17" s="481">
        <v>443</v>
      </c>
      <c r="C17" s="482">
        <v>2.1</v>
      </c>
      <c r="D17" s="482">
        <v>2</v>
      </c>
      <c r="E17" s="482">
        <v>0.3</v>
      </c>
      <c r="F17" s="482">
        <v>2</v>
      </c>
      <c r="G17" s="483">
        <v>2.4</v>
      </c>
      <c r="H17" s="482">
        <v>444</v>
      </c>
      <c r="I17" s="482">
        <v>3.4</v>
      </c>
      <c r="J17" s="482">
        <v>3.5</v>
      </c>
      <c r="K17" s="482">
        <v>0.5</v>
      </c>
      <c r="L17" s="482">
        <v>3.6</v>
      </c>
      <c r="M17" s="484">
        <v>3.9</v>
      </c>
      <c r="N17" s="481">
        <v>130.69999999999999</v>
      </c>
      <c r="O17" s="485">
        <v>21.3</v>
      </c>
      <c r="P17" s="485">
        <v>127.9</v>
      </c>
      <c r="Q17" s="485">
        <v>129.1</v>
      </c>
      <c r="R17" s="481">
        <v>125</v>
      </c>
      <c r="S17" s="485">
        <v>20.6</v>
      </c>
      <c r="T17" s="485">
        <v>123.4</v>
      </c>
      <c r="U17" s="486">
        <v>124.6</v>
      </c>
      <c r="V17" s="487">
        <f t="shared" si="0"/>
        <v>1713.2999999999997</v>
      </c>
    </row>
    <row r="18" spans="1:34" ht="24.75" customHeight="1" thickBot="1" x14ac:dyDescent="0.3">
      <c r="A18" s="489" t="s">
        <v>11</v>
      </c>
      <c r="B18" s="490">
        <f>SUM(B11:B17)</f>
        <v>3103</v>
      </c>
      <c r="C18" s="491">
        <f t="shared" ref="C18:Q18" si="1">SUM(C11:C17)</f>
        <v>14.681799999999924</v>
      </c>
      <c r="D18" s="491">
        <f t="shared" si="1"/>
        <v>13.97299999999993</v>
      </c>
      <c r="E18" s="491">
        <f t="shared" si="1"/>
        <v>2.1031999999999895</v>
      </c>
      <c r="F18" s="491">
        <f t="shared" ref="F18" si="2">SUM(F11:F17)</f>
        <v>14.025199999999929</v>
      </c>
      <c r="G18" s="492">
        <f t="shared" si="1"/>
        <v>16.750199999999918</v>
      </c>
      <c r="H18" s="490">
        <f t="shared" si="1"/>
        <v>3110</v>
      </c>
      <c r="I18" s="491">
        <f t="shared" si="1"/>
        <v>23.889399999999924</v>
      </c>
      <c r="J18" s="491">
        <f t="shared" si="1"/>
        <v>24.585399999999925</v>
      </c>
      <c r="K18" s="491">
        <f t="shared" si="1"/>
        <v>3.6171999999999884</v>
      </c>
      <c r="L18" s="491">
        <f t="shared" ref="L18:M18" si="3">SUM(L11:L17)</f>
        <v>25.144199999999927</v>
      </c>
      <c r="M18" s="491">
        <f t="shared" si="3"/>
        <v>27.398799999999913</v>
      </c>
      <c r="N18" s="490">
        <f t="shared" si="1"/>
        <v>914.84837646332676</v>
      </c>
      <c r="O18" s="491">
        <f t="shared" si="1"/>
        <v>149.90635802320691</v>
      </c>
      <c r="P18" s="491">
        <f t="shared" si="1"/>
        <v>896.27501180872923</v>
      </c>
      <c r="Q18" s="491">
        <f t="shared" si="1"/>
        <v>904.63005765078651</v>
      </c>
      <c r="R18" s="490">
        <f t="shared" ref="R18:U18" si="4">SUM(R11:R17)</f>
        <v>875.25781427495212</v>
      </c>
      <c r="S18" s="491">
        <f t="shared" si="4"/>
        <v>144.89631324684021</v>
      </c>
      <c r="T18" s="491">
        <f t="shared" si="4"/>
        <v>865.43583983082954</v>
      </c>
      <c r="U18" s="492">
        <f t="shared" si="4"/>
        <v>873.06568576121299</v>
      </c>
      <c r="V18" s="493">
        <f t="shared" si="0"/>
        <v>12003.483857059884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29" customFormat="1" ht="24.75" customHeight="1" thickBot="1" x14ac:dyDescent="0.3">
      <c r="A20" s="499"/>
      <c r="B20" s="683"/>
      <c r="C20" s="68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7"/>
      <c r="T20" s="627"/>
      <c r="U20" s="627"/>
      <c r="V20" s="628"/>
      <c r="W20" s="627"/>
      <c r="X20" s="627"/>
      <c r="Y20" s="627"/>
    </row>
    <row r="21" spans="1:34" ht="24.75" customHeight="1" thickBot="1" x14ac:dyDescent="0.3">
      <c r="A21" s="471" t="s">
        <v>52</v>
      </c>
      <c r="B21" s="680" t="s">
        <v>8</v>
      </c>
      <c r="C21" s="681"/>
      <c r="D21" s="681"/>
      <c r="E21" s="681"/>
      <c r="F21" s="682"/>
      <c r="G21" s="680" t="s">
        <v>53</v>
      </c>
      <c r="H21" s="681"/>
      <c r="I21" s="681"/>
      <c r="J21" s="681"/>
      <c r="K21" s="682"/>
      <c r="L21" s="680" t="s">
        <v>9</v>
      </c>
      <c r="M21" s="681"/>
      <c r="N21" s="681"/>
      <c r="O21" s="682"/>
      <c r="P21" s="680" t="s">
        <v>9</v>
      </c>
      <c r="Q21" s="681"/>
      <c r="R21" s="681"/>
      <c r="S21" s="682"/>
      <c r="T21" s="472"/>
      <c r="U21" s="630"/>
      <c r="V21" s="631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3"/>
    </row>
    <row r="23" spans="1:34" ht="24.75" customHeight="1" x14ac:dyDescent="0.25">
      <c r="A23" s="480" t="s">
        <v>43</v>
      </c>
      <c r="B23" s="481">
        <v>9.5</v>
      </c>
      <c r="C23" s="482">
        <v>8.6999999999999993</v>
      </c>
      <c r="D23" s="482">
        <v>1.1000000000000001</v>
      </c>
      <c r="E23" s="482">
        <v>9.1999999999999993</v>
      </c>
      <c r="F23" s="483">
        <v>10.3</v>
      </c>
      <c r="G23" s="482">
        <v>9.1999999999999993</v>
      </c>
      <c r="H23" s="482">
        <v>9.4</v>
      </c>
      <c r="I23" s="482">
        <v>1.7</v>
      </c>
      <c r="J23" s="482">
        <v>9.5</v>
      </c>
      <c r="K23" s="484">
        <v>10.4</v>
      </c>
      <c r="L23" s="481">
        <v>10.9</v>
      </c>
      <c r="M23" s="485">
        <v>1.7</v>
      </c>
      <c r="N23" s="485">
        <v>11</v>
      </c>
      <c r="O23" s="485">
        <v>10.8</v>
      </c>
      <c r="P23" s="481">
        <v>10.7</v>
      </c>
      <c r="Q23" s="485">
        <v>2</v>
      </c>
      <c r="R23" s="485">
        <v>10.5</v>
      </c>
      <c r="S23" s="486">
        <v>10.6</v>
      </c>
      <c r="T23" s="487">
        <f>SUM(B23:S23)</f>
        <v>147.20000000000002</v>
      </c>
      <c r="U23" s="497"/>
      <c r="V23" s="633"/>
    </row>
    <row r="24" spans="1:34" ht="24.75" customHeight="1" x14ac:dyDescent="0.25">
      <c r="A24" s="480" t="s">
        <v>44</v>
      </c>
      <c r="B24" s="481">
        <v>9.5</v>
      </c>
      <c r="C24" s="482">
        <v>8.6999999999999993</v>
      </c>
      <c r="D24" s="482">
        <v>1.1000000000000001</v>
      </c>
      <c r="E24" s="482">
        <v>9.1999999999999993</v>
      </c>
      <c r="F24" s="483">
        <v>10.3</v>
      </c>
      <c r="G24" s="482">
        <v>9.1999999999999993</v>
      </c>
      <c r="H24" s="482">
        <v>9.4</v>
      </c>
      <c r="I24" s="482">
        <v>1.7</v>
      </c>
      <c r="J24" s="482">
        <v>9.5</v>
      </c>
      <c r="K24" s="484">
        <v>10.4</v>
      </c>
      <c r="L24" s="481">
        <v>10.9</v>
      </c>
      <c r="M24" s="485">
        <v>1.7</v>
      </c>
      <c r="N24" s="485">
        <v>11</v>
      </c>
      <c r="O24" s="485">
        <v>10.8</v>
      </c>
      <c r="P24" s="481">
        <v>10.7</v>
      </c>
      <c r="Q24" s="485">
        <v>2</v>
      </c>
      <c r="R24" s="485">
        <v>10.5</v>
      </c>
      <c r="S24" s="486">
        <v>10.6</v>
      </c>
      <c r="T24" s="487">
        <f t="shared" ref="T24:T30" si="5">SUM(B24:S24)</f>
        <v>147.20000000000002</v>
      </c>
      <c r="U24" s="497"/>
      <c r="V24" s="633"/>
    </row>
    <row r="25" spans="1:34" ht="24.75" customHeight="1" x14ac:dyDescent="0.25">
      <c r="A25" s="480" t="s">
        <v>45</v>
      </c>
      <c r="B25" s="481">
        <v>9.5</v>
      </c>
      <c r="C25" s="482">
        <v>8.8000000000000007</v>
      </c>
      <c r="D25" s="482">
        <v>1.1000000000000001</v>
      </c>
      <c r="E25" s="482">
        <v>9.1</v>
      </c>
      <c r="F25" s="483">
        <v>10.3</v>
      </c>
      <c r="G25" s="482">
        <v>9.4</v>
      </c>
      <c r="H25" s="482">
        <v>9.4</v>
      </c>
      <c r="I25" s="482">
        <v>1.7</v>
      </c>
      <c r="J25" s="482">
        <v>9.5</v>
      </c>
      <c r="K25" s="484">
        <v>10.3</v>
      </c>
      <c r="L25" s="481">
        <v>10.8</v>
      </c>
      <c r="M25" s="485">
        <v>1.7</v>
      </c>
      <c r="N25" s="485">
        <v>11</v>
      </c>
      <c r="O25" s="485">
        <v>10.7</v>
      </c>
      <c r="P25" s="481">
        <v>10.6</v>
      </c>
      <c r="Q25" s="485">
        <v>2</v>
      </c>
      <c r="R25" s="485">
        <v>10.5</v>
      </c>
      <c r="S25" s="486">
        <v>10.6</v>
      </c>
      <c r="T25" s="487">
        <f t="shared" si="5"/>
        <v>146.99999999999997</v>
      </c>
      <c r="U25" s="497"/>
      <c r="V25" s="633"/>
    </row>
    <row r="26" spans="1:34" ht="24.75" customHeight="1" x14ac:dyDescent="0.25">
      <c r="A26" s="480" t="s">
        <v>46</v>
      </c>
      <c r="B26" s="481">
        <v>9.5</v>
      </c>
      <c r="C26" s="482">
        <v>8.8000000000000007</v>
      </c>
      <c r="D26" s="482">
        <v>1.1000000000000001</v>
      </c>
      <c r="E26" s="482">
        <v>9.1</v>
      </c>
      <c r="F26" s="483">
        <v>10.3</v>
      </c>
      <c r="G26" s="482">
        <v>9.4</v>
      </c>
      <c r="H26" s="482">
        <v>9.4</v>
      </c>
      <c r="I26" s="482">
        <v>1.7</v>
      </c>
      <c r="J26" s="482">
        <v>9.5</v>
      </c>
      <c r="K26" s="484">
        <v>10.3</v>
      </c>
      <c r="L26" s="481">
        <v>10.9</v>
      </c>
      <c r="M26" s="485">
        <v>1.7</v>
      </c>
      <c r="N26" s="485">
        <v>11</v>
      </c>
      <c r="O26" s="485">
        <v>10.8</v>
      </c>
      <c r="P26" s="481">
        <v>10.7</v>
      </c>
      <c r="Q26" s="485">
        <v>2</v>
      </c>
      <c r="R26" s="485">
        <v>10.6</v>
      </c>
      <c r="S26" s="486">
        <v>10.6</v>
      </c>
      <c r="T26" s="487">
        <f t="shared" si="5"/>
        <v>147.4</v>
      </c>
      <c r="U26" s="497"/>
      <c r="V26" s="633"/>
    </row>
    <row r="27" spans="1:34" ht="24.75" customHeight="1" x14ac:dyDescent="0.25">
      <c r="A27" s="480" t="s">
        <v>47</v>
      </c>
      <c r="B27" s="481">
        <v>9.5</v>
      </c>
      <c r="C27" s="482">
        <v>8.8000000000000007</v>
      </c>
      <c r="D27" s="482">
        <v>1.1000000000000001</v>
      </c>
      <c r="E27" s="482">
        <v>9.1999999999999993</v>
      </c>
      <c r="F27" s="483">
        <v>10.3</v>
      </c>
      <c r="G27" s="482">
        <v>9.4</v>
      </c>
      <c r="H27" s="482">
        <v>9.4</v>
      </c>
      <c r="I27" s="482">
        <v>1.7</v>
      </c>
      <c r="J27" s="482">
        <v>9.5</v>
      </c>
      <c r="K27" s="484">
        <v>10.3</v>
      </c>
      <c r="L27" s="481">
        <v>10.9</v>
      </c>
      <c r="M27" s="485">
        <v>1.7</v>
      </c>
      <c r="N27" s="485">
        <v>11</v>
      </c>
      <c r="O27" s="485">
        <v>10.8</v>
      </c>
      <c r="P27" s="481">
        <v>10.7</v>
      </c>
      <c r="Q27" s="485">
        <v>2</v>
      </c>
      <c r="R27" s="485">
        <v>10.6</v>
      </c>
      <c r="S27" s="486">
        <v>10.6</v>
      </c>
      <c r="T27" s="487">
        <f t="shared" si="5"/>
        <v>147.5</v>
      </c>
      <c r="U27" s="497"/>
      <c r="V27" s="633"/>
    </row>
    <row r="28" spans="1:34" ht="24.75" customHeight="1" x14ac:dyDescent="0.25">
      <c r="A28" s="480" t="s">
        <v>48</v>
      </c>
      <c r="B28" s="481">
        <v>9.5</v>
      </c>
      <c r="C28" s="482">
        <v>8.8000000000000007</v>
      </c>
      <c r="D28" s="482">
        <v>1.1000000000000001</v>
      </c>
      <c r="E28" s="482">
        <v>9.1999999999999993</v>
      </c>
      <c r="F28" s="483">
        <v>10.3</v>
      </c>
      <c r="G28" s="482">
        <v>9.4</v>
      </c>
      <c r="H28" s="482">
        <v>9.4</v>
      </c>
      <c r="I28" s="482">
        <v>1.7</v>
      </c>
      <c r="J28" s="482">
        <v>9.5</v>
      </c>
      <c r="K28" s="484">
        <v>10.3</v>
      </c>
      <c r="L28" s="481">
        <v>10.9</v>
      </c>
      <c r="M28" s="485">
        <v>1.7</v>
      </c>
      <c r="N28" s="485">
        <v>11</v>
      </c>
      <c r="O28" s="485">
        <v>10.8</v>
      </c>
      <c r="P28" s="481">
        <v>10.7</v>
      </c>
      <c r="Q28" s="485">
        <v>2.1</v>
      </c>
      <c r="R28" s="485">
        <v>10.6</v>
      </c>
      <c r="S28" s="486">
        <v>10.6</v>
      </c>
      <c r="T28" s="487">
        <f t="shared" si="5"/>
        <v>147.6</v>
      </c>
      <c r="U28" s="497"/>
      <c r="V28" s="633"/>
    </row>
    <row r="29" spans="1:34" ht="24.75" customHeight="1" thickBot="1" x14ac:dyDescent="0.3">
      <c r="A29" s="488" t="s">
        <v>49</v>
      </c>
      <c r="B29" s="504">
        <v>9.6</v>
      </c>
      <c r="C29" s="505">
        <v>8.8000000000000007</v>
      </c>
      <c r="D29" s="505">
        <v>1.1000000000000001</v>
      </c>
      <c r="E29" s="505">
        <v>9.1999999999999993</v>
      </c>
      <c r="F29" s="506">
        <v>10.3</v>
      </c>
      <c r="G29" s="507">
        <v>9.4</v>
      </c>
      <c r="H29" s="507">
        <v>9.4</v>
      </c>
      <c r="I29" s="507">
        <v>1.7</v>
      </c>
      <c r="J29" s="507">
        <v>9.5</v>
      </c>
      <c r="K29" s="508">
        <v>10.3</v>
      </c>
      <c r="L29" s="509">
        <v>10.9</v>
      </c>
      <c r="M29" s="510">
        <v>1.8</v>
      </c>
      <c r="N29" s="510">
        <v>11.1</v>
      </c>
      <c r="O29" s="510">
        <v>10.8</v>
      </c>
      <c r="P29" s="509">
        <v>10.7</v>
      </c>
      <c r="Q29" s="510">
        <v>2.1</v>
      </c>
      <c r="R29" s="510">
        <v>10.6</v>
      </c>
      <c r="S29" s="511">
        <v>10.6</v>
      </c>
      <c r="T29" s="512">
        <f t="shared" si="5"/>
        <v>147.89999999999998</v>
      </c>
      <c r="U29" s="497"/>
      <c r="V29" s="633"/>
    </row>
    <row r="30" spans="1:34" ht="24.75" customHeight="1" thickBot="1" x14ac:dyDescent="0.3">
      <c r="A30" s="489" t="s">
        <v>11</v>
      </c>
      <c r="B30" s="490">
        <f>SUM(B23:B29)</f>
        <v>66.599999999999994</v>
      </c>
      <c r="C30" s="491">
        <f t="shared" ref="C30:S30" si="6">SUM(C23:C29)</f>
        <v>61.399999999999991</v>
      </c>
      <c r="D30" s="491">
        <f t="shared" si="6"/>
        <v>7.6999999999999993</v>
      </c>
      <c r="E30" s="491">
        <f t="shared" si="6"/>
        <v>64.2</v>
      </c>
      <c r="F30" s="492">
        <f t="shared" si="6"/>
        <v>72.099999999999994</v>
      </c>
      <c r="G30" s="490">
        <f t="shared" si="6"/>
        <v>65.399999999999991</v>
      </c>
      <c r="H30" s="491">
        <f t="shared" si="6"/>
        <v>65.8</v>
      </c>
      <c r="I30" s="491">
        <f t="shared" si="6"/>
        <v>11.899999999999999</v>
      </c>
      <c r="J30" s="491">
        <f t="shared" si="6"/>
        <v>66.5</v>
      </c>
      <c r="K30" s="491">
        <f t="shared" si="6"/>
        <v>72.3</v>
      </c>
      <c r="L30" s="490">
        <f t="shared" si="6"/>
        <v>76.2</v>
      </c>
      <c r="M30" s="491">
        <f t="shared" si="6"/>
        <v>12</v>
      </c>
      <c r="N30" s="491">
        <f t="shared" si="6"/>
        <v>77.099999999999994</v>
      </c>
      <c r="O30" s="491">
        <f t="shared" si="6"/>
        <v>75.499999999999986</v>
      </c>
      <c r="P30" s="490">
        <f t="shared" si="6"/>
        <v>74.800000000000011</v>
      </c>
      <c r="Q30" s="491">
        <f t="shared" si="6"/>
        <v>14.2</v>
      </c>
      <c r="R30" s="491">
        <f t="shared" si="6"/>
        <v>73.900000000000006</v>
      </c>
      <c r="S30" s="492">
        <f t="shared" si="6"/>
        <v>74.2</v>
      </c>
      <c r="T30" s="493">
        <f t="shared" si="5"/>
        <v>1031.8</v>
      </c>
      <c r="U30" s="497"/>
      <c r="V30" s="633"/>
    </row>
    <row r="31" spans="1:34" ht="24.75" customHeight="1" x14ac:dyDescent="0.25">
      <c r="A31" s="513" t="s">
        <v>171</v>
      </c>
      <c r="B31" s="469">
        <v>61</v>
      </c>
      <c r="C31" s="469">
        <v>57</v>
      </c>
      <c r="D31" s="469">
        <v>7</v>
      </c>
      <c r="E31" s="469">
        <v>60</v>
      </c>
      <c r="F31" s="469">
        <v>68</v>
      </c>
      <c r="G31" s="469">
        <v>54</v>
      </c>
      <c r="H31" s="469">
        <v>55</v>
      </c>
      <c r="I31" s="469">
        <v>11</v>
      </c>
      <c r="J31" s="514">
        <v>62</v>
      </c>
      <c r="K31" s="514">
        <v>68</v>
      </c>
      <c r="L31" s="514">
        <v>70</v>
      </c>
      <c r="M31" s="514">
        <v>11</v>
      </c>
      <c r="N31" s="514">
        <v>72</v>
      </c>
      <c r="O31" s="514">
        <v>71</v>
      </c>
      <c r="P31" s="469">
        <v>69</v>
      </c>
      <c r="Q31" s="497">
        <v>13</v>
      </c>
      <c r="R31" s="497">
        <v>69</v>
      </c>
      <c r="S31" s="497">
        <v>70</v>
      </c>
      <c r="T31" s="497"/>
      <c r="U31" s="497"/>
      <c r="V31" s="633"/>
    </row>
    <row r="32" spans="1:34" ht="24.75" customHeight="1" thickBot="1" x14ac:dyDescent="0.3">
      <c r="A32" s="513" t="s">
        <v>172</v>
      </c>
      <c r="B32" s="514"/>
      <c r="C32" s="514"/>
      <c r="D32" s="514"/>
      <c r="E32" s="514"/>
      <c r="F32" s="514"/>
      <c r="G32" s="514">
        <v>6</v>
      </c>
      <c r="H32" s="514">
        <v>6</v>
      </c>
      <c r="I32" s="469">
        <v>3</v>
      </c>
      <c r="J32" s="469">
        <v>6</v>
      </c>
      <c r="K32" s="469">
        <v>6</v>
      </c>
      <c r="L32" s="464"/>
      <c r="M32" s="464"/>
      <c r="N32" s="464"/>
      <c r="O32" s="464"/>
      <c r="P32" s="497"/>
      <c r="Q32" s="497"/>
      <c r="R32" s="497"/>
      <c r="S32" s="497"/>
      <c r="T32" s="497"/>
      <c r="U32" s="497"/>
      <c r="V32" s="633"/>
    </row>
    <row r="33" spans="1:25" ht="24.75" customHeight="1" thickBot="1" x14ac:dyDescent="0.3">
      <c r="A33" s="515" t="s">
        <v>50</v>
      </c>
      <c r="B33" s="680" t="s">
        <v>26</v>
      </c>
      <c r="C33" s="681"/>
      <c r="D33" s="681"/>
      <c r="E33" s="681"/>
      <c r="F33" s="681"/>
      <c r="G33" s="681"/>
      <c r="H33" s="682"/>
      <c r="I33" s="516"/>
      <c r="J33" s="517" t="s">
        <v>51</v>
      </c>
      <c r="K33" s="680" t="s">
        <v>26</v>
      </c>
      <c r="L33" s="681"/>
      <c r="M33" s="681"/>
      <c r="N33" s="681"/>
      <c r="O33" s="681"/>
      <c r="P33" s="681"/>
      <c r="Q33" s="682"/>
      <c r="R33" s="686" t="s">
        <v>170</v>
      </c>
      <c r="S33" s="687"/>
      <c r="T33" s="687"/>
      <c r="U33" s="687"/>
      <c r="V33" s="688"/>
      <c r="W33" s="497"/>
      <c r="X33" s="497"/>
      <c r="Y33" s="497"/>
    </row>
    <row r="34" spans="1:25" ht="24.75" customHeight="1" x14ac:dyDescent="0.25">
      <c r="A34" s="518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6"/>
      <c r="J34" s="518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686"/>
      <c r="S34" s="687"/>
      <c r="T34" s="687"/>
      <c r="U34" s="687"/>
      <c r="V34" s="688"/>
      <c r="W34" s="497"/>
      <c r="X34" s="497"/>
      <c r="Y34" s="497"/>
    </row>
    <row r="35" spans="1:25" s="497" customFormat="1" ht="24.75" customHeight="1" x14ac:dyDescent="0.25">
      <c r="A35" s="519" t="s">
        <v>43</v>
      </c>
      <c r="B35" s="481">
        <v>110.2</v>
      </c>
      <c r="C35" s="484">
        <v>111.4</v>
      </c>
      <c r="D35" s="484">
        <v>10.5</v>
      </c>
      <c r="E35" s="484">
        <v>112.4</v>
      </c>
      <c r="F35" s="484">
        <v>112.9</v>
      </c>
      <c r="G35" s="484"/>
      <c r="H35" s="487">
        <f t="shared" ref="H35:H42" si="7">SUM(B35:G35)</f>
        <v>457.4</v>
      </c>
      <c r="I35" s="516"/>
      <c r="J35" s="519" t="s">
        <v>43</v>
      </c>
      <c r="K35" s="482">
        <v>8.8000000000000007</v>
      </c>
      <c r="L35" s="520">
        <v>8.9</v>
      </c>
      <c r="M35" s="510">
        <v>0.8</v>
      </c>
      <c r="N35" s="510">
        <v>7.7</v>
      </c>
      <c r="O35" s="510">
        <v>7.7</v>
      </c>
      <c r="P35" s="510"/>
      <c r="Q35" s="487">
        <f t="shared" ref="Q35:Q42" si="8">SUM(K35:P35)</f>
        <v>33.900000000000006</v>
      </c>
      <c r="R35" s="686"/>
      <c r="S35" s="687"/>
      <c r="T35" s="687"/>
      <c r="U35" s="687"/>
      <c r="V35" s="688"/>
    </row>
    <row r="36" spans="1:25" s="497" customFormat="1" ht="24.75" customHeight="1" x14ac:dyDescent="0.25">
      <c r="A36" s="519" t="s">
        <v>44</v>
      </c>
      <c r="B36" s="481">
        <v>110.2</v>
      </c>
      <c r="C36" s="484">
        <v>111.4</v>
      </c>
      <c r="D36" s="484">
        <v>10.3</v>
      </c>
      <c r="E36" s="484">
        <v>112.4</v>
      </c>
      <c r="F36" s="484">
        <v>112.4</v>
      </c>
      <c r="G36" s="484"/>
      <c r="H36" s="487">
        <f t="shared" si="7"/>
        <v>456.70000000000005</v>
      </c>
      <c r="I36" s="521"/>
      <c r="J36" s="519" t="s">
        <v>44</v>
      </c>
      <c r="K36" s="522">
        <v>8.8000000000000007</v>
      </c>
      <c r="L36" s="485">
        <v>8.9</v>
      </c>
      <c r="M36" s="485">
        <v>0.8</v>
      </c>
      <c r="N36" s="485">
        <v>7.7</v>
      </c>
      <c r="O36" s="485">
        <v>7.7</v>
      </c>
      <c r="P36" s="485"/>
      <c r="Q36" s="487">
        <f t="shared" si="8"/>
        <v>33.900000000000006</v>
      </c>
      <c r="R36" s="686"/>
      <c r="S36" s="687"/>
      <c r="T36" s="687"/>
      <c r="U36" s="687"/>
      <c r="V36" s="688"/>
    </row>
    <row r="37" spans="1:25" s="497" customFormat="1" ht="24.75" customHeight="1" x14ac:dyDescent="0.25">
      <c r="A37" s="519" t="s">
        <v>45</v>
      </c>
      <c r="B37" s="481"/>
      <c r="C37" s="484"/>
      <c r="D37" s="484"/>
      <c r="E37" s="484"/>
      <c r="F37" s="484"/>
      <c r="G37" s="484"/>
      <c r="H37" s="487"/>
      <c r="I37" s="521"/>
      <c r="J37" s="519" t="s">
        <v>45</v>
      </c>
      <c r="K37" s="522">
        <v>8.5</v>
      </c>
      <c r="L37" s="485">
        <v>8.6999999999999993</v>
      </c>
      <c r="M37" s="485">
        <v>0.7</v>
      </c>
      <c r="N37" s="485">
        <v>7.8</v>
      </c>
      <c r="O37" s="485">
        <v>8.3000000000000007</v>
      </c>
      <c r="P37" s="485"/>
      <c r="Q37" s="487">
        <f t="shared" si="8"/>
        <v>34</v>
      </c>
      <c r="R37" s="686"/>
      <c r="S37" s="687"/>
      <c r="T37" s="687"/>
      <c r="U37" s="687"/>
      <c r="V37" s="688"/>
    </row>
    <row r="38" spans="1:25" s="497" customFormat="1" ht="24.75" customHeight="1" x14ac:dyDescent="0.25">
      <c r="A38" s="519" t="s">
        <v>46</v>
      </c>
      <c r="B38" s="481"/>
      <c r="C38" s="484"/>
      <c r="D38" s="484"/>
      <c r="E38" s="484"/>
      <c r="F38" s="484"/>
      <c r="G38" s="484"/>
      <c r="H38" s="487"/>
      <c r="I38" s="521"/>
      <c r="J38" s="519" t="s">
        <v>46</v>
      </c>
      <c r="K38" s="482">
        <v>8.6</v>
      </c>
      <c r="L38" s="520">
        <v>8.6999999999999993</v>
      </c>
      <c r="M38" s="485">
        <v>0.7</v>
      </c>
      <c r="N38" s="485">
        <v>7.8</v>
      </c>
      <c r="O38" s="485">
        <v>8.3000000000000007</v>
      </c>
      <c r="P38" s="485"/>
      <c r="Q38" s="487">
        <f t="shared" si="8"/>
        <v>34.099999999999994</v>
      </c>
      <c r="R38" s="686"/>
      <c r="S38" s="687"/>
      <c r="T38" s="687"/>
      <c r="U38" s="687"/>
      <c r="V38" s="688"/>
    </row>
    <row r="39" spans="1:25" s="497" customFormat="1" ht="24.75" customHeight="1" x14ac:dyDescent="0.25">
      <c r="A39" s="519" t="s">
        <v>47</v>
      </c>
      <c r="B39" s="481"/>
      <c r="C39" s="484"/>
      <c r="D39" s="484"/>
      <c r="E39" s="484"/>
      <c r="F39" s="484"/>
      <c r="G39" s="484"/>
      <c r="H39" s="487"/>
      <c r="I39" s="521"/>
      <c r="J39" s="519" t="s">
        <v>47</v>
      </c>
      <c r="K39" s="522">
        <v>8.6</v>
      </c>
      <c r="L39" s="485">
        <v>8.6999999999999993</v>
      </c>
      <c r="M39" s="485">
        <v>0.8</v>
      </c>
      <c r="N39" s="485">
        <v>7.8</v>
      </c>
      <c r="O39" s="485">
        <v>8.3000000000000007</v>
      </c>
      <c r="P39" s="485"/>
      <c r="Q39" s="487">
        <f t="shared" si="8"/>
        <v>34.200000000000003</v>
      </c>
      <c r="R39" s="686"/>
      <c r="S39" s="687"/>
      <c r="T39" s="687"/>
      <c r="U39" s="687"/>
      <c r="V39" s="688"/>
    </row>
    <row r="40" spans="1:25" s="497" customFormat="1" ht="24.75" customHeight="1" x14ac:dyDescent="0.25">
      <c r="A40" s="519" t="s">
        <v>48</v>
      </c>
      <c r="B40" s="481"/>
      <c r="C40" s="484"/>
      <c r="D40" s="484"/>
      <c r="E40" s="484"/>
      <c r="F40" s="484"/>
      <c r="G40" s="484"/>
      <c r="H40" s="487"/>
      <c r="I40" s="521"/>
      <c r="J40" s="519" t="s">
        <v>48</v>
      </c>
      <c r="K40" s="522">
        <v>8.6</v>
      </c>
      <c r="L40" s="485">
        <v>8.6999999999999993</v>
      </c>
      <c r="M40" s="485">
        <v>0.8</v>
      </c>
      <c r="N40" s="485">
        <v>7.8</v>
      </c>
      <c r="O40" s="485">
        <v>8.4</v>
      </c>
      <c r="P40" s="485"/>
      <c r="Q40" s="487">
        <f t="shared" si="8"/>
        <v>34.299999999999997</v>
      </c>
      <c r="R40" s="686"/>
      <c r="S40" s="687"/>
      <c r="T40" s="687"/>
      <c r="U40" s="687"/>
      <c r="V40" s="688"/>
    </row>
    <row r="41" spans="1:25" s="497" customFormat="1" ht="24.75" customHeight="1" thickBot="1" x14ac:dyDescent="0.3">
      <c r="A41" s="523" t="s">
        <v>49</v>
      </c>
      <c r="B41" s="509"/>
      <c r="C41" s="508"/>
      <c r="D41" s="508"/>
      <c r="E41" s="508"/>
      <c r="F41" s="508"/>
      <c r="G41" s="508"/>
      <c r="H41" s="487"/>
      <c r="I41" s="521"/>
      <c r="J41" s="523" t="s">
        <v>49</v>
      </c>
      <c r="K41" s="524">
        <v>8.6</v>
      </c>
      <c r="L41" s="510">
        <v>8.6999999999999993</v>
      </c>
      <c r="M41" s="510">
        <v>0.8</v>
      </c>
      <c r="N41" s="510">
        <v>7.9</v>
      </c>
      <c r="O41" s="510">
        <v>8.4</v>
      </c>
      <c r="P41" s="510"/>
      <c r="Q41" s="512">
        <f t="shared" si="8"/>
        <v>34.4</v>
      </c>
      <c r="R41" s="686"/>
      <c r="S41" s="687"/>
      <c r="T41" s="687"/>
      <c r="U41" s="687"/>
      <c r="V41" s="688"/>
    </row>
    <row r="42" spans="1:25" s="497" customFormat="1" ht="24.75" customHeight="1" thickBot="1" x14ac:dyDescent="0.3">
      <c r="A42" s="525" t="s">
        <v>11</v>
      </c>
      <c r="B42" s="526">
        <f>SUM(B35:B41)</f>
        <v>220.4</v>
      </c>
      <c r="C42" s="527">
        <f>SUM(C35:C41)</f>
        <v>222.8</v>
      </c>
      <c r="D42" s="527">
        <f t="shared" ref="D42:F42" si="9">SUM(D35:D41)</f>
        <v>20.8</v>
      </c>
      <c r="E42" s="527">
        <f t="shared" si="9"/>
        <v>224.8</v>
      </c>
      <c r="F42" s="527">
        <f t="shared" si="9"/>
        <v>225.3</v>
      </c>
      <c r="G42" s="527">
        <f t="shared" ref="G42" si="10">SUM(G35:G41)</f>
        <v>0</v>
      </c>
      <c r="H42" s="493">
        <f t="shared" si="7"/>
        <v>914.10000000000014</v>
      </c>
      <c r="I42" s="528"/>
      <c r="J42" s="529" t="s">
        <v>11</v>
      </c>
      <c r="K42" s="490">
        <f>SUM(K35:K41)</f>
        <v>60.500000000000007</v>
      </c>
      <c r="L42" s="530">
        <f t="shared" ref="L42:P42" si="11">SUM(L35:L41)</f>
        <v>61.300000000000011</v>
      </c>
      <c r="M42" s="530">
        <f t="shared" si="11"/>
        <v>5.3999999999999995</v>
      </c>
      <c r="N42" s="530">
        <f t="shared" si="11"/>
        <v>54.499999999999993</v>
      </c>
      <c r="O42" s="530">
        <f t="shared" si="11"/>
        <v>57.099999999999994</v>
      </c>
      <c r="P42" s="530">
        <f t="shared" si="11"/>
        <v>0</v>
      </c>
      <c r="Q42" s="493">
        <f t="shared" si="8"/>
        <v>238.8</v>
      </c>
      <c r="R42" s="686"/>
      <c r="S42" s="687"/>
      <c r="T42" s="687"/>
      <c r="U42" s="687"/>
      <c r="V42" s="688"/>
    </row>
    <row r="43" spans="1:25" s="497" customFormat="1" ht="24.75" customHeight="1" x14ac:dyDescent="0.25">
      <c r="A43" s="531"/>
      <c r="J43" s="497" t="s">
        <v>171</v>
      </c>
      <c r="K43" s="497">
        <v>53</v>
      </c>
      <c r="L43" s="497">
        <v>54</v>
      </c>
      <c r="M43" s="497">
        <v>5</v>
      </c>
      <c r="N43" s="497">
        <v>53</v>
      </c>
      <c r="O43" s="497">
        <v>53</v>
      </c>
      <c r="V43" s="633"/>
    </row>
    <row r="44" spans="1:25" ht="24.75" customHeight="1" thickBot="1" x14ac:dyDescent="0.3">
      <c r="A44" s="634"/>
      <c r="B44" s="533"/>
      <c r="C44" s="533"/>
      <c r="D44" s="532"/>
      <c r="E44" s="533"/>
      <c r="F44" s="533"/>
      <c r="G44" s="533"/>
      <c r="H44" s="533"/>
      <c r="I44" s="533"/>
      <c r="J44" s="533" t="s">
        <v>172</v>
      </c>
      <c r="K44" s="580">
        <v>6</v>
      </c>
      <c r="L44" s="533">
        <v>5</v>
      </c>
      <c r="M44" s="533"/>
      <c r="N44" s="533"/>
      <c r="O44" s="533"/>
      <c r="P44" s="533"/>
      <c r="Q44" s="533"/>
      <c r="R44" s="533"/>
      <c r="S44" s="533"/>
      <c r="T44" s="533"/>
      <c r="U44" s="533"/>
      <c r="V44" s="635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B3" activeCellId="1" sqref="D3:D15 B3:B12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12" t="s">
        <v>149</v>
      </c>
      <c r="B1" s="713"/>
      <c r="C1" s="713"/>
      <c r="D1" s="714"/>
    </row>
    <row r="2" spans="1:4" ht="35.25" thickBot="1" x14ac:dyDescent="0.3">
      <c r="A2" s="552" t="s">
        <v>124</v>
      </c>
      <c r="B2" s="553" t="s">
        <v>125</v>
      </c>
      <c r="C2" s="552" t="s">
        <v>124</v>
      </c>
      <c r="D2" s="553" t="s">
        <v>125</v>
      </c>
    </row>
    <row r="3" spans="1:4" ht="17.25" x14ac:dyDescent="0.25">
      <c r="A3" s="546" t="s">
        <v>126</v>
      </c>
      <c r="B3" s="547">
        <v>3.7967999999999997</v>
      </c>
      <c r="C3" s="546" t="s">
        <v>136</v>
      </c>
      <c r="D3" s="547">
        <v>2.7395999999999998</v>
      </c>
    </row>
    <row r="4" spans="1:4" ht="17.25" x14ac:dyDescent="0.25">
      <c r="A4" s="548" t="s">
        <v>127</v>
      </c>
      <c r="B4" s="549">
        <v>3.8351999999999999</v>
      </c>
      <c r="C4" s="548" t="s">
        <v>137</v>
      </c>
      <c r="D4" s="549">
        <v>2.8224</v>
      </c>
    </row>
    <row r="5" spans="1:4" ht="17.25" x14ac:dyDescent="0.25">
      <c r="A5" s="548" t="s">
        <v>128</v>
      </c>
      <c r="B5" s="549">
        <v>0.37919999999999998</v>
      </c>
      <c r="C5" s="548" t="s">
        <v>138</v>
      </c>
      <c r="D5" s="549">
        <v>0.45</v>
      </c>
    </row>
    <row r="6" spans="1:4" ht="17.25" x14ac:dyDescent="0.25">
      <c r="A6" s="548" t="s">
        <v>129</v>
      </c>
      <c r="B6" s="549">
        <v>3.7871999999999999</v>
      </c>
      <c r="C6" s="548" t="s">
        <v>139</v>
      </c>
      <c r="D6" s="549">
        <v>2.8475999999999999</v>
      </c>
    </row>
    <row r="7" spans="1:4" ht="18" thickBot="1" x14ac:dyDescent="0.3">
      <c r="A7" s="550" t="s">
        <v>130</v>
      </c>
      <c r="B7" s="551">
        <v>3.8111999999999999</v>
      </c>
      <c r="C7" s="550" t="s">
        <v>140</v>
      </c>
      <c r="D7" s="551">
        <v>3.1536</v>
      </c>
    </row>
    <row r="8" spans="1:4" ht="17.25" x14ac:dyDescent="0.25">
      <c r="A8" s="546" t="s">
        <v>131</v>
      </c>
      <c r="B8" s="547">
        <v>2.8152000000000004</v>
      </c>
      <c r="C8" s="546" t="s">
        <v>141</v>
      </c>
      <c r="D8" s="547">
        <v>3.3912000000000004</v>
      </c>
    </row>
    <row r="9" spans="1:4" ht="17.25" x14ac:dyDescent="0.25">
      <c r="A9" s="548" t="s">
        <v>132</v>
      </c>
      <c r="B9" s="549">
        <v>2.6712000000000002</v>
      </c>
      <c r="C9" s="548" t="s">
        <v>142</v>
      </c>
      <c r="D9" s="549">
        <v>0.56159999999999999</v>
      </c>
    </row>
    <row r="10" spans="1:4" ht="17.25" x14ac:dyDescent="0.25">
      <c r="A10" s="548" t="s">
        <v>133</v>
      </c>
      <c r="B10" s="549">
        <v>0.39960000000000001</v>
      </c>
      <c r="C10" s="548" t="s">
        <v>143</v>
      </c>
      <c r="D10" s="549">
        <v>3.3408000000000002</v>
      </c>
    </row>
    <row r="11" spans="1:4" ht="18" thickBot="1" x14ac:dyDescent="0.3">
      <c r="A11" s="548" t="s">
        <v>134</v>
      </c>
      <c r="B11" s="549">
        <v>2.7143999999999999</v>
      </c>
      <c r="C11" s="550" t="s">
        <v>144</v>
      </c>
      <c r="D11" s="551">
        <v>3.3695999999999997</v>
      </c>
    </row>
    <row r="12" spans="1:4" ht="18" thickBot="1" x14ac:dyDescent="0.3">
      <c r="A12" s="550" t="s">
        <v>135</v>
      </c>
      <c r="B12" s="551">
        <v>3.1932000000000005</v>
      </c>
      <c r="C12" s="546" t="s">
        <v>145</v>
      </c>
      <c r="D12" s="547">
        <v>3.2544</v>
      </c>
    </row>
    <row r="13" spans="1:4" ht="17.25" x14ac:dyDescent="0.25">
      <c r="A13" s="715"/>
      <c r="B13" s="716"/>
      <c r="C13" s="548" t="s">
        <v>146</v>
      </c>
      <c r="D13" s="549">
        <v>0.5544</v>
      </c>
    </row>
    <row r="14" spans="1:4" ht="17.25" x14ac:dyDescent="0.25">
      <c r="A14" s="717"/>
      <c r="B14" s="718"/>
      <c r="C14" s="548" t="s">
        <v>147</v>
      </c>
      <c r="D14" s="549">
        <v>3.2328000000000001</v>
      </c>
    </row>
    <row r="15" spans="1:4" ht="18" thickBot="1" x14ac:dyDescent="0.3">
      <c r="A15" s="719"/>
      <c r="B15" s="720"/>
      <c r="C15" s="550" t="s">
        <v>148</v>
      </c>
      <c r="D15" s="551">
        <v>3.2544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topLeftCell="A9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21" t="s">
        <v>89</v>
      </c>
      <c r="B2" s="348">
        <v>735</v>
      </c>
      <c r="C2" s="348">
        <v>56</v>
      </c>
      <c r="D2" s="349">
        <v>4.8</v>
      </c>
      <c r="E2" s="350">
        <f t="shared" ref="E2:E7" si="0">SUM(B2:C2)*D2/1000</f>
        <v>3.7967999999999997</v>
      </c>
    </row>
    <row r="3" spans="1:5" x14ac:dyDescent="0.25">
      <c r="A3" s="721"/>
      <c r="B3" s="348">
        <v>743</v>
      </c>
      <c r="C3" s="348">
        <v>56</v>
      </c>
      <c r="D3" s="349">
        <v>4.8</v>
      </c>
      <c r="E3" s="350">
        <f t="shared" si="0"/>
        <v>3.8351999999999999</v>
      </c>
    </row>
    <row r="4" spans="1:5" x14ac:dyDescent="0.25">
      <c r="A4" s="721"/>
      <c r="B4" s="348">
        <v>74</v>
      </c>
      <c r="C4" s="348">
        <v>5</v>
      </c>
      <c r="D4" s="349">
        <v>4.8</v>
      </c>
      <c r="E4" s="350">
        <f t="shared" si="0"/>
        <v>0.37919999999999998</v>
      </c>
    </row>
    <row r="5" spans="1:5" x14ac:dyDescent="0.25">
      <c r="A5" s="721"/>
      <c r="B5" s="348">
        <v>733</v>
      </c>
      <c r="C5" s="348">
        <v>56</v>
      </c>
      <c r="D5" s="349">
        <v>4.8</v>
      </c>
      <c r="E5" s="350">
        <f t="shared" si="0"/>
        <v>3.7871999999999999</v>
      </c>
    </row>
    <row r="6" spans="1:5" x14ac:dyDescent="0.25">
      <c r="A6" s="721"/>
      <c r="B6" s="348">
        <v>737</v>
      </c>
      <c r="C6" s="348">
        <v>57</v>
      </c>
      <c r="D6" s="349">
        <v>4.8</v>
      </c>
      <c r="E6" s="350">
        <f t="shared" si="0"/>
        <v>3.8111999999999999</v>
      </c>
    </row>
    <row r="7" spans="1:5" x14ac:dyDescent="0.25">
      <c r="A7" s="721" t="s">
        <v>84</v>
      </c>
      <c r="B7" s="348">
        <v>721</v>
      </c>
      <c r="C7" s="348">
        <v>61</v>
      </c>
      <c r="D7" s="349">
        <v>3.6</v>
      </c>
      <c r="E7" s="350">
        <f t="shared" si="0"/>
        <v>2.8152000000000004</v>
      </c>
    </row>
    <row r="8" spans="1:5" x14ac:dyDescent="0.25">
      <c r="A8" s="721"/>
      <c r="B8" s="348">
        <v>685</v>
      </c>
      <c r="C8" s="348">
        <v>57</v>
      </c>
      <c r="D8" s="349">
        <v>3.6</v>
      </c>
      <c r="E8" s="350">
        <f t="shared" ref="E8:E24" si="1">SUM(B8:C8)*D8/1000</f>
        <v>2.6712000000000002</v>
      </c>
    </row>
    <row r="9" spans="1:5" x14ac:dyDescent="0.25">
      <c r="A9" s="721"/>
      <c r="B9" s="348">
        <v>104</v>
      </c>
      <c r="C9" s="348">
        <v>7</v>
      </c>
      <c r="D9" s="349">
        <v>3.6</v>
      </c>
      <c r="E9" s="350">
        <f t="shared" si="1"/>
        <v>0.39960000000000001</v>
      </c>
    </row>
    <row r="10" spans="1:5" x14ac:dyDescent="0.25">
      <c r="A10" s="721"/>
      <c r="B10" s="348">
        <v>694</v>
      </c>
      <c r="C10" s="348">
        <v>60</v>
      </c>
      <c r="D10" s="349">
        <v>3.6</v>
      </c>
      <c r="E10" s="350">
        <f t="shared" si="1"/>
        <v>2.7143999999999999</v>
      </c>
    </row>
    <row r="11" spans="1:5" x14ac:dyDescent="0.25">
      <c r="A11" s="721"/>
      <c r="B11" s="348">
        <v>819</v>
      </c>
      <c r="C11" s="348">
        <v>68</v>
      </c>
      <c r="D11" s="349">
        <v>3.6</v>
      </c>
      <c r="E11" s="350">
        <f t="shared" si="1"/>
        <v>3.1932000000000005</v>
      </c>
    </row>
    <row r="12" spans="1:5" x14ac:dyDescent="0.25">
      <c r="A12" s="721" t="s">
        <v>85</v>
      </c>
      <c r="B12" s="348">
        <v>703</v>
      </c>
      <c r="C12" s="348">
        <v>58</v>
      </c>
      <c r="D12" s="349">
        <v>3.6</v>
      </c>
      <c r="E12" s="350">
        <f t="shared" si="1"/>
        <v>2.7395999999999998</v>
      </c>
    </row>
    <row r="13" spans="1:5" x14ac:dyDescent="0.25">
      <c r="A13" s="721"/>
      <c r="B13" s="348">
        <v>723</v>
      </c>
      <c r="C13" s="348">
        <v>61</v>
      </c>
      <c r="D13" s="349">
        <v>3.6</v>
      </c>
      <c r="E13" s="350">
        <f t="shared" si="1"/>
        <v>2.8224</v>
      </c>
    </row>
    <row r="14" spans="1:5" x14ac:dyDescent="0.25">
      <c r="A14" s="721"/>
      <c r="B14" s="348">
        <v>114</v>
      </c>
      <c r="C14" s="348">
        <v>11</v>
      </c>
      <c r="D14" s="349">
        <v>3.6</v>
      </c>
      <c r="E14" s="350">
        <f t="shared" si="1"/>
        <v>0.45</v>
      </c>
    </row>
    <row r="15" spans="1:5" x14ac:dyDescent="0.25">
      <c r="A15" s="721"/>
      <c r="B15" s="348">
        <v>729</v>
      </c>
      <c r="C15" s="348">
        <v>62</v>
      </c>
      <c r="D15" s="349">
        <v>3.6</v>
      </c>
      <c r="E15" s="350">
        <f t="shared" si="1"/>
        <v>2.8475999999999999</v>
      </c>
    </row>
    <row r="16" spans="1:5" x14ac:dyDescent="0.25">
      <c r="A16" s="721"/>
      <c r="B16" s="348">
        <v>806</v>
      </c>
      <c r="C16" s="348">
        <v>70</v>
      </c>
      <c r="D16" s="349">
        <v>3.6</v>
      </c>
      <c r="E16" s="350">
        <f t="shared" si="1"/>
        <v>3.1536</v>
      </c>
    </row>
    <row r="17" spans="1:5" x14ac:dyDescent="0.25">
      <c r="A17" s="721" t="s">
        <v>86</v>
      </c>
      <c r="B17" s="348">
        <v>872</v>
      </c>
      <c r="C17" s="348">
        <v>70</v>
      </c>
      <c r="D17" s="349">
        <v>3.6</v>
      </c>
      <c r="E17" s="350">
        <f t="shared" si="1"/>
        <v>3.3912000000000004</v>
      </c>
    </row>
    <row r="18" spans="1:5" x14ac:dyDescent="0.25">
      <c r="A18" s="721"/>
      <c r="B18" s="348">
        <v>145</v>
      </c>
      <c r="C18" s="348">
        <v>11</v>
      </c>
      <c r="D18" s="349">
        <v>3.6</v>
      </c>
      <c r="E18" s="350">
        <f t="shared" si="1"/>
        <v>0.56159999999999999</v>
      </c>
    </row>
    <row r="19" spans="1:5" x14ac:dyDescent="0.25">
      <c r="A19" s="721"/>
      <c r="B19" s="348">
        <v>856</v>
      </c>
      <c r="C19" s="348">
        <v>72</v>
      </c>
      <c r="D19" s="349">
        <v>3.6</v>
      </c>
      <c r="E19" s="350">
        <f t="shared" si="1"/>
        <v>3.3408000000000002</v>
      </c>
    </row>
    <row r="20" spans="1:5" x14ac:dyDescent="0.25">
      <c r="A20" s="721"/>
      <c r="B20" s="348">
        <v>865</v>
      </c>
      <c r="C20" s="348">
        <v>71</v>
      </c>
      <c r="D20" s="349">
        <v>3.6</v>
      </c>
      <c r="E20" s="350">
        <f t="shared" si="1"/>
        <v>3.3695999999999997</v>
      </c>
    </row>
    <row r="21" spans="1:5" x14ac:dyDescent="0.25">
      <c r="A21" s="721" t="s">
        <v>87</v>
      </c>
      <c r="B21" s="348">
        <v>835</v>
      </c>
      <c r="C21" s="348">
        <v>69</v>
      </c>
      <c r="D21" s="349">
        <v>3.6</v>
      </c>
      <c r="E21" s="350">
        <f t="shared" si="1"/>
        <v>3.2544</v>
      </c>
    </row>
    <row r="22" spans="1:5" x14ac:dyDescent="0.25">
      <c r="A22" s="721"/>
      <c r="B22" s="348">
        <v>141</v>
      </c>
      <c r="C22" s="348">
        <v>13</v>
      </c>
      <c r="D22" s="349">
        <v>3.6</v>
      </c>
      <c r="E22" s="350">
        <f t="shared" si="1"/>
        <v>0.5544</v>
      </c>
    </row>
    <row r="23" spans="1:5" x14ac:dyDescent="0.25">
      <c r="A23" s="721"/>
      <c r="B23" s="348">
        <v>829</v>
      </c>
      <c r="C23" s="348">
        <v>69</v>
      </c>
      <c r="D23" s="349">
        <v>3.6</v>
      </c>
      <c r="E23" s="350">
        <f t="shared" si="1"/>
        <v>3.2328000000000001</v>
      </c>
    </row>
    <row r="24" spans="1:5" ht="19.5" thickBot="1" x14ac:dyDescent="0.3">
      <c r="A24" s="722"/>
      <c r="B24" s="351">
        <v>834</v>
      </c>
      <c r="C24" s="351">
        <v>70</v>
      </c>
      <c r="D24" s="349">
        <v>3.6</v>
      </c>
      <c r="E24" s="352">
        <f t="shared" si="1"/>
        <v>3.2544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23" t="s">
        <v>91</v>
      </c>
      <c r="B1" s="724"/>
      <c r="C1" s="724"/>
      <c r="D1" s="725"/>
    </row>
    <row r="2" spans="1:6" ht="20.25" x14ac:dyDescent="0.25">
      <c r="A2" s="353" t="s">
        <v>92</v>
      </c>
      <c r="B2" s="354">
        <v>73.5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2.7342000000000004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5.4684000000000008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152.5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3.8125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1.6559000000000008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4.5997222222222245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62</vt:i4>
      </vt:variant>
      <vt:variant>
        <vt:lpstr>Rangos con nombre</vt:lpstr>
      </vt:variant>
      <vt:variant>
        <vt:i4>2</vt:i4>
      </vt:variant>
    </vt:vector>
  </HeadingPairs>
  <TitlesOfParts>
    <vt:vector size="64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2022-04-01T21:04:57Z</cp:lastPrinted>
  <dcterms:created xsi:type="dcterms:W3CDTF">2021-03-04T08:17:33Z</dcterms:created>
  <dcterms:modified xsi:type="dcterms:W3CDTF">2022-04-01T21:05:04Z</dcterms:modified>
</cp:coreProperties>
</file>