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1\"/>
    </mc:Choice>
  </mc:AlternateContent>
  <xr:revisionPtr revIDLastSave="0" documentId="13_ncr:1_{1BD08EB1-963D-4DBB-8F54-8E8CD999B87E}" xr6:coauthVersionLast="36" xr6:coauthVersionMax="36" xr10:uidLastSave="{00000000-0000-0000-0000-000000000000}"/>
  <bookViews>
    <workbookView xWindow="0" yWindow="0" windowWidth="20490" windowHeight="7545" tabRatio="808" firstSheet="52" activeTab="59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SEM 53" sheetId="65" r:id="rId54"/>
    <sheet name="SEM 54" sheetId="66" r:id="rId55"/>
    <sheet name="SEM 55" sheetId="67" r:id="rId56"/>
    <sheet name="SEM 56" sheetId="68" r:id="rId57"/>
    <sheet name="SEM 57" sheetId="69" r:id="rId58"/>
    <sheet name="SEM 58" sheetId="70" r:id="rId59"/>
    <sheet name="IMPRIMIR" sheetId="2" r:id="rId60"/>
    <sheet name="Calcio_imprimir" sheetId="50" r:id="rId61"/>
    <sheet name="Calcio" sheetId="35" r:id="rId62"/>
    <sheet name="CARBONATO DE CALCIO" sheetId="36" r:id="rId63"/>
  </sheets>
  <definedNames>
    <definedName name="_xlnm.Print_Area" localSheetId="62">'CARBONATO DE CALCIO'!$A$1:$D$10</definedName>
    <definedName name="_xlnm.Print_Area" localSheetId="59">IMPRIMIR!$A$1:$V$44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87" i="70" l="1"/>
  <c r="R87" i="70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S86" i="70"/>
  <c r="R86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B86" i="70"/>
  <c r="T85" i="70"/>
  <c r="S83" i="70"/>
  <c r="S88" i="70" s="1"/>
  <c r="R83" i="70"/>
  <c r="R88" i="70" s="1"/>
  <c r="Q83" i="70"/>
  <c r="Q88" i="70" s="1"/>
  <c r="P83" i="70"/>
  <c r="P88" i="70" s="1"/>
  <c r="O83" i="70"/>
  <c r="O88" i="70" s="1"/>
  <c r="N83" i="70"/>
  <c r="N88" i="70" s="1"/>
  <c r="M83" i="70"/>
  <c r="M88" i="70" s="1"/>
  <c r="L83" i="70"/>
  <c r="L88" i="70" s="1"/>
  <c r="K83" i="70"/>
  <c r="K88" i="70" s="1"/>
  <c r="J83" i="70"/>
  <c r="J88" i="70" s="1"/>
  <c r="I83" i="70"/>
  <c r="I88" i="70" s="1"/>
  <c r="H83" i="70"/>
  <c r="H88" i="70" s="1"/>
  <c r="G83" i="70"/>
  <c r="G88" i="70" s="1"/>
  <c r="F83" i="70"/>
  <c r="F88" i="70" s="1"/>
  <c r="E83" i="70"/>
  <c r="E88" i="70" s="1"/>
  <c r="D83" i="70"/>
  <c r="D88" i="70" s="1"/>
  <c r="C83" i="70"/>
  <c r="C88" i="70" s="1"/>
  <c r="B83" i="70"/>
  <c r="B88" i="70" s="1"/>
  <c r="T82" i="70"/>
  <c r="T81" i="70"/>
  <c r="T80" i="70"/>
  <c r="T79" i="70"/>
  <c r="T78" i="70"/>
  <c r="T77" i="70"/>
  <c r="T76" i="70"/>
  <c r="E70" i="70"/>
  <c r="D70" i="70"/>
  <c r="C70" i="70"/>
  <c r="G69" i="70"/>
  <c r="F69" i="70"/>
  <c r="E69" i="70"/>
  <c r="D69" i="70"/>
  <c r="C69" i="70"/>
  <c r="B69" i="70"/>
  <c r="G68" i="70"/>
  <c r="F68" i="70"/>
  <c r="E68" i="70"/>
  <c r="D68" i="70"/>
  <c r="C68" i="70"/>
  <c r="B68" i="70"/>
  <c r="H67" i="70"/>
  <c r="G65" i="70"/>
  <c r="G70" i="70" s="1"/>
  <c r="F65" i="70"/>
  <c r="F70" i="70" s="1"/>
  <c r="E65" i="70"/>
  <c r="D65" i="70"/>
  <c r="C65" i="70"/>
  <c r="B65" i="70"/>
  <c r="B70" i="70" s="1"/>
  <c r="H64" i="70"/>
  <c r="H63" i="70"/>
  <c r="H62" i="70"/>
  <c r="H61" i="70"/>
  <c r="H60" i="70"/>
  <c r="H59" i="70"/>
  <c r="H58" i="70"/>
  <c r="G51" i="70"/>
  <c r="Q50" i="70"/>
  <c r="P50" i="70"/>
  <c r="O50" i="70"/>
  <c r="N50" i="70"/>
  <c r="M50" i="70"/>
  <c r="L50" i="70"/>
  <c r="H50" i="70"/>
  <c r="G50" i="70"/>
  <c r="F50" i="70"/>
  <c r="E50" i="70"/>
  <c r="D50" i="70"/>
  <c r="C50" i="70"/>
  <c r="B50" i="70"/>
  <c r="Q49" i="70"/>
  <c r="P49" i="70"/>
  <c r="O49" i="70"/>
  <c r="N49" i="70"/>
  <c r="M49" i="70"/>
  <c r="L49" i="70"/>
  <c r="H49" i="70"/>
  <c r="G49" i="70"/>
  <c r="F49" i="70"/>
  <c r="E49" i="70"/>
  <c r="D49" i="70"/>
  <c r="C49" i="70"/>
  <c r="B49" i="70"/>
  <c r="R48" i="70"/>
  <c r="I48" i="70"/>
  <c r="Q46" i="70"/>
  <c r="Q51" i="70" s="1"/>
  <c r="P46" i="70"/>
  <c r="P51" i="70" s="1"/>
  <c r="O46" i="70"/>
  <c r="O51" i="70" s="1"/>
  <c r="N46" i="70"/>
  <c r="N51" i="70" s="1"/>
  <c r="M46" i="70"/>
  <c r="M51" i="70" s="1"/>
  <c r="L46" i="70"/>
  <c r="L51" i="70" s="1"/>
  <c r="H46" i="70"/>
  <c r="H51" i="70" s="1"/>
  <c r="G46" i="70"/>
  <c r="F46" i="70"/>
  <c r="F51" i="70" s="1"/>
  <c r="E46" i="70"/>
  <c r="E51" i="70" s="1"/>
  <c r="D46" i="70"/>
  <c r="D51" i="70" s="1"/>
  <c r="C46" i="70"/>
  <c r="C51" i="70" s="1"/>
  <c r="B46" i="70"/>
  <c r="R45" i="70"/>
  <c r="I45" i="70"/>
  <c r="R44" i="70"/>
  <c r="I44" i="70"/>
  <c r="R43" i="70"/>
  <c r="I43" i="70"/>
  <c r="R42" i="70"/>
  <c r="I42" i="70"/>
  <c r="R41" i="70"/>
  <c r="I41" i="70"/>
  <c r="R40" i="70"/>
  <c r="I40" i="70"/>
  <c r="R39" i="70"/>
  <c r="I39" i="70"/>
  <c r="K32" i="70"/>
  <c r="J32" i="70" s="1"/>
  <c r="E32" i="70"/>
  <c r="D32" i="70" s="1"/>
  <c r="E30" i="70"/>
  <c r="M29" i="70"/>
  <c r="L29" i="70"/>
  <c r="K29" i="70"/>
  <c r="J29" i="70"/>
  <c r="I29" i="70"/>
  <c r="G29" i="70"/>
  <c r="F29" i="70"/>
  <c r="E29" i="70"/>
  <c r="D29" i="70"/>
  <c r="C29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G28" i="70"/>
  <c r="F28" i="70"/>
  <c r="E28" i="70"/>
  <c r="D28" i="70"/>
  <c r="C28" i="70"/>
  <c r="U27" i="70"/>
  <c r="T27" i="70"/>
  <c r="S27" i="70"/>
  <c r="R27" i="70"/>
  <c r="Q27" i="70"/>
  <c r="P27" i="70"/>
  <c r="O27" i="70"/>
  <c r="N27" i="70"/>
  <c r="M27" i="70"/>
  <c r="L27" i="70"/>
  <c r="L30" i="70" s="1"/>
  <c r="K27" i="70"/>
  <c r="K30" i="70" s="1"/>
  <c r="J27" i="70"/>
  <c r="J30" i="70" s="1"/>
  <c r="I27" i="70"/>
  <c r="G27" i="70"/>
  <c r="F27" i="70"/>
  <c r="F30" i="70" s="1"/>
  <c r="E27" i="70"/>
  <c r="D27" i="70"/>
  <c r="C27" i="70"/>
  <c r="C30" i="70" s="1"/>
  <c r="V26" i="70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N29" i="70" s="1"/>
  <c r="M24" i="70"/>
  <c r="L24" i="70"/>
  <c r="K24" i="70"/>
  <c r="J24" i="70"/>
  <c r="I24" i="70"/>
  <c r="H24" i="70"/>
  <c r="G24" i="70"/>
  <c r="F24" i="70"/>
  <c r="E24" i="70"/>
  <c r="D24" i="70"/>
  <c r="C24" i="70"/>
  <c r="B24" i="70"/>
  <c r="V23" i="70"/>
  <c r="V22" i="70"/>
  <c r="V21" i="70"/>
  <c r="V20" i="70"/>
  <c r="V19" i="70"/>
  <c r="V18" i="70"/>
  <c r="V17" i="70"/>
  <c r="I46" i="70" l="1"/>
  <c r="I49" i="70" s="1"/>
  <c r="B51" i="70"/>
  <c r="I30" i="70"/>
  <c r="I31" i="70" s="1"/>
  <c r="C31" i="70"/>
  <c r="E31" i="70"/>
  <c r="J31" i="70"/>
  <c r="F31" i="70"/>
  <c r="L31" i="70"/>
  <c r="V24" i="70"/>
  <c r="V25" i="70" s="1"/>
  <c r="D30" i="70"/>
  <c r="D31" i="70" s="1"/>
  <c r="M30" i="70"/>
  <c r="M31" i="70" s="1"/>
  <c r="K31" i="70"/>
  <c r="G30" i="70"/>
  <c r="G31" i="70" s="1"/>
  <c r="R46" i="70"/>
  <c r="T83" i="70"/>
  <c r="H65" i="70"/>
  <c r="L83" i="69"/>
  <c r="M83" i="69"/>
  <c r="N83" i="69"/>
  <c r="O83" i="69"/>
  <c r="P83" i="69"/>
  <c r="Q83" i="69"/>
  <c r="R83" i="69"/>
  <c r="S83" i="69"/>
  <c r="I47" i="70" l="1"/>
  <c r="W27" i="70"/>
  <c r="T84" i="70"/>
  <c r="T86" i="70"/>
  <c r="R49" i="70"/>
  <c r="R47" i="70"/>
  <c r="H68" i="70"/>
  <c r="H66" i="70"/>
  <c r="S87" i="69"/>
  <c r="R87" i="69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S86" i="69"/>
  <c r="R86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B86" i="69"/>
  <c r="T85" i="69"/>
  <c r="S88" i="69"/>
  <c r="R88" i="69"/>
  <c r="Q88" i="69"/>
  <c r="P88" i="69"/>
  <c r="O88" i="69"/>
  <c r="N88" i="69"/>
  <c r="M88" i="69"/>
  <c r="L88" i="69"/>
  <c r="K83" i="69"/>
  <c r="K88" i="69" s="1"/>
  <c r="J83" i="69"/>
  <c r="J88" i="69" s="1"/>
  <c r="I83" i="69"/>
  <c r="I88" i="69" s="1"/>
  <c r="H83" i="69"/>
  <c r="H88" i="69" s="1"/>
  <c r="G83" i="69"/>
  <c r="G88" i="69" s="1"/>
  <c r="F83" i="69"/>
  <c r="F88" i="69" s="1"/>
  <c r="E83" i="69"/>
  <c r="E88" i="69" s="1"/>
  <c r="D83" i="69"/>
  <c r="D88" i="69" s="1"/>
  <c r="C83" i="69"/>
  <c r="C88" i="69" s="1"/>
  <c r="B83" i="69"/>
  <c r="B88" i="69" s="1"/>
  <c r="T82" i="69"/>
  <c r="T81" i="69"/>
  <c r="T80" i="69"/>
  <c r="T79" i="69"/>
  <c r="T78" i="69"/>
  <c r="T77" i="69"/>
  <c r="T76" i="69"/>
  <c r="G70" i="69"/>
  <c r="F70" i="69"/>
  <c r="C70" i="69"/>
  <c r="G69" i="69"/>
  <c r="F69" i="69"/>
  <c r="E69" i="69"/>
  <c r="D69" i="69"/>
  <c r="C69" i="69"/>
  <c r="B69" i="69"/>
  <c r="G68" i="69"/>
  <c r="F68" i="69"/>
  <c r="E68" i="69"/>
  <c r="D68" i="69"/>
  <c r="C68" i="69"/>
  <c r="B68" i="69"/>
  <c r="H67" i="69"/>
  <c r="G65" i="69"/>
  <c r="F65" i="69"/>
  <c r="E65" i="69"/>
  <c r="E70" i="69" s="1"/>
  <c r="D65" i="69"/>
  <c r="D70" i="69" s="1"/>
  <c r="C65" i="69"/>
  <c r="B65" i="69"/>
  <c r="B70" i="69" s="1"/>
  <c r="H64" i="69"/>
  <c r="H63" i="69"/>
  <c r="H62" i="69"/>
  <c r="H61" i="69"/>
  <c r="H60" i="69"/>
  <c r="H59" i="69"/>
  <c r="H58" i="69"/>
  <c r="H51" i="69"/>
  <c r="Q50" i="69"/>
  <c r="P50" i="69"/>
  <c r="O50" i="69"/>
  <c r="N50" i="69"/>
  <c r="M50" i="69"/>
  <c r="L50" i="69"/>
  <c r="H50" i="69"/>
  <c r="G50" i="69"/>
  <c r="F50" i="69"/>
  <c r="E50" i="69"/>
  <c r="D50" i="69"/>
  <c r="C50" i="69"/>
  <c r="B50" i="69"/>
  <c r="Q49" i="69"/>
  <c r="P49" i="69"/>
  <c r="O49" i="69"/>
  <c r="N49" i="69"/>
  <c r="M49" i="69"/>
  <c r="L49" i="69"/>
  <c r="H49" i="69"/>
  <c r="G49" i="69"/>
  <c r="F49" i="69"/>
  <c r="E49" i="69"/>
  <c r="D49" i="69"/>
  <c r="C49" i="69"/>
  <c r="B49" i="69"/>
  <c r="R48" i="69"/>
  <c r="I48" i="69"/>
  <c r="Q46" i="69"/>
  <c r="P46" i="69"/>
  <c r="P51" i="69" s="1"/>
  <c r="O46" i="69"/>
  <c r="O51" i="69" s="1"/>
  <c r="N46" i="69"/>
  <c r="N51" i="69" s="1"/>
  <c r="M46" i="69"/>
  <c r="M51" i="69" s="1"/>
  <c r="L46" i="69"/>
  <c r="L51" i="69" s="1"/>
  <c r="H46" i="69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R45" i="69"/>
  <c r="I45" i="69"/>
  <c r="R44" i="69"/>
  <c r="I44" i="69"/>
  <c r="R43" i="69"/>
  <c r="I43" i="69"/>
  <c r="R42" i="69"/>
  <c r="I42" i="69"/>
  <c r="R41" i="69"/>
  <c r="I41" i="69"/>
  <c r="R40" i="69"/>
  <c r="I40" i="69"/>
  <c r="R39" i="69"/>
  <c r="I39" i="69"/>
  <c r="K32" i="69"/>
  <c r="J32" i="69" s="1"/>
  <c r="E32" i="69"/>
  <c r="D32" i="69" s="1"/>
  <c r="F30" i="69"/>
  <c r="M29" i="69"/>
  <c r="L29" i="69"/>
  <c r="K29" i="69"/>
  <c r="J29" i="69"/>
  <c r="I29" i="69"/>
  <c r="G29" i="69"/>
  <c r="F29" i="69"/>
  <c r="E29" i="69"/>
  <c r="D29" i="69"/>
  <c r="C29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G28" i="69"/>
  <c r="F28" i="69"/>
  <c r="E28" i="69"/>
  <c r="D28" i="69"/>
  <c r="C28" i="69"/>
  <c r="U27" i="69"/>
  <c r="T27" i="69"/>
  <c r="S27" i="69"/>
  <c r="R27" i="69"/>
  <c r="Q27" i="69"/>
  <c r="P27" i="69"/>
  <c r="O27" i="69"/>
  <c r="N27" i="69"/>
  <c r="M27" i="69"/>
  <c r="M30" i="69" s="1"/>
  <c r="L27" i="69"/>
  <c r="L30" i="69" s="1"/>
  <c r="K27" i="69"/>
  <c r="K30" i="69" s="1"/>
  <c r="J27" i="69"/>
  <c r="J30" i="69" s="1"/>
  <c r="I27" i="69"/>
  <c r="I30" i="69" s="1"/>
  <c r="G27" i="69"/>
  <c r="G30" i="69" s="1"/>
  <c r="F27" i="69"/>
  <c r="E27" i="69"/>
  <c r="D27" i="69"/>
  <c r="D30" i="69" s="1"/>
  <c r="C27" i="69"/>
  <c r="C30" i="69" s="1"/>
  <c r="V26" i="69"/>
  <c r="U24" i="69"/>
  <c r="U29" i="69" s="1"/>
  <c r="T24" i="69"/>
  <c r="T29" i="69" s="1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L24" i="69"/>
  <c r="K24" i="69"/>
  <c r="J24" i="69"/>
  <c r="I24" i="69"/>
  <c r="H24" i="69"/>
  <c r="G24" i="69"/>
  <c r="F24" i="69"/>
  <c r="E24" i="69"/>
  <c r="D24" i="69"/>
  <c r="C24" i="69"/>
  <c r="B24" i="69"/>
  <c r="V23" i="69"/>
  <c r="V22" i="69"/>
  <c r="V21" i="69"/>
  <c r="V20" i="69"/>
  <c r="V19" i="69"/>
  <c r="V18" i="69"/>
  <c r="V17" i="69"/>
  <c r="R46" i="69" l="1"/>
  <c r="R49" i="69" s="1"/>
  <c r="D31" i="69"/>
  <c r="M31" i="69"/>
  <c r="J31" i="69"/>
  <c r="G31" i="69"/>
  <c r="I31" i="69"/>
  <c r="V24" i="69"/>
  <c r="V25" i="69" s="1"/>
  <c r="C31" i="69"/>
  <c r="L31" i="69"/>
  <c r="F31" i="69"/>
  <c r="I46" i="69"/>
  <c r="K31" i="69"/>
  <c r="Q51" i="69"/>
  <c r="E30" i="69"/>
  <c r="E31" i="69" s="1"/>
  <c r="T83" i="69"/>
  <c r="H65" i="69"/>
  <c r="S87" i="68"/>
  <c r="R87" i="68"/>
  <c r="Q87" i="68"/>
  <c r="P87" i="68"/>
  <c r="O87" i="68"/>
  <c r="N87" i="68"/>
  <c r="M87" i="68"/>
  <c r="L87" i="68"/>
  <c r="K87" i="68"/>
  <c r="J87" i="68"/>
  <c r="I87" i="68"/>
  <c r="H87" i="68"/>
  <c r="G87" i="68"/>
  <c r="F87" i="68"/>
  <c r="E87" i="68"/>
  <c r="D87" i="68"/>
  <c r="C87" i="68"/>
  <c r="B87" i="68"/>
  <c r="S86" i="68"/>
  <c r="R86" i="68"/>
  <c r="Q86" i="68"/>
  <c r="P86" i="68"/>
  <c r="O86" i="68"/>
  <c r="N86" i="68"/>
  <c r="M86" i="68"/>
  <c r="L86" i="68"/>
  <c r="K86" i="68"/>
  <c r="J86" i="68"/>
  <c r="I86" i="68"/>
  <c r="H86" i="68"/>
  <c r="G86" i="68"/>
  <c r="F86" i="68"/>
  <c r="E86" i="68"/>
  <c r="D86" i="68"/>
  <c r="C86" i="68"/>
  <c r="B86" i="68"/>
  <c r="T85" i="68"/>
  <c r="S83" i="68"/>
  <c r="S88" i="68" s="1"/>
  <c r="R83" i="68"/>
  <c r="R88" i="68" s="1"/>
  <c r="Q83" i="68"/>
  <c r="Q88" i="68" s="1"/>
  <c r="P83" i="68"/>
  <c r="P88" i="68" s="1"/>
  <c r="O83" i="68"/>
  <c r="O88" i="68" s="1"/>
  <c r="N83" i="68"/>
  <c r="N88" i="68" s="1"/>
  <c r="M83" i="68"/>
  <c r="M88" i="68" s="1"/>
  <c r="L83" i="68"/>
  <c r="L88" i="68" s="1"/>
  <c r="K83" i="68"/>
  <c r="K88" i="68" s="1"/>
  <c r="J83" i="68"/>
  <c r="J88" i="68" s="1"/>
  <c r="I83" i="68"/>
  <c r="I88" i="68" s="1"/>
  <c r="H83" i="68"/>
  <c r="H88" i="68" s="1"/>
  <c r="G83" i="68"/>
  <c r="G88" i="68" s="1"/>
  <c r="F83" i="68"/>
  <c r="F88" i="68" s="1"/>
  <c r="E83" i="68"/>
  <c r="E88" i="68" s="1"/>
  <c r="D83" i="68"/>
  <c r="D88" i="68" s="1"/>
  <c r="C83" i="68"/>
  <c r="C88" i="68" s="1"/>
  <c r="B83" i="68"/>
  <c r="B88" i="68" s="1"/>
  <c r="T82" i="68"/>
  <c r="T81" i="68"/>
  <c r="T80" i="68"/>
  <c r="T79" i="68"/>
  <c r="T78" i="68"/>
  <c r="T77" i="68"/>
  <c r="T76" i="68"/>
  <c r="C70" i="68"/>
  <c r="G69" i="68"/>
  <c r="F69" i="68"/>
  <c r="E69" i="68"/>
  <c r="D69" i="68"/>
  <c r="C69" i="68"/>
  <c r="B69" i="68"/>
  <c r="G68" i="68"/>
  <c r="F68" i="68"/>
  <c r="E68" i="68"/>
  <c r="D68" i="68"/>
  <c r="C68" i="68"/>
  <c r="B68" i="68"/>
  <c r="H67" i="68"/>
  <c r="G65" i="68"/>
  <c r="G70" i="68" s="1"/>
  <c r="F65" i="68"/>
  <c r="H65" i="68" s="1"/>
  <c r="E65" i="68"/>
  <c r="E70" i="68" s="1"/>
  <c r="D65" i="68"/>
  <c r="D70" i="68" s="1"/>
  <c r="C65" i="68"/>
  <c r="B65" i="68"/>
  <c r="B70" i="68" s="1"/>
  <c r="H64" i="68"/>
  <c r="H63" i="68"/>
  <c r="H62" i="68"/>
  <c r="H61" i="68"/>
  <c r="H60" i="68"/>
  <c r="H59" i="68"/>
  <c r="H58" i="68"/>
  <c r="Q50" i="68"/>
  <c r="P50" i="68"/>
  <c r="O50" i="68"/>
  <c r="N50" i="68"/>
  <c r="M50" i="68"/>
  <c r="L50" i="68"/>
  <c r="H50" i="68"/>
  <c r="G50" i="68"/>
  <c r="F50" i="68"/>
  <c r="E50" i="68"/>
  <c r="D50" i="68"/>
  <c r="C50" i="68"/>
  <c r="B50" i="68"/>
  <c r="Q49" i="68"/>
  <c r="P49" i="68"/>
  <c r="O49" i="68"/>
  <c r="N49" i="68"/>
  <c r="M49" i="68"/>
  <c r="L49" i="68"/>
  <c r="H49" i="68"/>
  <c r="G49" i="68"/>
  <c r="F49" i="68"/>
  <c r="E49" i="68"/>
  <c r="D49" i="68"/>
  <c r="C49" i="68"/>
  <c r="B49" i="68"/>
  <c r="R48" i="68"/>
  <c r="I48" i="68"/>
  <c r="Q46" i="68"/>
  <c r="Q51" i="68" s="1"/>
  <c r="P46" i="68"/>
  <c r="P51" i="68" s="1"/>
  <c r="O46" i="68"/>
  <c r="O51" i="68" s="1"/>
  <c r="N46" i="68"/>
  <c r="N51" i="68" s="1"/>
  <c r="M46" i="68"/>
  <c r="M51" i="68" s="1"/>
  <c r="L46" i="68"/>
  <c r="L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R45" i="68"/>
  <c r="I45" i="68"/>
  <c r="R44" i="68"/>
  <c r="I44" i="68"/>
  <c r="R43" i="68"/>
  <c r="I43" i="68"/>
  <c r="R42" i="68"/>
  <c r="I42" i="68"/>
  <c r="R41" i="68"/>
  <c r="I41" i="68"/>
  <c r="R40" i="68"/>
  <c r="I40" i="68"/>
  <c r="R39" i="68"/>
  <c r="I39" i="68"/>
  <c r="K32" i="68"/>
  <c r="J32" i="68" s="1"/>
  <c r="E32" i="68"/>
  <c r="D32" i="68" s="1"/>
  <c r="M29" i="68"/>
  <c r="L29" i="68"/>
  <c r="K29" i="68"/>
  <c r="J29" i="68"/>
  <c r="I29" i="68"/>
  <c r="G29" i="68"/>
  <c r="F29" i="68"/>
  <c r="E29" i="68"/>
  <c r="D29" i="68"/>
  <c r="C29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G28" i="68"/>
  <c r="F28" i="68"/>
  <c r="E28" i="68"/>
  <c r="D28" i="68"/>
  <c r="C28" i="68"/>
  <c r="U27" i="68"/>
  <c r="T27" i="68"/>
  <c r="S27" i="68"/>
  <c r="R27" i="68"/>
  <c r="Q27" i="68"/>
  <c r="P27" i="68"/>
  <c r="O27" i="68"/>
  <c r="N27" i="68"/>
  <c r="M27" i="68"/>
  <c r="L27" i="68"/>
  <c r="L30" i="68" s="1"/>
  <c r="K27" i="68"/>
  <c r="K30" i="68" s="1"/>
  <c r="J27" i="68"/>
  <c r="J30" i="68" s="1"/>
  <c r="I27" i="68"/>
  <c r="G27" i="68"/>
  <c r="F27" i="68"/>
  <c r="F30" i="68" s="1"/>
  <c r="E27" i="68"/>
  <c r="D27" i="68"/>
  <c r="C27" i="68"/>
  <c r="V26" i="68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O29" i="68" s="1"/>
  <c r="N24" i="68"/>
  <c r="N29" i="68" s="1"/>
  <c r="M24" i="68"/>
  <c r="L24" i="68"/>
  <c r="K24" i="68"/>
  <c r="J24" i="68"/>
  <c r="I24" i="68"/>
  <c r="H24" i="68"/>
  <c r="G24" i="68"/>
  <c r="F24" i="68"/>
  <c r="E24" i="68"/>
  <c r="D24" i="68"/>
  <c r="C24" i="68"/>
  <c r="B24" i="68"/>
  <c r="V23" i="68"/>
  <c r="V22" i="68"/>
  <c r="V21" i="68"/>
  <c r="V20" i="68"/>
  <c r="V19" i="68"/>
  <c r="V18" i="68"/>
  <c r="V17" i="68"/>
  <c r="R47" i="69" l="1"/>
  <c r="W27" i="69"/>
  <c r="I49" i="69"/>
  <c r="I47" i="69"/>
  <c r="H66" i="69"/>
  <c r="H68" i="69"/>
  <c r="T84" i="69"/>
  <c r="T86" i="69"/>
  <c r="J31" i="68"/>
  <c r="C31" i="68"/>
  <c r="C30" i="68"/>
  <c r="L31" i="68"/>
  <c r="V24" i="68"/>
  <c r="V25" i="68" s="1"/>
  <c r="H66" i="68"/>
  <c r="H68" i="68"/>
  <c r="I31" i="68"/>
  <c r="F31" i="68"/>
  <c r="D31" i="68"/>
  <c r="D30" i="68"/>
  <c r="M30" i="68"/>
  <c r="M31" i="68" s="1"/>
  <c r="K31" i="68"/>
  <c r="E30" i="68"/>
  <c r="E31" i="68" s="1"/>
  <c r="F70" i="68"/>
  <c r="G30" i="68"/>
  <c r="G31" i="68" s="1"/>
  <c r="R46" i="68"/>
  <c r="I30" i="68"/>
  <c r="I46" i="68"/>
  <c r="T83" i="68"/>
  <c r="S87" i="67"/>
  <c r="R87" i="67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S86" i="67"/>
  <c r="R86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B86" i="67"/>
  <c r="T85" i="67"/>
  <c r="S83" i="67"/>
  <c r="S88" i="67" s="1"/>
  <c r="R83" i="67"/>
  <c r="R88" i="67" s="1"/>
  <c r="Q83" i="67"/>
  <c r="Q88" i="67" s="1"/>
  <c r="P83" i="67"/>
  <c r="P88" i="67" s="1"/>
  <c r="O83" i="67"/>
  <c r="O88" i="67" s="1"/>
  <c r="N83" i="67"/>
  <c r="N88" i="67" s="1"/>
  <c r="M83" i="67"/>
  <c r="M88" i="67" s="1"/>
  <c r="L83" i="67"/>
  <c r="L88" i="67" s="1"/>
  <c r="K83" i="67"/>
  <c r="K88" i="67" s="1"/>
  <c r="J83" i="67"/>
  <c r="J88" i="67" s="1"/>
  <c r="I83" i="67"/>
  <c r="I88" i="67" s="1"/>
  <c r="H83" i="67"/>
  <c r="H88" i="67" s="1"/>
  <c r="G83" i="67"/>
  <c r="G88" i="67" s="1"/>
  <c r="F83" i="67"/>
  <c r="F88" i="67" s="1"/>
  <c r="E83" i="67"/>
  <c r="E88" i="67" s="1"/>
  <c r="D83" i="67"/>
  <c r="D88" i="67" s="1"/>
  <c r="C83" i="67"/>
  <c r="C88" i="67" s="1"/>
  <c r="B83" i="67"/>
  <c r="B88" i="67" s="1"/>
  <c r="T82" i="67"/>
  <c r="T81" i="67"/>
  <c r="T80" i="67"/>
  <c r="T79" i="67"/>
  <c r="T78" i="67"/>
  <c r="T77" i="67"/>
  <c r="T76" i="67"/>
  <c r="E70" i="67"/>
  <c r="C70" i="67"/>
  <c r="B70" i="67"/>
  <c r="G69" i="67"/>
  <c r="F69" i="67"/>
  <c r="E69" i="67"/>
  <c r="D69" i="67"/>
  <c r="C69" i="67"/>
  <c r="B69" i="67"/>
  <c r="G68" i="67"/>
  <c r="F68" i="67"/>
  <c r="E68" i="67"/>
  <c r="D68" i="67"/>
  <c r="C68" i="67"/>
  <c r="B68" i="67"/>
  <c r="H67" i="67"/>
  <c r="H65" i="67"/>
  <c r="H68" i="67" s="1"/>
  <c r="G65" i="67"/>
  <c r="G70" i="67" s="1"/>
  <c r="F65" i="67"/>
  <c r="F70" i="67" s="1"/>
  <c r="E65" i="67"/>
  <c r="D65" i="67"/>
  <c r="D70" i="67" s="1"/>
  <c r="C65" i="67"/>
  <c r="B65" i="67"/>
  <c r="H64" i="67"/>
  <c r="H63" i="67"/>
  <c r="H62" i="67"/>
  <c r="H61" i="67"/>
  <c r="H60" i="67"/>
  <c r="H59" i="67"/>
  <c r="H58" i="67"/>
  <c r="G51" i="67"/>
  <c r="E51" i="67"/>
  <c r="Q50" i="67"/>
  <c r="P50" i="67"/>
  <c r="O50" i="67"/>
  <c r="N50" i="67"/>
  <c r="M50" i="67"/>
  <c r="L50" i="67"/>
  <c r="H50" i="67"/>
  <c r="G50" i="67"/>
  <c r="F50" i="67"/>
  <c r="E50" i="67"/>
  <c r="D50" i="67"/>
  <c r="C50" i="67"/>
  <c r="B50" i="67"/>
  <c r="Q49" i="67"/>
  <c r="P49" i="67"/>
  <c r="O49" i="67"/>
  <c r="N49" i="67"/>
  <c r="M49" i="67"/>
  <c r="L49" i="67"/>
  <c r="H49" i="67"/>
  <c r="G49" i="67"/>
  <c r="F49" i="67"/>
  <c r="E49" i="67"/>
  <c r="D49" i="67"/>
  <c r="C49" i="67"/>
  <c r="B49" i="67"/>
  <c r="R48" i="67"/>
  <c r="I48" i="67"/>
  <c r="Q46" i="67"/>
  <c r="Q51" i="67" s="1"/>
  <c r="P46" i="67"/>
  <c r="P51" i="67" s="1"/>
  <c r="O46" i="67"/>
  <c r="O51" i="67" s="1"/>
  <c r="N46" i="67"/>
  <c r="N51" i="67" s="1"/>
  <c r="M46" i="67"/>
  <c r="M51" i="67" s="1"/>
  <c r="L46" i="67"/>
  <c r="L51" i="67" s="1"/>
  <c r="H46" i="67"/>
  <c r="H51" i="67" s="1"/>
  <c r="G46" i="67"/>
  <c r="F46" i="67"/>
  <c r="F51" i="67" s="1"/>
  <c r="E46" i="67"/>
  <c r="D46" i="67"/>
  <c r="D51" i="67" s="1"/>
  <c r="C46" i="67"/>
  <c r="C51" i="67" s="1"/>
  <c r="B46" i="67"/>
  <c r="B51" i="67" s="1"/>
  <c r="R45" i="67"/>
  <c r="I45" i="67"/>
  <c r="R44" i="67"/>
  <c r="I44" i="67"/>
  <c r="R43" i="67"/>
  <c r="I43" i="67"/>
  <c r="R42" i="67"/>
  <c r="I42" i="67"/>
  <c r="R41" i="67"/>
  <c r="I41" i="67"/>
  <c r="R40" i="67"/>
  <c r="I40" i="67"/>
  <c r="R39" i="67"/>
  <c r="I39" i="67"/>
  <c r="K32" i="67"/>
  <c r="J32" i="67" s="1"/>
  <c r="E32" i="67"/>
  <c r="D32" i="67" s="1"/>
  <c r="L30" i="67"/>
  <c r="C30" i="67"/>
  <c r="M29" i="67"/>
  <c r="L29" i="67"/>
  <c r="K29" i="67"/>
  <c r="J29" i="67"/>
  <c r="I29" i="67"/>
  <c r="G29" i="67"/>
  <c r="F29" i="67"/>
  <c r="E29" i="67"/>
  <c r="D29" i="67"/>
  <c r="C29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G28" i="67"/>
  <c r="F28" i="67"/>
  <c r="E28" i="67"/>
  <c r="D28" i="67"/>
  <c r="C28" i="67"/>
  <c r="U27" i="67"/>
  <c r="T27" i="67"/>
  <c r="S27" i="67"/>
  <c r="R27" i="67"/>
  <c r="Q27" i="67"/>
  <c r="P27" i="67"/>
  <c r="O27" i="67"/>
  <c r="N27" i="67"/>
  <c r="M27" i="67"/>
  <c r="L27" i="67"/>
  <c r="K27" i="67"/>
  <c r="K30" i="67" s="1"/>
  <c r="J27" i="67"/>
  <c r="J30" i="67" s="1"/>
  <c r="I27" i="67"/>
  <c r="I30" i="67" s="1"/>
  <c r="G27" i="67"/>
  <c r="F27" i="67"/>
  <c r="F30" i="67" s="1"/>
  <c r="E27" i="67"/>
  <c r="E30" i="67" s="1"/>
  <c r="D27" i="67"/>
  <c r="C27" i="67"/>
  <c r="V26" i="67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L24" i="67"/>
  <c r="K24" i="67"/>
  <c r="J24" i="67"/>
  <c r="I24" i="67"/>
  <c r="H24" i="67"/>
  <c r="G24" i="67"/>
  <c r="F24" i="67"/>
  <c r="E24" i="67"/>
  <c r="D24" i="67"/>
  <c r="C24" i="67"/>
  <c r="B24" i="67"/>
  <c r="V23" i="67"/>
  <c r="V22" i="67"/>
  <c r="V21" i="67"/>
  <c r="V20" i="67"/>
  <c r="V19" i="67"/>
  <c r="V18" i="67"/>
  <c r="V17" i="67"/>
  <c r="W27" i="68" l="1"/>
  <c r="T84" i="68"/>
  <c r="T86" i="68"/>
  <c r="I47" i="68"/>
  <c r="I49" i="68"/>
  <c r="R49" i="68"/>
  <c r="R47" i="68"/>
  <c r="I46" i="67"/>
  <c r="I47" i="67" s="1"/>
  <c r="E31" i="67"/>
  <c r="F31" i="67"/>
  <c r="I31" i="67"/>
  <c r="L31" i="67"/>
  <c r="V24" i="67"/>
  <c r="V25" i="67" s="1"/>
  <c r="K31" i="67"/>
  <c r="C31" i="67"/>
  <c r="D31" i="67"/>
  <c r="J31" i="67"/>
  <c r="H66" i="67"/>
  <c r="D30" i="67"/>
  <c r="M30" i="67"/>
  <c r="M31" i="67" s="1"/>
  <c r="G30" i="67"/>
  <c r="G31" i="67" s="1"/>
  <c r="R46" i="67"/>
  <c r="T83" i="67"/>
  <c r="S87" i="66"/>
  <c r="R87" i="66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S86" i="66"/>
  <c r="R86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B86" i="66"/>
  <c r="T85" i="66"/>
  <c r="S83" i="66"/>
  <c r="S88" i="66" s="1"/>
  <c r="R83" i="66"/>
  <c r="R88" i="66" s="1"/>
  <c r="Q83" i="66"/>
  <c r="Q88" i="66" s="1"/>
  <c r="P83" i="66"/>
  <c r="P88" i="66" s="1"/>
  <c r="O83" i="66"/>
  <c r="O88" i="66" s="1"/>
  <c r="N83" i="66"/>
  <c r="N88" i="66" s="1"/>
  <c r="M83" i="66"/>
  <c r="M88" i="66" s="1"/>
  <c r="L83" i="66"/>
  <c r="L88" i="66" s="1"/>
  <c r="K83" i="66"/>
  <c r="K88" i="66" s="1"/>
  <c r="J83" i="66"/>
  <c r="J88" i="66" s="1"/>
  <c r="I83" i="66"/>
  <c r="I88" i="66" s="1"/>
  <c r="H83" i="66"/>
  <c r="H88" i="66" s="1"/>
  <c r="G83" i="66"/>
  <c r="G88" i="66" s="1"/>
  <c r="F83" i="66"/>
  <c r="F88" i="66" s="1"/>
  <c r="E83" i="66"/>
  <c r="E88" i="66" s="1"/>
  <c r="D83" i="66"/>
  <c r="D88" i="66" s="1"/>
  <c r="C83" i="66"/>
  <c r="C88" i="66" s="1"/>
  <c r="B83" i="66"/>
  <c r="B88" i="66" s="1"/>
  <c r="T82" i="66"/>
  <c r="T81" i="66"/>
  <c r="T80" i="66"/>
  <c r="T79" i="66"/>
  <c r="T78" i="66"/>
  <c r="T77" i="66"/>
  <c r="T76" i="66"/>
  <c r="E70" i="66"/>
  <c r="D70" i="66"/>
  <c r="C70" i="66"/>
  <c r="G69" i="66"/>
  <c r="F69" i="66"/>
  <c r="E69" i="66"/>
  <c r="D69" i="66"/>
  <c r="C69" i="66"/>
  <c r="B69" i="66"/>
  <c r="G68" i="66"/>
  <c r="F68" i="66"/>
  <c r="E68" i="66"/>
  <c r="D68" i="66"/>
  <c r="C68" i="66"/>
  <c r="B68" i="66"/>
  <c r="H67" i="66"/>
  <c r="G65" i="66"/>
  <c r="G70" i="66" s="1"/>
  <c r="F65" i="66"/>
  <c r="F70" i="66" s="1"/>
  <c r="E65" i="66"/>
  <c r="D65" i="66"/>
  <c r="C65" i="66"/>
  <c r="B65" i="66"/>
  <c r="B70" i="66" s="1"/>
  <c r="H64" i="66"/>
  <c r="H63" i="66"/>
  <c r="H62" i="66"/>
  <c r="H61" i="66"/>
  <c r="H60" i="66"/>
  <c r="H59" i="66"/>
  <c r="H58" i="66"/>
  <c r="G51" i="66"/>
  <c r="E51" i="66"/>
  <c r="Q50" i="66"/>
  <c r="P50" i="66"/>
  <c r="O50" i="66"/>
  <c r="N50" i="66"/>
  <c r="M50" i="66"/>
  <c r="L50" i="66"/>
  <c r="H50" i="66"/>
  <c r="G50" i="66"/>
  <c r="F50" i="66"/>
  <c r="E50" i="66"/>
  <c r="D50" i="66"/>
  <c r="C50" i="66"/>
  <c r="B50" i="66"/>
  <c r="Q49" i="66"/>
  <c r="P49" i="66"/>
  <c r="O49" i="66"/>
  <c r="N49" i="66"/>
  <c r="M49" i="66"/>
  <c r="L49" i="66"/>
  <c r="H49" i="66"/>
  <c r="G49" i="66"/>
  <c r="F49" i="66"/>
  <c r="E49" i="66"/>
  <c r="D49" i="66"/>
  <c r="C49" i="66"/>
  <c r="B49" i="66"/>
  <c r="R48" i="66"/>
  <c r="I48" i="66"/>
  <c r="Q46" i="66"/>
  <c r="Q51" i="66" s="1"/>
  <c r="P46" i="66"/>
  <c r="P51" i="66" s="1"/>
  <c r="O46" i="66"/>
  <c r="O51" i="66" s="1"/>
  <c r="N46" i="66"/>
  <c r="N51" i="66" s="1"/>
  <c r="M46" i="66"/>
  <c r="M51" i="66" s="1"/>
  <c r="L46" i="66"/>
  <c r="L51" i="66" s="1"/>
  <c r="H46" i="66"/>
  <c r="H51" i="66" s="1"/>
  <c r="G46" i="66"/>
  <c r="F46" i="66"/>
  <c r="F51" i="66" s="1"/>
  <c r="E46" i="66"/>
  <c r="D46" i="66"/>
  <c r="D51" i="66" s="1"/>
  <c r="C46" i="66"/>
  <c r="C51" i="66" s="1"/>
  <c r="B46" i="66"/>
  <c r="B51" i="66" s="1"/>
  <c r="R45" i="66"/>
  <c r="I45" i="66"/>
  <c r="R44" i="66"/>
  <c r="I44" i="66"/>
  <c r="R43" i="66"/>
  <c r="I43" i="66"/>
  <c r="R42" i="66"/>
  <c r="I42" i="66"/>
  <c r="R41" i="66"/>
  <c r="I41" i="66"/>
  <c r="R40" i="66"/>
  <c r="I40" i="66"/>
  <c r="R39" i="66"/>
  <c r="I39" i="66"/>
  <c r="K32" i="66"/>
  <c r="J32" i="66" s="1"/>
  <c r="E32" i="66"/>
  <c r="D32" i="66" s="1"/>
  <c r="N29" i="66"/>
  <c r="M29" i="66"/>
  <c r="L29" i="66"/>
  <c r="K29" i="66"/>
  <c r="J29" i="66"/>
  <c r="I29" i="66"/>
  <c r="G29" i="66"/>
  <c r="F29" i="66"/>
  <c r="E29" i="66"/>
  <c r="D29" i="66"/>
  <c r="C29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G28" i="66"/>
  <c r="F28" i="66"/>
  <c r="E28" i="66"/>
  <c r="D28" i="66"/>
  <c r="C28" i="66"/>
  <c r="U27" i="66"/>
  <c r="T27" i="66"/>
  <c r="S27" i="66"/>
  <c r="R27" i="66"/>
  <c r="Q27" i="66"/>
  <c r="P27" i="66"/>
  <c r="O27" i="66"/>
  <c r="N27" i="66"/>
  <c r="M27" i="66"/>
  <c r="L27" i="66"/>
  <c r="L30" i="66" s="1"/>
  <c r="K27" i="66"/>
  <c r="K30" i="66" s="1"/>
  <c r="J27" i="66"/>
  <c r="J30" i="66" s="1"/>
  <c r="I27" i="66"/>
  <c r="G27" i="66"/>
  <c r="F27" i="66"/>
  <c r="E27" i="66"/>
  <c r="E30" i="66" s="1"/>
  <c r="D27" i="66"/>
  <c r="C27" i="66"/>
  <c r="C30" i="66" s="1"/>
  <c r="V26" i="66"/>
  <c r="U24" i="66"/>
  <c r="U29" i="66" s="1"/>
  <c r="T24" i="66"/>
  <c r="T29" i="66" s="1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V23" i="66"/>
  <c r="V22" i="66"/>
  <c r="V21" i="66"/>
  <c r="V20" i="66"/>
  <c r="V19" i="66"/>
  <c r="V18" i="66"/>
  <c r="V17" i="66"/>
  <c r="W27" i="67" l="1"/>
  <c r="I49" i="67"/>
  <c r="T86" i="67"/>
  <c r="T84" i="67"/>
  <c r="R47" i="67"/>
  <c r="R49" i="67"/>
  <c r="C31" i="66"/>
  <c r="L31" i="66"/>
  <c r="J31" i="66"/>
  <c r="E31" i="66"/>
  <c r="V24" i="66"/>
  <c r="V25" i="66" s="1"/>
  <c r="D30" i="66"/>
  <c r="D31" i="66" s="1"/>
  <c r="M30" i="66"/>
  <c r="M31" i="66" s="1"/>
  <c r="K31" i="66"/>
  <c r="F30" i="66"/>
  <c r="F31" i="66" s="1"/>
  <c r="G30" i="66"/>
  <c r="G31" i="66" s="1"/>
  <c r="R46" i="66"/>
  <c r="I30" i="66"/>
  <c r="I31" i="66" s="1"/>
  <c r="I46" i="66"/>
  <c r="T83" i="66"/>
  <c r="H65" i="66"/>
  <c r="W27" i="66" l="1"/>
  <c r="R49" i="66"/>
  <c r="R47" i="66"/>
  <c r="I47" i="66"/>
  <c r="I49" i="66"/>
  <c r="T84" i="66"/>
  <c r="T86" i="66"/>
  <c r="H68" i="66"/>
  <c r="H66" i="66"/>
  <c r="S87" i="65" l="1"/>
  <c r="R87" i="65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S86" i="65"/>
  <c r="R86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B86" i="65"/>
  <c r="T85" i="65"/>
  <c r="S83" i="65"/>
  <c r="S88" i="65" s="1"/>
  <c r="R83" i="65"/>
  <c r="R88" i="65" s="1"/>
  <c r="Q83" i="65"/>
  <c r="Q88" i="65" s="1"/>
  <c r="P83" i="65"/>
  <c r="P88" i="65" s="1"/>
  <c r="O83" i="65"/>
  <c r="O88" i="65" s="1"/>
  <c r="N83" i="65"/>
  <c r="N88" i="65" s="1"/>
  <c r="M83" i="65"/>
  <c r="M88" i="65" s="1"/>
  <c r="L83" i="65"/>
  <c r="L88" i="65" s="1"/>
  <c r="K83" i="65"/>
  <c r="K88" i="65" s="1"/>
  <c r="J83" i="65"/>
  <c r="J88" i="65" s="1"/>
  <c r="I83" i="65"/>
  <c r="I88" i="65" s="1"/>
  <c r="H83" i="65"/>
  <c r="H88" i="65" s="1"/>
  <c r="G83" i="65"/>
  <c r="G88" i="65" s="1"/>
  <c r="F83" i="65"/>
  <c r="F88" i="65" s="1"/>
  <c r="E83" i="65"/>
  <c r="E88" i="65" s="1"/>
  <c r="D83" i="65"/>
  <c r="D88" i="65" s="1"/>
  <c r="C83" i="65"/>
  <c r="C88" i="65" s="1"/>
  <c r="B83" i="65"/>
  <c r="B88" i="65" s="1"/>
  <c r="T82" i="65"/>
  <c r="T81" i="65"/>
  <c r="T80" i="65"/>
  <c r="T79" i="65"/>
  <c r="T78" i="65"/>
  <c r="T77" i="65"/>
  <c r="T76" i="65"/>
  <c r="E70" i="65"/>
  <c r="D70" i="65"/>
  <c r="C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H67" i="65"/>
  <c r="G65" i="65"/>
  <c r="G70" i="65" s="1"/>
  <c r="F65" i="65"/>
  <c r="F70" i="65" s="1"/>
  <c r="E65" i="65"/>
  <c r="D65" i="65"/>
  <c r="C65" i="65"/>
  <c r="B65" i="65"/>
  <c r="B70" i="65" s="1"/>
  <c r="H64" i="65"/>
  <c r="H63" i="65"/>
  <c r="H62" i="65"/>
  <c r="H61" i="65"/>
  <c r="H60" i="65"/>
  <c r="H59" i="65"/>
  <c r="H58" i="65"/>
  <c r="E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H51" i="65" s="1"/>
  <c r="G46" i="65"/>
  <c r="G51" i="65" s="1"/>
  <c r="F46" i="65"/>
  <c r="F51" i="65" s="1"/>
  <c r="E46" i="65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K32" i="65"/>
  <c r="J32" i="65"/>
  <c r="E32" i="65"/>
  <c r="D32" i="65" s="1"/>
  <c r="M29" i="65"/>
  <c r="L29" i="65"/>
  <c r="K29" i="65"/>
  <c r="J29" i="65"/>
  <c r="I29" i="65"/>
  <c r="G29" i="65"/>
  <c r="F29" i="65"/>
  <c r="E29" i="65"/>
  <c r="D29" i="65"/>
  <c r="C29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G28" i="65"/>
  <c r="F28" i="65"/>
  <c r="E28" i="65"/>
  <c r="D28" i="65"/>
  <c r="C28" i="65"/>
  <c r="U27" i="65"/>
  <c r="T27" i="65"/>
  <c r="S27" i="65"/>
  <c r="R27" i="65"/>
  <c r="Q27" i="65"/>
  <c r="P27" i="65"/>
  <c r="O27" i="65"/>
  <c r="N27" i="65"/>
  <c r="M27" i="65"/>
  <c r="L27" i="65"/>
  <c r="L30" i="65" s="1"/>
  <c r="K27" i="65"/>
  <c r="K30" i="65" s="1"/>
  <c r="J27" i="65"/>
  <c r="J30" i="65" s="1"/>
  <c r="I27" i="65"/>
  <c r="G27" i="65"/>
  <c r="F27" i="65"/>
  <c r="E27" i="65"/>
  <c r="D27" i="65"/>
  <c r="C27" i="65"/>
  <c r="C30" i="65" s="1"/>
  <c r="V26" i="65"/>
  <c r="U24" i="65"/>
  <c r="U29" i="65" s="1"/>
  <c r="T24" i="65"/>
  <c r="T29" i="65" s="1"/>
  <c r="S24" i="65"/>
  <c r="S29" i="65" s="1"/>
  <c r="R24" i="65"/>
  <c r="R29" i="65" s="1"/>
  <c r="Q24" i="65"/>
  <c r="Q29" i="65" s="1"/>
  <c r="P24" i="65"/>
  <c r="P29" i="65" s="1"/>
  <c r="O24" i="65"/>
  <c r="O29" i="65" s="1"/>
  <c r="N24" i="65"/>
  <c r="N29" i="65" s="1"/>
  <c r="M24" i="65"/>
  <c r="L24" i="65"/>
  <c r="K24" i="65"/>
  <c r="J24" i="65"/>
  <c r="I24" i="65"/>
  <c r="H24" i="65"/>
  <c r="G24" i="65"/>
  <c r="F24" i="65"/>
  <c r="E24" i="65"/>
  <c r="D24" i="65"/>
  <c r="C24" i="65"/>
  <c r="B24" i="65"/>
  <c r="V23" i="65"/>
  <c r="V22" i="65"/>
  <c r="V21" i="65"/>
  <c r="V20" i="65"/>
  <c r="V19" i="65"/>
  <c r="V18" i="65"/>
  <c r="V17" i="65"/>
  <c r="V24" i="65" l="1"/>
  <c r="W27" i="65" s="1"/>
  <c r="J31" i="65"/>
  <c r="C31" i="65"/>
  <c r="L31" i="65"/>
  <c r="D30" i="65"/>
  <c r="D31" i="65" s="1"/>
  <c r="M30" i="65"/>
  <c r="M31" i="65" s="1"/>
  <c r="K31" i="65"/>
  <c r="E30" i="65"/>
  <c r="E31" i="65" s="1"/>
  <c r="F30" i="65"/>
  <c r="F31" i="65" s="1"/>
  <c r="G30" i="65"/>
  <c r="G31" i="65" s="1"/>
  <c r="R46" i="65"/>
  <c r="I30" i="65"/>
  <c r="I31" i="65" s="1"/>
  <c r="I46" i="65"/>
  <c r="T83" i="65"/>
  <c r="H65" i="65"/>
  <c r="S87" i="64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V25" i="65" l="1"/>
  <c r="R49" i="65"/>
  <c r="R47" i="65"/>
  <c r="T84" i="65"/>
  <c r="T86" i="65"/>
  <c r="I47" i="65"/>
  <c r="I49" i="65"/>
  <c r="H66" i="65"/>
  <c r="H68" i="65"/>
  <c r="I46" i="64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H42" i="2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<sst xmlns="http://schemas.openxmlformats.org/spreadsheetml/2006/main" count="5838" uniqueCount="172">
  <si>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</si>
  <si>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</si>
  <si>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</si>
  <si>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</si>
  <si>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</si>
  <si>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</si>
  <si>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</si>
  <si>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</si>
  <si>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</si>
  <si>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</si>
  <si>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</si>
  <si>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</si>
  <si>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</si>
  <si>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</si>
  <si>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</si>
  <si>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</si>
  <si>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</si>
  <si>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</si>
  <si>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</si>
  <si>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</si>
  <si>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</si>
  <si>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</si>
  <si>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</si>
  <si>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</si>
  <si>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</si>
  <si>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</si>
  <si>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</si>
  <si>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</si>
  <si>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</si>
  <si>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</si>
  <si>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</si>
  <si>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</si>
  <si>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</si>
  <si>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</si>
  <si>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</si>
  <si>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</si>
  <si>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</si>
  <si>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</si>
  <si>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</si>
  <si>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</si>
  <si>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</si>
  <si>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</si>
  <si>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</si>
  <si>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</si>
  <si>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</si>
  <si>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</si>
  <si>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</si>
  <si>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</si>
  <si>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</si>
  <si>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</si>
  <si>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</si>
  <si>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</si>
  <si>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</si>
  <si>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</si>
  <si>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</si>
  <si>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</si>
  <si>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</si>
  <si>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</si>
  <si>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</si>
  <si>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</si>
  <si>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</si>
  <si>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</si>
  <si>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</si>
  <si>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</si>
  <si>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</si>
  <si>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</si>
  <si>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</si>
  <si>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</si>
  <si>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</si>
  <si>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</si>
  <si>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</si>
  <si>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</si>
  <si>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</si>
  <si>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</si>
  <si>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</si>
  <si>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</si>
  <si>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</si>
  <si>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</si>
  <si>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</si>
  <si>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</si>
  <si>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</si>
  <si>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</si>
  <si>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</si>
  <si>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</si>
  <si>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</si>
  <si>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</si>
  <si>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</si>
  <si>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</si>
  <si>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</si>
  <si>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</si>
  <si>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</si>
  <si>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</si>
  <si>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</si>
  <si>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</si>
  <si>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</si>
  <si>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</si>
  <si>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</si>
  <si>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</si>
  <si>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</si>
  <si>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</si>
  <si>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</si>
  <si>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</si>
  <si>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</si>
  <si>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</si>
  <si>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</si>
  <si>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</si>
  <si>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</si>
  <si>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</si>
  <si>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</si>
  <si>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</si>
  <si>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</si>
  <si>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</si>
  <si>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</si>
  <si>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</si>
  <si>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</si>
  <si>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</si>
  <si>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</si>
  <si>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</si>
  <si>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</si>
  <si>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</si>
  <si>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</si>
  <si>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</si>
  <si>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</si>
  <si>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</si>
  <si>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</si>
  <si>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</si>
  <si>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</si>
  <si>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</si>
  <si>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</si>
  <si>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</si>
  <si>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</si>
  <si>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</si>
  <si>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</si>
  <si>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</si>
  <si>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</si>
  <si>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</si>
  <si>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</si>
  <si>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</si>
  <si>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</si>
  <si>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</si>
  <si>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</si>
  <si>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</si>
  <si>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</si>
  <si>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</si>
  <si>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</si>
  <si>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</si>
  <si>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</si>
  <si>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</si>
  <si>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</si>
  <si>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</si>
  <si>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</si>
  <si>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</si>
  <si>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</si>
  <si>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</si>
  <si>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</si>
  <si>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</si>
  <si>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</si>
  <si>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</si>
  <si>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</si>
  <si>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</si>
  <si>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50</t>
  </si>
  <si>
    <t>SEMANA 51</t>
  </si>
  <si>
    <t>SEMANA 52</t>
  </si>
  <si>
    <t>SEMANA 53</t>
  </si>
  <si>
    <t>SEMANA 54</t>
  </si>
  <si>
    <t>SEMANA 55</t>
  </si>
  <si>
    <t>SEMANA 56</t>
  </si>
  <si>
    <t>F 4 - Machos</t>
  </si>
  <si>
    <t>SEMANA 57</t>
  </si>
  <si>
    <t>SEMANA 58</t>
  </si>
  <si>
    <t>8 AL 14 DE ABRIL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</si>
  <si>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- 74 KGS                                               TOLVA AUXILIAR - 36,8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- 74 KGS                                 TOLVA AUXILIAR - 37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</si>
</sst>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5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3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3" fillId="2" borderId="0" xfId="0" applyFont="1" applyFill="1" applyBorder="1" applyAlignment="1">
      <alignment horizontal="center" vertical="center"/>
    </xf>
    <xf numFmtId="0" fontId="42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2" fillId="0" borderId="5" xfId="0" applyFont="1" applyFill="1" applyBorder="1" applyAlignment="1">
      <alignment horizontal="center" vertical="center"/>
    </xf>
    <xf numFmtId="0" fontId="42" fillId="3" borderId="33" xfId="0" applyFont="1" applyFill="1" applyBorder="1" applyAlignment="1">
      <alignment horizontal="center" vertical="center"/>
    </xf>
    <xf numFmtId="0" fontId="42" fillId="3" borderId="19" xfId="0" applyFont="1" applyFill="1" applyBorder="1" applyAlignment="1">
      <alignment horizontal="center" vertical="center"/>
    </xf>
    <xf numFmtId="0" fontId="42" fillId="3" borderId="4" xfId="0" applyFont="1" applyFill="1" applyBorder="1" applyAlignment="1">
      <alignment horizontal="center" vertical="center"/>
    </xf>
    <xf numFmtId="0" fontId="42" fillId="3" borderId="20" xfId="0" quotePrefix="1" applyFont="1" applyFill="1" applyBorder="1" applyAlignment="1">
      <alignment horizontal="center" vertical="center"/>
    </xf>
    <xf numFmtId="0" fontId="42" fillId="3" borderId="41" xfId="0" quotePrefix="1" applyFont="1" applyFill="1" applyBorder="1" applyAlignment="1">
      <alignment horizontal="center" vertical="center"/>
    </xf>
    <xf numFmtId="0" fontId="42" fillId="10" borderId="48" xfId="0" applyFont="1" applyFill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10" borderId="30" xfId="0" applyFont="1" applyFill="1" applyBorder="1" applyAlignment="1">
      <alignment horizontal="center" vertical="center"/>
    </xf>
    <xf numFmtId="164" fontId="42" fillId="0" borderId="39" xfId="0" applyNumberFormat="1" applyFont="1" applyFill="1" applyBorder="1" applyAlignment="1">
      <alignment horizontal="center" vertical="center"/>
    </xf>
    <xf numFmtId="164" fontId="42" fillId="0" borderId="40" xfId="0" applyNumberFormat="1" applyFont="1" applyFill="1" applyBorder="1" applyAlignment="1">
      <alignment horizontal="center" vertical="center"/>
    </xf>
    <xf numFmtId="164" fontId="42" fillId="0" borderId="32" xfId="0" applyNumberFormat="1" applyFont="1" applyFill="1" applyBorder="1" applyAlignment="1">
      <alignment horizontal="center" vertical="center"/>
    </xf>
    <xf numFmtId="164" fontId="42" fillId="0" borderId="17" xfId="0" applyNumberFormat="1" applyFont="1" applyFill="1" applyBorder="1" applyAlignment="1">
      <alignment horizontal="center" vertical="center"/>
    </xf>
    <xf numFmtId="164" fontId="42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164" fontId="42" fillId="0" borderId="50" xfId="0" applyNumberFormat="1" applyFont="1" applyFill="1" applyBorder="1" applyAlignment="1">
      <alignment horizontal="center" vertical="center"/>
    </xf>
    <xf numFmtId="0" fontId="42" fillId="3" borderId="34" xfId="0" applyFont="1" applyFill="1" applyBorder="1" applyAlignment="1">
      <alignment horizontal="center" vertical="center"/>
    </xf>
    <xf numFmtId="0" fontId="42" fillId="3" borderId="29" xfId="0" applyFont="1" applyFill="1" applyBorder="1" applyAlignment="1">
      <alignment horizontal="center" vertical="center"/>
    </xf>
    <xf numFmtId="0" fontId="42" fillId="3" borderId="35" xfId="0" applyFont="1" applyFill="1" applyBorder="1" applyAlignment="1">
      <alignment horizontal="center" vertical="center"/>
    </xf>
    <xf numFmtId="0" fontId="42" fillId="3" borderId="42" xfId="0" applyFont="1" applyFill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0" fontId="42" fillId="9" borderId="48" xfId="0" applyFont="1" applyFill="1" applyBorder="1" applyAlignment="1">
      <alignment horizontal="center" vertical="center"/>
    </xf>
    <xf numFmtId="0" fontId="42" fillId="8" borderId="0" xfId="0" applyFont="1" applyFill="1" applyBorder="1" applyAlignment="1">
      <alignment horizontal="center" vertical="center"/>
    </xf>
    <xf numFmtId="0" fontId="42" fillId="9" borderId="47" xfId="0" applyFont="1" applyFill="1" applyBorder="1" applyAlignment="1">
      <alignment horizontal="center" vertical="center"/>
    </xf>
    <xf numFmtId="0" fontId="42" fillId="0" borderId="49" xfId="0" applyFont="1" applyFill="1" applyBorder="1" applyAlignment="1">
      <alignment horizontal="center" vertical="center"/>
    </xf>
    <xf numFmtId="0" fontId="42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2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2" fillId="10" borderId="17" xfId="0" applyFont="1" applyFill="1" applyBorder="1" applyAlignment="1">
      <alignment horizontal="center" vertical="center"/>
    </xf>
    <xf numFmtId="164" fontId="42" fillId="0" borderId="53" xfId="0" applyNumberFormat="1" applyFont="1" applyFill="1" applyBorder="1" applyAlignment="1">
      <alignment horizontal="center" vertical="center"/>
    </xf>
    <xf numFmtId="164" fontId="42" fillId="0" borderId="54" xfId="0" applyNumberFormat="1" applyFont="1" applyFill="1" applyBorder="1" applyAlignment="1">
      <alignment horizontal="center" vertical="center"/>
    </xf>
    <xf numFmtId="164" fontId="42" fillId="0" borderId="0" xfId="0" applyNumberFormat="1" applyFont="1" applyFill="1" applyBorder="1" applyAlignment="1">
      <alignment horizontal="center" vertical="center"/>
    </xf>
    <xf numFmtId="0" fontId="42" fillId="11" borderId="17" xfId="0" applyFont="1" applyFill="1" applyBorder="1" applyAlignment="1">
      <alignment horizontal="center" vertical="center"/>
    </xf>
    <xf numFmtId="164" fontId="42" fillId="0" borderId="43" xfId="0" applyNumberFormat="1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1" fontId="42" fillId="0" borderId="45" xfId="0" applyNumberFormat="1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8" fillId="0" borderId="33" xfId="0" applyFont="1" applyBorder="1" applyAlignment="1">
      <alignment horizontal="center" vertical="center"/>
    </xf>
    <xf numFmtId="164" fontId="48" fillId="0" borderId="41" xfId="0" applyNumberFormat="1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164" fontId="48" fillId="0" borderId="9" xfId="0" applyNumberFormat="1" applyFont="1" applyBorder="1" applyAlignment="1">
      <alignment horizontal="center" vertical="center"/>
    </xf>
    <xf numFmtId="0" fontId="48" fillId="0" borderId="12" xfId="0" applyFont="1" applyBorder="1" applyAlignment="1">
      <alignment horizontal="center" vertical="center"/>
    </xf>
    <xf numFmtId="164" fontId="48" fillId="0" borderId="14" xfId="0" applyNumberFormat="1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 wrapText="1"/>
    </xf>
    <xf numFmtId="0" fontId="48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4" fillId="0" borderId="21" xfId="0" applyFont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0" fontId="44" fillId="0" borderId="27" xfId="0" applyFont="1" applyFill="1" applyBorder="1" applyAlignment="1">
      <alignment horizontal="center" vertical="center"/>
    </xf>
    <xf numFmtId="0" fontId="44" fillId="0" borderId="0" xfId="0" applyFont="1" applyFill="1" applyAlignment="1">
      <alignment horizontal="center" vertical="center"/>
    </xf>
    <xf numFmtId="0" fontId="44" fillId="0" borderId="27" xfId="0" applyFont="1" applyBorder="1" applyAlignment="1">
      <alignment horizontal="center" vertical="center"/>
    </xf>
    <xf numFmtId="0" fontId="44" fillId="0" borderId="44" xfId="0" applyFont="1" applyBorder="1" applyAlignment="1">
      <alignment horizontal="center" vertical="center"/>
    </xf>
    <xf numFmtId="0" fontId="44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2" fillId="2" borderId="0" xfId="0" applyFont="1" applyFill="1" applyBorder="1" applyAlignment="1">
      <alignment vertical="center"/>
    </xf>
    <xf numFmtId="0" fontId="42" fillId="2" borderId="1" xfId="0" applyFont="1" applyFill="1" applyBorder="1" applyAlignment="1">
      <alignment horizontal="center" vertical="center"/>
    </xf>
    <xf numFmtId="0" fontId="45" fillId="0" borderId="23" xfId="0" applyFont="1" applyBorder="1" applyAlignment="1">
      <alignment horizontal="center" vertical="center" wrapText="1"/>
    </xf>
    <xf numFmtId="0" fontId="45" fillId="0" borderId="0" xfId="0" applyFont="1" applyBorder="1" applyAlignment="1">
      <alignment horizontal="center" vertical="center" wrapText="1"/>
    </xf>
    <xf numFmtId="0" fontId="45" fillId="0" borderId="27" xfId="0" applyFont="1" applyBorder="1" applyAlignment="1">
      <alignment horizontal="center" vertical="center" wrapText="1"/>
    </xf>
    <xf numFmtId="0" fontId="44" fillId="2" borderId="18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2" fillId="2" borderId="26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42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9" fillId="0" borderId="21" xfId="0" applyFont="1" applyBorder="1" applyAlignment="1">
      <alignment horizontal="center" vertical="center" wrapText="1"/>
    </xf>
    <xf numFmtId="0" fontId="49" fillId="0" borderId="22" xfId="0" applyFont="1" applyBorder="1" applyAlignment="1">
      <alignment horizontal="center" vertical="center" wrapText="1"/>
    </xf>
    <xf numFmtId="0" fontId="49" fillId="0" borderId="0" xfId="0" applyFont="1" applyBorder="1" applyAlignment="1">
      <alignment horizontal="center" vertical="center" wrapText="1"/>
    </xf>
    <xf numFmtId="0" fontId="49" fillId="0" borderId="27" xfId="0" applyFont="1" applyBorder="1" applyAlignment="1">
      <alignment horizontal="center" vertical="center" wrapText="1"/>
    </xf>
    <xf numFmtId="0" fontId="49" fillId="0" borderId="45" xfId="0" applyFont="1" applyBorder="1" applyAlignment="1">
      <alignment horizontal="center" vertical="center" wrapText="1"/>
    </xf>
    <xf numFmtId="0" fontId="49" fillId="0" borderId="46" xfId="0" applyFont="1" applyBorder="1" applyAlignment="1">
      <alignment horizontal="center" vertical="center" wrapText="1"/>
    </xf>
    <xf numFmtId="0" fontId="42" fillId="8" borderId="30" xfId="0" applyFont="1" applyFill="1" applyBorder="1" applyAlignment="1">
      <alignment horizontal="center" vertical="center"/>
    </xf>
    <xf numFmtId="0" fontId="42" fillId="8" borderId="31" xfId="0" applyFont="1" applyFill="1" applyBorder="1" applyAlignment="1">
      <alignment horizontal="center" vertical="center"/>
    </xf>
    <xf numFmtId="0" fontId="42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6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2" fillId="0" borderId="0" xfId="0" applyNumberFormat="1" applyFont="1" applyFill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47" fillId="0" borderId="43" xfId="0" applyFont="1" applyBorder="1" applyAlignment="1">
      <alignment horizontal="center" vertical="center"/>
    </xf>
    <xf numFmtId="0" fontId="47" fillId="0" borderId="58" xfId="0" applyFont="1" applyBorder="1" applyAlignment="1">
      <alignment horizontal="center" vertical="center"/>
    </xf>
    <xf numFmtId="0" fontId="48" fillId="0" borderId="18" xfId="0" applyFont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0" fontId="48" fillId="0" borderId="44" xfId="0" applyFont="1" applyBorder="1" applyAlignment="1">
      <alignment horizontal="center" vertical="center"/>
    </xf>
    <xf numFmtId="0" fontId="48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 xr:uid="{00000000-0005-0000-0000-000001000000}"/>
    <cellStyle name="Normal 10 2" xfId="2" xr:uid="{00000000-0005-0000-0000-000002000000}"/>
    <cellStyle name="Normal 21" xfId="3" xr:uid="{00000000-0005-0000-0000-000003000000}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7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50" t="s">
        <v>5</v>
      </c>
      <c r="L11" s="650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53</v>
      </c>
      <c r="C15" s="662"/>
      <c r="D15" s="662"/>
      <c r="E15" s="662"/>
      <c r="F15" s="662"/>
      <c r="G15" s="662"/>
      <c r="H15" s="662"/>
      <c r="I15" s="662"/>
      <c r="J15" s="662"/>
      <c r="K15" s="663"/>
      <c r="L15" s="656" t="s">
        <v>9</v>
      </c>
      <c r="M15" s="656"/>
      <c r="N15" s="656"/>
      <c r="O15" s="657"/>
      <c r="P15" s="658" t="s">
        <v>30</v>
      </c>
      <c r="Q15" s="659"/>
      <c r="R15" s="659"/>
      <c r="S15" s="660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1" t="s">
        <v>26</v>
      </c>
      <c r="C36" s="652"/>
      <c r="D36" s="652"/>
      <c r="E36" s="652"/>
      <c r="F36" s="652"/>
      <c r="G36" s="652"/>
      <c r="H36" s="102"/>
      <c r="I36" s="55" t="s">
        <v>27</v>
      </c>
      <c r="J36" s="110"/>
      <c r="K36" s="654" t="s">
        <v>26</v>
      </c>
      <c r="L36" s="654"/>
      <c r="M36" s="654"/>
      <c r="N36" s="654"/>
      <c r="O36" s="651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3" t="s">
        <v>8</v>
      </c>
      <c r="C55" s="654"/>
      <c r="D55" s="654"/>
      <c r="E55" s="654"/>
      <c r="F55" s="65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50" t="s">
        <v>55</v>
      </c>
      <c r="L11" s="650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53</v>
      </c>
      <c r="C15" s="662"/>
      <c r="D15" s="662"/>
      <c r="E15" s="662"/>
      <c r="F15" s="662"/>
      <c r="G15" s="662"/>
      <c r="H15" s="662"/>
      <c r="I15" s="662"/>
      <c r="J15" s="663"/>
      <c r="K15" s="664" t="s">
        <v>9</v>
      </c>
      <c r="L15" s="656"/>
      <c r="M15" s="656"/>
      <c r="N15" s="656"/>
      <c r="O15" s="657"/>
      <c r="P15" s="658" t="s">
        <v>30</v>
      </c>
      <c r="Q15" s="659"/>
      <c r="R15" s="659"/>
      <c r="S15" s="660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1" t="s">
        <v>26</v>
      </c>
      <c r="C36" s="652"/>
      <c r="D36" s="652"/>
      <c r="E36" s="652"/>
      <c r="F36" s="652"/>
      <c r="G36" s="652"/>
      <c r="H36" s="102"/>
      <c r="I36" s="55" t="s">
        <v>27</v>
      </c>
      <c r="J36" s="110"/>
      <c r="K36" s="654" t="s">
        <v>26</v>
      </c>
      <c r="L36" s="654"/>
      <c r="M36" s="654"/>
      <c r="N36" s="654"/>
      <c r="O36" s="651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3" t="s">
        <v>8</v>
      </c>
      <c r="C55" s="654"/>
      <c r="D55" s="654"/>
      <c r="E55" s="654"/>
      <c r="F55" s="65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50" t="s">
        <v>56</v>
      </c>
      <c r="L11" s="650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53</v>
      </c>
      <c r="C15" s="662"/>
      <c r="D15" s="662"/>
      <c r="E15" s="662"/>
      <c r="F15" s="662"/>
      <c r="G15" s="662"/>
      <c r="H15" s="662"/>
      <c r="I15" s="662"/>
      <c r="J15" s="663"/>
      <c r="K15" s="664" t="s">
        <v>9</v>
      </c>
      <c r="L15" s="656"/>
      <c r="M15" s="656"/>
      <c r="N15" s="656"/>
      <c r="O15" s="657"/>
      <c r="P15" s="658" t="s">
        <v>30</v>
      </c>
      <c r="Q15" s="659"/>
      <c r="R15" s="659"/>
      <c r="S15" s="660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1" t="s">
        <v>26</v>
      </c>
      <c r="C36" s="652"/>
      <c r="D36" s="652"/>
      <c r="E36" s="652"/>
      <c r="F36" s="652"/>
      <c r="G36" s="652"/>
      <c r="H36" s="102"/>
      <c r="I36" s="55" t="s">
        <v>27</v>
      </c>
      <c r="J36" s="110"/>
      <c r="K36" s="654" t="s">
        <v>26</v>
      </c>
      <c r="L36" s="654"/>
      <c r="M36" s="654"/>
      <c r="N36" s="654"/>
      <c r="O36" s="651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3" t="s">
        <v>8</v>
      </c>
      <c r="C55" s="654"/>
      <c r="D55" s="654"/>
      <c r="E55" s="654"/>
      <c r="F55" s="65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50" t="s">
        <v>56</v>
      </c>
      <c r="L11" s="650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53</v>
      </c>
      <c r="C15" s="662"/>
      <c r="D15" s="662"/>
      <c r="E15" s="662"/>
      <c r="F15" s="662"/>
      <c r="G15" s="662"/>
      <c r="H15" s="662"/>
      <c r="I15" s="662"/>
      <c r="J15" s="663"/>
      <c r="K15" s="664" t="s">
        <v>9</v>
      </c>
      <c r="L15" s="656"/>
      <c r="M15" s="656"/>
      <c r="N15" s="656"/>
      <c r="O15" s="657"/>
      <c r="P15" s="658" t="s">
        <v>30</v>
      </c>
      <c r="Q15" s="659"/>
      <c r="R15" s="659"/>
      <c r="S15" s="660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1" t="s">
        <v>26</v>
      </c>
      <c r="C36" s="652"/>
      <c r="D36" s="652"/>
      <c r="E36" s="652"/>
      <c r="F36" s="652"/>
      <c r="G36" s="652"/>
      <c r="H36" s="102"/>
      <c r="I36" s="55" t="s">
        <v>27</v>
      </c>
      <c r="J36" s="110"/>
      <c r="K36" s="654" t="s">
        <v>26</v>
      </c>
      <c r="L36" s="654"/>
      <c r="M36" s="654"/>
      <c r="N36" s="654"/>
      <c r="O36" s="651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3" t="s">
        <v>8</v>
      </c>
      <c r="C55" s="654"/>
      <c r="D55" s="654"/>
      <c r="E55" s="654"/>
      <c r="F55" s="65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50" t="s">
        <v>57</v>
      </c>
      <c r="L11" s="650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53</v>
      </c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3"/>
      <c r="N15" s="656" t="s">
        <v>9</v>
      </c>
      <c r="O15" s="656"/>
      <c r="P15" s="656"/>
      <c r="Q15" s="656"/>
      <c r="R15" s="656"/>
      <c r="S15" s="657"/>
      <c r="T15" s="658" t="s">
        <v>30</v>
      </c>
      <c r="U15" s="659"/>
      <c r="V15" s="659"/>
      <c r="W15" s="659"/>
      <c r="X15" s="659"/>
      <c r="Y15" s="660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3" t="s">
        <v>8</v>
      </c>
      <c r="C55" s="654"/>
      <c r="D55" s="654"/>
      <c r="E55" s="654"/>
      <c r="F55" s="65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50" t="s">
        <v>57</v>
      </c>
      <c r="L11" s="650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53</v>
      </c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3"/>
      <c r="N15" s="656" t="s">
        <v>9</v>
      </c>
      <c r="O15" s="656"/>
      <c r="P15" s="656"/>
      <c r="Q15" s="656"/>
      <c r="R15" s="656"/>
      <c r="S15" s="657"/>
      <c r="T15" s="658" t="s">
        <v>30</v>
      </c>
      <c r="U15" s="659"/>
      <c r="V15" s="659"/>
      <c r="W15" s="659"/>
      <c r="X15" s="659"/>
      <c r="Y15" s="660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3" t="s">
        <v>8</v>
      </c>
      <c r="C55" s="654"/>
      <c r="D55" s="654"/>
      <c r="E55" s="654"/>
      <c r="F55" s="65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50" t="s">
        <v>58</v>
      </c>
      <c r="L11" s="650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53</v>
      </c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3"/>
      <c r="N15" s="656" t="s">
        <v>9</v>
      </c>
      <c r="O15" s="656"/>
      <c r="P15" s="656"/>
      <c r="Q15" s="656"/>
      <c r="R15" s="656"/>
      <c r="S15" s="657"/>
      <c r="T15" s="658" t="s">
        <v>30</v>
      </c>
      <c r="U15" s="659"/>
      <c r="V15" s="659"/>
      <c r="W15" s="659"/>
      <c r="X15" s="659"/>
      <c r="Y15" s="660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3" t="s">
        <v>8</v>
      </c>
      <c r="C55" s="654"/>
      <c r="D55" s="654"/>
      <c r="E55" s="654"/>
      <c r="F55" s="65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50" t="s">
        <v>59</v>
      </c>
      <c r="L11" s="650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3"/>
      <c r="E15" s="661" t="s">
        <v>53</v>
      </c>
      <c r="F15" s="662"/>
      <c r="G15" s="662"/>
      <c r="H15" s="662"/>
      <c r="I15" s="662"/>
      <c r="J15" s="662"/>
      <c r="K15" s="662"/>
      <c r="L15" s="662"/>
      <c r="M15" s="663"/>
      <c r="N15" s="656" t="s">
        <v>9</v>
      </c>
      <c r="O15" s="656"/>
      <c r="P15" s="656"/>
      <c r="Q15" s="656"/>
      <c r="R15" s="656"/>
      <c r="S15" s="657"/>
      <c r="T15" s="658" t="s">
        <v>30</v>
      </c>
      <c r="U15" s="659"/>
      <c r="V15" s="659"/>
      <c r="W15" s="659"/>
      <c r="X15" s="659"/>
      <c r="Y15" s="660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53" t="s">
        <v>8</v>
      </c>
      <c r="C55" s="654"/>
      <c r="D55" s="654"/>
      <c r="E55" s="654"/>
      <c r="F55" s="65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50" t="s">
        <v>60</v>
      </c>
      <c r="L11" s="650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2"/>
      <c r="M15" s="662"/>
      <c r="N15" s="663"/>
      <c r="O15" s="656" t="s">
        <v>9</v>
      </c>
      <c r="P15" s="656"/>
      <c r="Q15" s="656"/>
      <c r="R15" s="656"/>
      <c r="S15" s="656"/>
      <c r="T15" s="657"/>
      <c r="U15" s="658" t="s">
        <v>30</v>
      </c>
      <c r="V15" s="659"/>
      <c r="W15" s="659"/>
      <c r="X15" s="659"/>
      <c r="Y15" s="659"/>
      <c r="Z15" s="660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50" t="s">
        <v>62</v>
      </c>
      <c r="L11" s="650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50" t="s">
        <v>62</v>
      </c>
      <c r="L11" s="650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50" t="s">
        <v>63</v>
      </c>
      <c r="L11" s="650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50" t="s">
        <v>63</v>
      </c>
      <c r="L11" s="650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50" t="s">
        <v>63</v>
      </c>
      <c r="L11" s="650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50" t="s">
        <v>64</v>
      </c>
      <c r="L11" s="650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50" t="s">
        <v>65</v>
      </c>
      <c r="L11" s="650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50" t="s">
        <v>66</v>
      </c>
      <c r="L11" s="650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50" t="s">
        <v>67</v>
      </c>
      <c r="L11" s="650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56" t="s">
        <v>9</v>
      </c>
      <c r="N15" s="656"/>
      <c r="O15" s="656"/>
      <c r="P15" s="656"/>
      <c r="Q15" s="656"/>
      <c r="R15" s="657"/>
      <c r="S15" s="658" t="s">
        <v>30</v>
      </c>
      <c r="T15" s="659"/>
      <c r="U15" s="659"/>
      <c r="V15" s="659"/>
      <c r="W15" s="659"/>
      <c r="X15" s="66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50" t="s">
        <v>68</v>
      </c>
      <c r="L11" s="650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64" t="s">
        <v>9</v>
      </c>
      <c r="N15" s="656"/>
      <c r="O15" s="656"/>
      <c r="P15" s="656"/>
      <c r="Q15" s="657"/>
      <c r="R15" s="665" t="s">
        <v>30</v>
      </c>
      <c r="S15" s="666"/>
      <c r="T15" s="666"/>
      <c r="U15" s="666"/>
      <c r="V15" s="66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50" t="s">
        <v>69</v>
      </c>
      <c r="L11" s="650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64" t="s">
        <v>9</v>
      </c>
      <c r="N15" s="656"/>
      <c r="O15" s="656"/>
      <c r="P15" s="656"/>
      <c r="Q15" s="657"/>
      <c r="R15" s="665" t="s">
        <v>30</v>
      </c>
      <c r="S15" s="666"/>
      <c r="T15" s="666"/>
      <c r="U15" s="666"/>
      <c r="V15" s="66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50" t="s">
        <v>70</v>
      </c>
      <c r="L11" s="650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64" t="s">
        <v>9</v>
      </c>
      <c r="N15" s="656"/>
      <c r="O15" s="656"/>
      <c r="P15" s="656"/>
      <c r="Q15" s="657"/>
      <c r="R15" s="665" t="s">
        <v>30</v>
      </c>
      <c r="S15" s="666"/>
      <c r="T15" s="666"/>
      <c r="U15" s="666"/>
      <c r="V15" s="66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50" t="s">
        <v>71</v>
      </c>
      <c r="L11" s="650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64" t="s">
        <v>9</v>
      </c>
      <c r="N15" s="656"/>
      <c r="O15" s="656"/>
      <c r="P15" s="656"/>
      <c r="Q15" s="657"/>
      <c r="R15" s="665" t="s">
        <v>30</v>
      </c>
      <c r="S15" s="666"/>
      <c r="T15" s="666"/>
      <c r="U15" s="666"/>
      <c r="V15" s="66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50" t="s">
        <v>72</v>
      </c>
      <c r="L11" s="650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61" t="s">
        <v>8</v>
      </c>
      <c r="C15" s="662"/>
      <c r="D15" s="662"/>
      <c r="E15" s="663"/>
      <c r="F15" s="661" t="s">
        <v>53</v>
      </c>
      <c r="G15" s="662"/>
      <c r="H15" s="662"/>
      <c r="I15" s="662"/>
      <c r="J15" s="662"/>
      <c r="K15" s="662"/>
      <c r="L15" s="663"/>
      <c r="M15" s="664" t="s">
        <v>9</v>
      </c>
      <c r="N15" s="656"/>
      <c r="O15" s="656"/>
      <c r="P15" s="656"/>
      <c r="Q15" s="657"/>
      <c r="R15" s="665" t="s">
        <v>30</v>
      </c>
      <c r="S15" s="666"/>
      <c r="T15" s="666"/>
      <c r="U15" s="666"/>
      <c r="V15" s="66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50" t="s">
        <v>77</v>
      </c>
      <c r="L11" s="650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61" t="s">
        <v>8</v>
      </c>
      <c r="C15" s="662"/>
      <c r="D15" s="662"/>
      <c r="E15" s="662"/>
      <c r="F15" s="663"/>
      <c r="G15" s="661" t="s">
        <v>53</v>
      </c>
      <c r="H15" s="662"/>
      <c r="I15" s="662"/>
      <c r="J15" s="662"/>
      <c r="K15" s="663"/>
      <c r="L15" s="664" t="s">
        <v>9</v>
      </c>
      <c r="M15" s="656"/>
      <c r="N15" s="656"/>
      <c r="O15" s="657"/>
      <c r="P15" s="656" t="s">
        <v>9</v>
      </c>
      <c r="Q15" s="656"/>
      <c r="R15" s="656"/>
      <c r="S15" s="657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4" t="s">
        <v>26</v>
      </c>
      <c r="M36" s="654"/>
      <c r="N36" s="654"/>
      <c r="O36" s="654"/>
      <c r="P36" s="65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50" t="s">
        <v>77</v>
      </c>
      <c r="L11" s="650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68" t="s">
        <v>8</v>
      </c>
      <c r="C15" s="669"/>
      <c r="D15" s="669"/>
      <c r="E15" s="669"/>
      <c r="F15" s="669"/>
      <c r="G15" s="670"/>
      <c r="H15" s="671" t="s">
        <v>53</v>
      </c>
      <c r="I15" s="672"/>
      <c r="J15" s="672"/>
      <c r="K15" s="672"/>
      <c r="L15" s="672"/>
      <c r="M15" s="673"/>
      <c r="N15" s="675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CE647-BAF5-4337-B3A2-02A0918C5399}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50" t="s">
        <v>80</v>
      </c>
      <c r="L11" s="650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75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DCFE-1527-4219-B848-073AF21C4428}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50" t="s">
        <v>81</v>
      </c>
      <c r="L11" s="650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75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997C-ACA3-416D-B7D5-2670224D20F7}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50" t="s">
        <v>112</v>
      </c>
      <c r="L11" s="650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75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A08E-4CD5-49F1-B215-33B84DE58140}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50" t="s">
        <v>113</v>
      </c>
      <c r="L11" s="650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102"/>
      <c r="J36" s="55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45BCC-6FD3-4BE7-ACFC-4B8E33FA0801}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50" t="s">
        <v>115</v>
      </c>
      <c r="L11" s="650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1FC0-152F-4A7A-868A-2643DD843414}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50" t="s">
        <v>116</v>
      </c>
      <c r="L11" s="650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6860-5519-4B96-BB37-47CD1F2D0D4D}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50" t="s">
        <v>117</v>
      </c>
      <c r="L11" s="650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8E315-6B72-4BA0-94A7-BD213F65846A}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50" t="s">
        <v>118</v>
      </c>
      <c r="L11" s="650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549F-B644-463F-B0C6-B9D68CC232E0}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50" t="s">
        <v>119</v>
      </c>
      <c r="L11" s="650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7F0D2-05B9-4B48-82F2-9609D4AD7F45}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50" t="s">
        <v>119</v>
      </c>
      <c r="L11" s="650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BCEBC-A13B-457C-86BD-B5DEC01D6354}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50" t="s">
        <v>120</v>
      </c>
      <c r="L11" s="650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8163-A054-4C68-8A8B-F67A8D4697DE}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50" t="s">
        <v>121</v>
      </c>
      <c r="L11" s="650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750-C276-43EE-9123-611DA9F63437}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34"/>
      <c r="E3" s="534"/>
      <c r="F3" s="534"/>
      <c r="G3" s="534"/>
      <c r="H3" s="534"/>
      <c r="I3" s="534"/>
      <c r="J3" s="534"/>
      <c r="K3" s="534"/>
      <c r="L3" s="534"/>
      <c r="M3" s="534"/>
      <c r="N3" s="534"/>
      <c r="O3" s="534"/>
      <c r="P3" s="534"/>
      <c r="Q3" s="534"/>
      <c r="R3" s="534"/>
      <c r="S3" s="534"/>
      <c r="T3" s="534"/>
      <c r="U3" s="534"/>
      <c r="V3" s="534"/>
      <c r="W3" s="534"/>
      <c r="X3" s="534"/>
      <c r="Y3" s="2"/>
      <c r="Z3" s="2"/>
      <c r="AA3" s="2"/>
      <c r="AB3" s="2"/>
      <c r="AC3" s="2"/>
      <c r="AD3" s="5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4" t="s">
        <v>1</v>
      </c>
      <c r="B9" s="534"/>
      <c r="C9" s="53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4"/>
      <c r="B10" s="534"/>
      <c r="C10" s="5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4" t="s">
        <v>4</v>
      </c>
      <c r="B11" s="534"/>
      <c r="C11" s="534"/>
      <c r="D11" s="1"/>
      <c r="E11" s="535">
        <v>1</v>
      </c>
      <c r="F11" s="1"/>
      <c r="G11" s="1"/>
      <c r="H11" s="1"/>
      <c r="I11" s="1"/>
      <c r="J11" s="1"/>
      <c r="K11" s="650" t="s">
        <v>122</v>
      </c>
      <c r="L11" s="650"/>
      <c r="M11" s="536"/>
      <c r="N11" s="5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4"/>
      <c r="B12" s="534"/>
      <c r="C12" s="534"/>
      <c r="D12" s="1"/>
      <c r="E12" s="5"/>
      <c r="F12" s="1"/>
      <c r="G12" s="1"/>
      <c r="H12" s="1"/>
      <c r="I12" s="1"/>
      <c r="J12" s="1"/>
      <c r="K12" s="536"/>
      <c r="L12" s="536"/>
      <c r="M12" s="536"/>
      <c r="N12" s="5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4"/>
      <c r="B13" s="534"/>
      <c r="C13" s="534"/>
      <c r="D13" s="534"/>
      <c r="E13" s="534"/>
      <c r="F13" s="534"/>
      <c r="G13" s="534"/>
      <c r="H13" s="534"/>
      <c r="I13" s="534"/>
      <c r="J13" s="534"/>
      <c r="K13" s="534"/>
      <c r="L13" s="536"/>
      <c r="M13" s="536"/>
      <c r="N13" s="536"/>
      <c r="O13" s="536"/>
      <c r="P13" s="536"/>
      <c r="Q13" s="536"/>
      <c r="R13" s="536"/>
      <c r="S13" s="536"/>
      <c r="T13" s="536"/>
      <c r="U13" s="536"/>
      <c r="V13" s="536"/>
      <c r="W13" s="1"/>
      <c r="X13" s="1"/>
      <c r="Y13" s="1"/>
    </row>
    <row r="14" spans="1:30" s="3" customFormat="1" ht="27" thickBot="1" x14ac:dyDescent="0.3">
      <c r="A14" s="5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37"/>
      <c r="D73" s="537"/>
      <c r="E73" s="537"/>
      <c r="F73" s="118"/>
      <c r="G73" s="198"/>
      <c r="H73" s="537"/>
      <c r="I73" s="537"/>
      <c r="J73" s="537"/>
      <c r="K73" s="118"/>
      <c r="L73" s="198"/>
      <c r="M73" s="537"/>
      <c r="N73" s="537"/>
      <c r="O73" s="118"/>
      <c r="P73" s="198"/>
      <c r="Q73" s="537"/>
      <c r="R73" s="5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F842A-BC48-45C4-909A-EA5DD25150E0}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38"/>
      <c r="E3" s="538"/>
      <c r="F3" s="538"/>
      <c r="G3" s="538"/>
      <c r="H3" s="538"/>
      <c r="I3" s="538"/>
      <c r="J3" s="538"/>
      <c r="K3" s="538"/>
      <c r="L3" s="538"/>
      <c r="M3" s="538"/>
      <c r="N3" s="538"/>
      <c r="O3" s="538"/>
      <c r="P3" s="538"/>
      <c r="Q3" s="538"/>
      <c r="R3" s="538"/>
      <c r="S3" s="538"/>
      <c r="T3" s="538"/>
      <c r="U3" s="538"/>
      <c r="V3" s="538"/>
      <c r="W3" s="538"/>
      <c r="X3" s="538"/>
      <c r="Y3" s="2"/>
      <c r="Z3" s="2"/>
      <c r="AA3" s="2"/>
      <c r="AB3" s="2"/>
      <c r="AC3" s="2"/>
      <c r="AD3" s="5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38" t="s">
        <v>1</v>
      </c>
      <c r="B9" s="538"/>
      <c r="C9" s="53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38"/>
      <c r="B10" s="538"/>
      <c r="C10" s="5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38" t="s">
        <v>4</v>
      </c>
      <c r="B11" s="538"/>
      <c r="C11" s="538"/>
      <c r="D11" s="1"/>
      <c r="E11" s="539">
        <v>1</v>
      </c>
      <c r="F11" s="1"/>
      <c r="G11" s="1"/>
      <c r="H11" s="1"/>
      <c r="I11" s="1"/>
      <c r="J11" s="1"/>
      <c r="K11" s="650" t="s">
        <v>123</v>
      </c>
      <c r="L11" s="650"/>
      <c r="M11" s="540"/>
      <c r="N11" s="5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38"/>
      <c r="B12" s="538"/>
      <c r="C12" s="538"/>
      <c r="D12" s="1"/>
      <c r="E12" s="5"/>
      <c r="F12" s="1"/>
      <c r="G12" s="1"/>
      <c r="H12" s="1"/>
      <c r="I12" s="1"/>
      <c r="J12" s="1"/>
      <c r="K12" s="540"/>
      <c r="L12" s="540"/>
      <c r="M12" s="540"/>
      <c r="N12" s="5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38"/>
      <c r="B13" s="538"/>
      <c r="C13" s="538"/>
      <c r="D13" s="538"/>
      <c r="E13" s="538"/>
      <c r="F13" s="538"/>
      <c r="G13" s="538"/>
      <c r="H13" s="538"/>
      <c r="I13" s="538"/>
      <c r="J13" s="538"/>
      <c r="K13" s="538"/>
      <c r="L13" s="540"/>
      <c r="M13" s="540"/>
      <c r="N13" s="540"/>
      <c r="O13" s="540"/>
      <c r="P13" s="540"/>
      <c r="Q13" s="540"/>
      <c r="R13" s="540"/>
      <c r="S13" s="540"/>
      <c r="T13" s="540"/>
      <c r="U13" s="540"/>
      <c r="V13" s="540"/>
      <c r="W13" s="1"/>
      <c r="X13" s="1"/>
      <c r="Y13" s="1"/>
    </row>
    <row r="14" spans="1:30" s="3" customFormat="1" ht="27" thickBot="1" x14ac:dyDescent="0.3">
      <c r="A14" s="5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1"/>
      <c r="D73" s="541"/>
      <c r="E73" s="541"/>
      <c r="F73" s="118"/>
      <c r="G73" s="198"/>
      <c r="H73" s="541"/>
      <c r="I73" s="541"/>
      <c r="J73" s="541"/>
      <c r="K73" s="118"/>
      <c r="L73" s="198"/>
      <c r="M73" s="541"/>
      <c r="N73" s="541"/>
      <c r="O73" s="118"/>
      <c r="P73" s="198"/>
      <c r="Q73" s="541"/>
      <c r="R73" s="5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918F1-9E6A-47DA-8EC8-AF881F80469B}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42"/>
      <c r="E3" s="542"/>
      <c r="F3" s="542"/>
      <c r="G3" s="542"/>
      <c r="H3" s="542"/>
      <c r="I3" s="542"/>
      <c r="J3" s="542"/>
      <c r="K3" s="542"/>
      <c r="L3" s="542"/>
      <c r="M3" s="542"/>
      <c r="N3" s="542"/>
      <c r="O3" s="542"/>
      <c r="P3" s="542"/>
      <c r="Q3" s="542"/>
      <c r="R3" s="542"/>
      <c r="S3" s="542"/>
      <c r="T3" s="542"/>
      <c r="U3" s="542"/>
      <c r="V3" s="542"/>
      <c r="W3" s="542"/>
      <c r="X3" s="542"/>
      <c r="Y3" s="2"/>
      <c r="Z3" s="2"/>
      <c r="AA3" s="2"/>
      <c r="AB3" s="2"/>
      <c r="AC3" s="2"/>
      <c r="AD3" s="5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42" t="s">
        <v>1</v>
      </c>
      <c r="B9" s="542"/>
      <c r="C9" s="542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42"/>
      <c r="B10" s="542"/>
      <c r="C10" s="5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42" t="s">
        <v>4</v>
      </c>
      <c r="B11" s="542"/>
      <c r="C11" s="542"/>
      <c r="D11" s="1"/>
      <c r="E11" s="543">
        <v>1</v>
      </c>
      <c r="F11" s="1"/>
      <c r="G11" s="1"/>
      <c r="H11" s="1"/>
      <c r="I11" s="1"/>
      <c r="J11" s="1"/>
      <c r="K11" s="650" t="s">
        <v>150</v>
      </c>
      <c r="L11" s="650"/>
      <c r="M11" s="544"/>
      <c r="N11" s="5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42"/>
      <c r="B12" s="542"/>
      <c r="C12" s="542"/>
      <c r="D12" s="1"/>
      <c r="E12" s="5"/>
      <c r="F12" s="1"/>
      <c r="G12" s="1"/>
      <c r="H12" s="1"/>
      <c r="I12" s="1"/>
      <c r="J12" s="1"/>
      <c r="K12" s="544"/>
      <c r="L12" s="544"/>
      <c r="M12" s="544"/>
      <c r="N12" s="5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42"/>
      <c r="B13" s="542"/>
      <c r="C13" s="542"/>
      <c r="D13" s="542"/>
      <c r="E13" s="542"/>
      <c r="F13" s="542"/>
      <c r="G13" s="542"/>
      <c r="H13" s="542"/>
      <c r="I13" s="542"/>
      <c r="J13" s="542"/>
      <c r="K13" s="542"/>
      <c r="L13" s="544"/>
      <c r="M13" s="544"/>
      <c r="N13" s="544"/>
      <c r="O13" s="544"/>
      <c r="P13" s="544"/>
      <c r="Q13" s="544"/>
      <c r="R13" s="544"/>
      <c r="S13" s="544"/>
      <c r="T13" s="544"/>
      <c r="U13" s="544"/>
      <c r="V13" s="544"/>
      <c r="W13" s="1"/>
      <c r="X13" s="1"/>
      <c r="Y13" s="1"/>
    </row>
    <row r="14" spans="1:30" s="3" customFormat="1" ht="27" thickBot="1" x14ac:dyDescent="0.3">
      <c r="A14" s="5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45"/>
      <c r="D73" s="545"/>
      <c r="E73" s="545"/>
      <c r="F73" s="118"/>
      <c r="G73" s="198"/>
      <c r="H73" s="545"/>
      <c r="I73" s="545"/>
      <c r="J73" s="545"/>
      <c r="K73" s="118"/>
      <c r="L73" s="198"/>
      <c r="M73" s="545"/>
      <c r="N73" s="545"/>
      <c r="O73" s="118"/>
      <c r="P73" s="198"/>
      <c r="Q73" s="545"/>
      <c r="R73" s="5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72EE-F9B7-42FC-86A3-C58E57036DC7}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50" t="s">
        <v>151</v>
      </c>
      <c r="L11" s="650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97E22-FEB1-4152-9859-2A6039B58A6C}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50" t="s">
        <v>152</v>
      </c>
      <c r="L11" s="650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C8FF-4697-4CA1-9659-7601F96530C3}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62"/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2"/>
      <c r="P3" s="562"/>
      <c r="Q3" s="562"/>
      <c r="R3" s="562"/>
      <c r="S3" s="562"/>
      <c r="T3" s="562"/>
      <c r="U3" s="562"/>
      <c r="V3" s="562"/>
      <c r="W3" s="562"/>
      <c r="X3" s="562"/>
      <c r="Y3" s="2"/>
      <c r="Z3" s="2"/>
      <c r="AA3" s="2"/>
      <c r="AB3" s="2"/>
      <c r="AC3" s="2"/>
      <c r="AD3" s="5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2" t="s">
        <v>1</v>
      </c>
      <c r="B9" s="562"/>
      <c r="C9" s="562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2"/>
      <c r="B10" s="562"/>
      <c r="C10" s="5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2" t="s">
        <v>4</v>
      </c>
      <c r="B11" s="562"/>
      <c r="C11" s="562"/>
      <c r="D11" s="1"/>
      <c r="E11" s="563">
        <v>1</v>
      </c>
      <c r="F11" s="1"/>
      <c r="G11" s="1"/>
      <c r="H11" s="1"/>
      <c r="I11" s="1"/>
      <c r="J11" s="1"/>
      <c r="K11" s="650" t="s">
        <v>153</v>
      </c>
      <c r="L11" s="650"/>
      <c r="M11" s="564"/>
      <c r="N11" s="5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2"/>
      <c r="B12" s="562"/>
      <c r="C12" s="562"/>
      <c r="D12" s="1"/>
      <c r="E12" s="5"/>
      <c r="F12" s="1"/>
      <c r="G12" s="1"/>
      <c r="H12" s="1"/>
      <c r="I12" s="1"/>
      <c r="J12" s="1"/>
      <c r="K12" s="564"/>
      <c r="L12" s="564"/>
      <c r="M12" s="564"/>
      <c r="N12" s="5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2"/>
      <c r="B13" s="562"/>
      <c r="C13" s="562"/>
      <c r="D13" s="562"/>
      <c r="E13" s="562"/>
      <c r="F13" s="562"/>
      <c r="G13" s="562"/>
      <c r="H13" s="562"/>
      <c r="I13" s="562"/>
      <c r="J13" s="562"/>
      <c r="K13" s="562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1"/>
      <c r="X13" s="1"/>
      <c r="Y13" s="1"/>
    </row>
    <row r="14" spans="1:30" s="3" customFormat="1" ht="27" thickBot="1" x14ac:dyDescent="0.3">
      <c r="A14" s="56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5"/>
      <c r="D73" s="565"/>
      <c r="E73" s="565"/>
      <c r="F73" s="118"/>
      <c r="G73" s="198"/>
      <c r="H73" s="565"/>
      <c r="I73" s="565"/>
      <c r="J73" s="565"/>
      <c r="K73" s="118"/>
      <c r="L73" s="198"/>
      <c r="M73" s="565"/>
      <c r="N73" s="565"/>
      <c r="O73" s="118"/>
      <c r="P73" s="198"/>
      <c r="Q73" s="565"/>
      <c r="R73" s="56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11C55-3F04-455E-92C5-5DE3C19CC1C3}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66"/>
      <c r="E3" s="566"/>
      <c r="F3" s="566"/>
      <c r="G3" s="566"/>
      <c r="H3" s="566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6"/>
      <c r="T3" s="566"/>
      <c r="U3" s="566"/>
      <c r="V3" s="566"/>
      <c r="W3" s="566"/>
      <c r="X3" s="566"/>
      <c r="Y3" s="2"/>
      <c r="Z3" s="2"/>
      <c r="AA3" s="2"/>
      <c r="AB3" s="2"/>
      <c r="AC3" s="2"/>
      <c r="AD3" s="5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66" t="s">
        <v>1</v>
      </c>
      <c r="B9" s="566"/>
      <c r="C9" s="566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66"/>
      <c r="B10" s="566"/>
      <c r="C10" s="5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66" t="s">
        <v>4</v>
      </c>
      <c r="B11" s="566"/>
      <c r="C11" s="566"/>
      <c r="D11" s="1"/>
      <c r="E11" s="567">
        <v>1</v>
      </c>
      <c r="F11" s="1"/>
      <c r="G11" s="1"/>
      <c r="H11" s="1"/>
      <c r="I11" s="1"/>
      <c r="J11" s="1"/>
      <c r="K11" s="650" t="s">
        <v>154</v>
      </c>
      <c r="L11" s="650"/>
      <c r="M11" s="568"/>
      <c r="N11" s="5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66"/>
      <c r="B12" s="566"/>
      <c r="C12" s="566"/>
      <c r="D12" s="1"/>
      <c r="E12" s="5"/>
      <c r="F12" s="1"/>
      <c r="G12" s="1"/>
      <c r="H12" s="1"/>
      <c r="I12" s="1"/>
      <c r="J12" s="1"/>
      <c r="K12" s="568"/>
      <c r="L12" s="568"/>
      <c r="M12" s="568"/>
      <c r="N12" s="5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66"/>
      <c r="B13" s="566"/>
      <c r="C13" s="566"/>
      <c r="D13" s="566"/>
      <c r="E13" s="566"/>
      <c r="F13" s="566"/>
      <c r="G13" s="566"/>
      <c r="H13" s="566"/>
      <c r="I13" s="566"/>
      <c r="J13" s="566"/>
      <c r="K13" s="566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1"/>
      <c r="X13" s="1"/>
      <c r="Y13" s="1"/>
    </row>
    <row r="14" spans="1:30" s="3" customFormat="1" ht="27" thickBot="1" x14ac:dyDescent="0.3">
      <c r="A14" s="56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156.44999999999999</v>
      </c>
      <c r="C47" s="571">
        <v>156.44999999999999</v>
      </c>
      <c r="D47" s="571">
        <v>156.44999999999999</v>
      </c>
      <c r="E47" s="571">
        <v>156.44999999999999</v>
      </c>
      <c r="F47" s="571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9"/>
      <c r="D73" s="569"/>
      <c r="E73" s="569"/>
      <c r="F73" s="118"/>
      <c r="G73" s="198"/>
      <c r="H73" s="569"/>
      <c r="I73" s="569"/>
      <c r="J73" s="569"/>
      <c r="K73" s="118"/>
      <c r="L73" s="198"/>
      <c r="M73" s="569"/>
      <c r="N73" s="569"/>
      <c r="O73" s="118"/>
      <c r="P73" s="198"/>
      <c r="Q73" s="569"/>
      <c r="R73" s="56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6B17-67A1-45B2-80C2-379D72AF8879}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50" t="s">
        <v>155</v>
      </c>
      <c r="L11" s="650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156.1</v>
      </c>
      <c r="C47" s="571">
        <v>156.1</v>
      </c>
      <c r="D47" s="571">
        <v>156.1</v>
      </c>
      <c r="E47" s="571">
        <v>156.1</v>
      </c>
      <c r="F47" s="571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55"/>
      <c r="K54" s="65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2E4A4-82E0-40B5-A9E8-F4B305BF3BB5}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50" t="s">
        <v>156</v>
      </c>
      <c r="L11" s="650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155.9</v>
      </c>
      <c r="C47" s="571">
        <v>155.9</v>
      </c>
      <c r="D47" s="571">
        <v>155.9</v>
      </c>
      <c r="E47" s="571">
        <v>155.9</v>
      </c>
      <c r="F47" s="571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F594-6D3E-4237-A562-42A12544C01C}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81"/>
      <c r="E3" s="581"/>
      <c r="F3" s="581"/>
      <c r="G3" s="581"/>
      <c r="H3" s="581"/>
      <c r="I3" s="581"/>
      <c r="J3" s="581"/>
      <c r="K3" s="581"/>
      <c r="L3" s="581"/>
      <c r="M3" s="581"/>
      <c r="N3" s="581"/>
      <c r="O3" s="581"/>
      <c r="P3" s="581"/>
      <c r="Q3" s="581"/>
      <c r="R3" s="581"/>
      <c r="S3" s="581"/>
      <c r="T3" s="581"/>
      <c r="U3" s="581"/>
      <c r="V3" s="581"/>
      <c r="W3" s="581"/>
      <c r="X3" s="581"/>
      <c r="Y3" s="2"/>
      <c r="Z3" s="2"/>
      <c r="AA3" s="2"/>
      <c r="AB3" s="2"/>
      <c r="AC3" s="2"/>
      <c r="AD3" s="5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1" t="s">
        <v>1</v>
      </c>
      <c r="B9" s="581"/>
      <c r="C9" s="581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1"/>
      <c r="B10" s="581"/>
      <c r="C10" s="5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1" t="s">
        <v>4</v>
      </c>
      <c r="B11" s="581"/>
      <c r="C11" s="581"/>
      <c r="D11" s="1"/>
      <c r="E11" s="582">
        <v>1</v>
      </c>
      <c r="F11" s="1"/>
      <c r="G11" s="1"/>
      <c r="H11" s="1"/>
      <c r="I11" s="1"/>
      <c r="J11" s="1"/>
      <c r="K11" s="650" t="s">
        <v>157</v>
      </c>
      <c r="L11" s="650"/>
      <c r="M11" s="583"/>
      <c r="N11" s="5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1"/>
      <c r="B12" s="581"/>
      <c r="C12" s="581"/>
      <c r="D12" s="1"/>
      <c r="E12" s="5"/>
      <c r="F12" s="1"/>
      <c r="G12" s="1"/>
      <c r="H12" s="1"/>
      <c r="I12" s="1"/>
      <c r="J12" s="1"/>
      <c r="K12" s="583"/>
      <c r="L12" s="583"/>
      <c r="M12" s="583"/>
      <c r="N12" s="5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1"/>
      <c r="B13" s="581"/>
      <c r="C13" s="581"/>
      <c r="D13" s="581"/>
      <c r="E13" s="581"/>
      <c r="F13" s="581"/>
      <c r="G13" s="581"/>
      <c r="H13" s="581"/>
      <c r="I13" s="581"/>
      <c r="J13" s="581"/>
      <c r="K13" s="581"/>
      <c r="L13" s="583"/>
      <c r="M13" s="583"/>
      <c r="N13" s="583"/>
      <c r="O13" s="583"/>
      <c r="P13" s="583"/>
      <c r="Q13" s="583"/>
      <c r="R13" s="583"/>
      <c r="S13" s="583"/>
      <c r="T13" s="583"/>
      <c r="U13" s="583"/>
      <c r="V13" s="583"/>
      <c r="W13" s="1"/>
      <c r="X13" s="1"/>
      <c r="Y13" s="1"/>
    </row>
    <row r="14" spans="1:30" s="3" customFormat="1" ht="27" thickBot="1" x14ac:dyDescent="0.3">
      <c r="A14" s="5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155.6</v>
      </c>
      <c r="C47" s="571">
        <v>155.6</v>
      </c>
      <c r="D47" s="571">
        <v>155.6</v>
      </c>
      <c r="E47" s="571">
        <v>155.6</v>
      </c>
      <c r="F47" s="571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4"/>
      <c r="D73" s="584"/>
      <c r="E73" s="584"/>
      <c r="F73" s="118"/>
      <c r="G73" s="198"/>
      <c r="H73" s="584"/>
      <c r="I73" s="584"/>
      <c r="J73" s="584"/>
      <c r="K73" s="118"/>
      <c r="L73" s="198"/>
      <c r="M73" s="584"/>
      <c r="N73" s="584"/>
      <c r="O73" s="118"/>
      <c r="P73" s="198"/>
      <c r="Q73" s="584"/>
      <c r="R73" s="5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05D46-EF37-4D26-90A7-4D5CB6083F1D}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86"/>
      <c r="E3" s="586"/>
      <c r="F3" s="586"/>
      <c r="G3" s="586"/>
      <c r="H3" s="586"/>
      <c r="I3" s="586"/>
      <c r="J3" s="586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2"/>
      <c r="Z3" s="2"/>
      <c r="AA3" s="2"/>
      <c r="AB3" s="2"/>
      <c r="AC3" s="2"/>
      <c r="AD3" s="5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6" t="s">
        <v>1</v>
      </c>
      <c r="B9" s="586"/>
      <c r="C9" s="586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6"/>
      <c r="B10" s="586"/>
      <c r="C10" s="5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6" t="s">
        <v>4</v>
      </c>
      <c r="B11" s="586"/>
      <c r="C11" s="586"/>
      <c r="D11" s="1"/>
      <c r="E11" s="587">
        <v>1</v>
      </c>
      <c r="F11" s="1"/>
      <c r="G11" s="1"/>
      <c r="H11" s="1"/>
      <c r="I11" s="1"/>
      <c r="J11" s="1"/>
      <c r="K11" s="650" t="s">
        <v>158</v>
      </c>
      <c r="L11" s="650"/>
      <c r="M11" s="588"/>
      <c r="N11" s="5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6"/>
      <c r="B12" s="586"/>
      <c r="C12" s="586"/>
      <c r="D12" s="1"/>
      <c r="E12" s="5"/>
      <c r="F12" s="1"/>
      <c r="G12" s="1"/>
      <c r="H12" s="1"/>
      <c r="I12" s="1"/>
      <c r="J12" s="1"/>
      <c r="K12" s="588"/>
      <c r="L12" s="588"/>
      <c r="M12" s="588"/>
      <c r="N12" s="5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6"/>
      <c r="B13" s="586"/>
      <c r="C13" s="586"/>
      <c r="D13" s="586"/>
      <c r="E13" s="586"/>
      <c r="F13" s="586"/>
      <c r="G13" s="586"/>
      <c r="H13" s="586"/>
      <c r="I13" s="586"/>
      <c r="J13" s="586"/>
      <c r="K13" s="586"/>
      <c r="L13" s="588"/>
      <c r="M13" s="588"/>
      <c r="N13" s="588"/>
      <c r="O13" s="588"/>
      <c r="P13" s="588"/>
      <c r="Q13" s="588"/>
      <c r="R13" s="588"/>
      <c r="S13" s="588"/>
      <c r="T13" s="588"/>
      <c r="U13" s="588"/>
      <c r="V13" s="588"/>
      <c r="W13" s="1"/>
      <c r="X13" s="1"/>
      <c r="Y13" s="1"/>
    </row>
    <row r="14" spans="1:30" s="3" customFormat="1" ht="27" thickBot="1" x14ac:dyDescent="0.3">
      <c r="A14" s="58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155.4</v>
      </c>
      <c r="C47" s="571">
        <v>155.4</v>
      </c>
      <c r="D47" s="571">
        <v>155.4</v>
      </c>
      <c r="E47" s="571">
        <v>155.4</v>
      </c>
      <c r="F47" s="571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9"/>
      <c r="D73" s="589"/>
      <c r="E73" s="589"/>
      <c r="F73" s="118"/>
      <c r="G73" s="198"/>
      <c r="H73" s="589"/>
      <c r="I73" s="589"/>
      <c r="J73" s="589"/>
      <c r="K73" s="118"/>
      <c r="L73" s="198"/>
      <c r="M73" s="589"/>
      <c r="N73" s="589"/>
      <c r="O73" s="118"/>
      <c r="P73" s="198"/>
      <c r="Q73" s="589"/>
      <c r="R73" s="58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53410-1E58-40C7-91C6-43BFDFAB1D35}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50" t="s">
        <v>159</v>
      </c>
      <c r="L11" s="650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155.1</v>
      </c>
      <c r="C47" s="571">
        <v>155.1</v>
      </c>
      <c r="D47" s="571">
        <v>155.1</v>
      </c>
      <c r="E47" s="571">
        <v>155.1</v>
      </c>
      <c r="F47" s="571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BE3A5-3E79-4065-B8EA-AEB643938238}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50" t="s">
        <v>159</v>
      </c>
      <c r="L11" s="650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154.9</v>
      </c>
      <c r="C47" s="571">
        <v>154.9</v>
      </c>
      <c r="D47" s="571">
        <v>154.9</v>
      </c>
      <c r="E47" s="571">
        <v>154.9</v>
      </c>
      <c r="F47" s="571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06FE6-C04E-4A3C-9B22-A66FEEAF5EDD}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2"/>
      <c r="Z3" s="2"/>
      <c r="AA3" s="2"/>
      <c r="AB3" s="2"/>
      <c r="AC3" s="2"/>
      <c r="AD3" s="5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8" t="s">
        <v>1</v>
      </c>
      <c r="B9" s="598"/>
      <c r="C9" s="59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8"/>
      <c r="B10" s="598"/>
      <c r="C10" s="5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8" t="s">
        <v>4</v>
      </c>
      <c r="B11" s="598"/>
      <c r="C11" s="598"/>
      <c r="D11" s="1"/>
      <c r="E11" s="599">
        <v>1</v>
      </c>
      <c r="F11" s="1"/>
      <c r="G11" s="1"/>
      <c r="H11" s="1"/>
      <c r="I11" s="1"/>
      <c r="J11" s="1"/>
      <c r="K11" s="650" t="s">
        <v>160</v>
      </c>
      <c r="L11" s="650"/>
      <c r="M11" s="600"/>
      <c r="N11" s="6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8"/>
      <c r="B12" s="598"/>
      <c r="C12" s="598"/>
      <c r="D12" s="1"/>
      <c r="E12" s="5"/>
      <c r="F12" s="1"/>
      <c r="G12" s="1"/>
      <c r="H12" s="1"/>
      <c r="I12" s="1"/>
      <c r="J12" s="1"/>
      <c r="K12" s="600"/>
      <c r="L12" s="600"/>
      <c r="M12" s="600"/>
      <c r="N12" s="6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8"/>
      <c r="B13" s="598"/>
      <c r="C13" s="598"/>
      <c r="D13" s="598"/>
      <c r="E13" s="598"/>
      <c r="F13" s="598"/>
      <c r="G13" s="598"/>
      <c r="H13" s="598"/>
      <c r="I13" s="598"/>
      <c r="J13" s="598"/>
      <c r="K13" s="598"/>
      <c r="L13" s="600"/>
      <c r="M13" s="600"/>
      <c r="N13" s="600"/>
      <c r="O13" s="600"/>
      <c r="P13" s="600"/>
      <c r="Q13" s="600"/>
      <c r="R13" s="600"/>
      <c r="S13" s="600"/>
      <c r="T13" s="600"/>
      <c r="U13" s="600"/>
      <c r="V13" s="600"/>
      <c r="W13" s="1"/>
      <c r="X13" s="1"/>
      <c r="Y13" s="1"/>
    </row>
    <row r="14" spans="1:30" s="3" customFormat="1" ht="27" thickBot="1" x14ac:dyDescent="0.3">
      <c r="A14" s="59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154.6</v>
      </c>
      <c r="C47" s="571">
        <v>154.6</v>
      </c>
      <c r="D47" s="571">
        <v>154.6</v>
      </c>
      <c r="E47" s="571">
        <v>154.6</v>
      </c>
      <c r="F47" s="571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1"/>
      <c r="D73" s="601"/>
      <c r="E73" s="601"/>
      <c r="F73" s="118"/>
      <c r="G73" s="198"/>
      <c r="H73" s="601"/>
      <c r="I73" s="601"/>
      <c r="J73" s="601"/>
      <c r="K73" s="118"/>
      <c r="L73" s="198"/>
      <c r="M73" s="601"/>
      <c r="N73" s="601"/>
      <c r="O73" s="118"/>
      <c r="P73" s="198"/>
      <c r="Q73" s="601"/>
      <c r="R73" s="60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2A8B4-222D-4F7F-B42D-AF9E82C030B7}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602"/>
      <c r="E3" s="602"/>
      <c r="F3" s="602"/>
      <c r="G3" s="602"/>
      <c r="H3" s="602"/>
      <c r="I3" s="602"/>
      <c r="J3" s="602"/>
      <c r="K3" s="602"/>
      <c r="L3" s="602"/>
      <c r="M3" s="602"/>
      <c r="N3" s="602"/>
      <c r="O3" s="602"/>
      <c r="P3" s="602"/>
      <c r="Q3" s="602"/>
      <c r="R3" s="602"/>
      <c r="S3" s="602"/>
      <c r="T3" s="602"/>
      <c r="U3" s="602"/>
      <c r="V3" s="602"/>
      <c r="W3" s="602"/>
      <c r="X3" s="602"/>
      <c r="Y3" s="2"/>
      <c r="Z3" s="2"/>
      <c r="AA3" s="2"/>
      <c r="AB3" s="2"/>
      <c r="AC3" s="2"/>
      <c r="AD3" s="60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2" t="s">
        <v>1</v>
      </c>
      <c r="B9" s="602"/>
      <c r="C9" s="602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2"/>
      <c r="B10" s="602"/>
      <c r="C10" s="60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2" t="s">
        <v>4</v>
      </c>
      <c r="B11" s="602"/>
      <c r="C11" s="602"/>
      <c r="D11" s="1"/>
      <c r="E11" s="603">
        <v>1</v>
      </c>
      <c r="F11" s="1"/>
      <c r="G11" s="1"/>
      <c r="H11" s="1"/>
      <c r="I11" s="1"/>
      <c r="J11" s="1"/>
      <c r="K11" s="650" t="s">
        <v>161</v>
      </c>
      <c r="L11" s="650"/>
      <c r="M11" s="604"/>
      <c r="N11" s="60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2"/>
      <c r="B12" s="602"/>
      <c r="C12" s="602"/>
      <c r="D12" s="1"/>
      <c r="E12" s="5"/>
      <c r="F12" s="1"/>
      <c r="G12" s="1"/>
      <c r="H12" s="1"/>
      <c r="I12" s="1"/>
      <c r="J12" s="1"/>
      <c r="K12" s="604"/>
      <c r="L12" s="604"/>
      <c r="M12" s="604"/>
      <c r="N12" s="60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2"/>
      <c r="B13" s="602"/>
      <c r="C13" s="602"/>
      <c r="D13" s="602"/>
      <c r="E13" s="602"/>
      <c r="F13" s="602"/>
      <c r="G13" s="602"/>
      <c r="H13" s="602"/>
      <c r="I13" s="602"/>
      <c r="J13" s="602"/>
      <c r="K13" s="602"/>
      <c r="L13" s="604"/>
      <c r="M13" s="604"/>
      <c r="N13" s="604"/>
      <c r="O13" s="604"/>
      <c r="P13" s="604"/>
      <c r="Q13" s="604"/>
      <c r="R13" s="604"/>
      <c r="S13" s="604"/>
      <c r="T13" s="604"/>
      <c r="U13" s="604"/>
      <c r="V13" s="604"/>
      <c r="W13" s="1"/>
      <c r="X13" s="1"/>
      <c r="Y13" s="1"/>
    </row>
    <row r="14" spans="1:30" s="3" customFormat="1" ht="27" thickBot="1" x14ac:dyDescent="0.3">
      <c r="A14" s="60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154.06</v>
      </c>
      <c r="C47" s="571">
        <v>154.06</v>
      </c>
      <c r="D47" s="571">
        <v>154.06</v>
      </c>
      <c r="E47" s="571">
        <v>154.06</v>
      </c>
      <c r="F47" s="571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5"/>
      <c r="D73" s="605"/>
      <c r="E73" s="605"/>
      <c r="F73" s="118"/>
      <c r="G73" s="198"/>
      <c r="H73" s="605"/>
      <c r="I73" s="605"/>
      <c r="J73" s="605"/>
      <c r="K73" s="118"/>
      <c r="L73" s="198"/>
      <c r="M73" s="605"/>
      <c r="N73" s="605"/>
      <c r="O73" s="118"/>
      <c r="P73" s="198"/>
      <c r="Q73" s="605"/>
      <c r="R73" s="60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91C3D-C938-421C-B56A-FA6412A97262}">
  <dimension ref="A1:AQ239"/>
  <sheetViews>
    <sheetView view="pageBreakPreview" topLeftCell="A40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606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2"/>
      <c r="Z3" s="2"/>
      <c r="AA3" s="2"/>
      <c r="AB3" s="2"/>
      <c r="AC3" s="2"/>
      <c r="AD3" s="60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6" t="s">
        <v>1</v>
      </c>
      <c r="B9" s="606"/>
      <c r="C9" s="606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6"/>
      <c r="B10" s="606"/>
      <c r="C10" s="60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6" t="s">
        <v>4</v>
      </c>
      <c r="B11" s="606"/>
      <c r="C11" s="606"/>
      <c r="D11" s="1"/>
      <c r="E11" s="607">
        <v>1</v>
      </c>
      <c r="F11" s="1"/>
      <c r="G11" s="1"/>
      <c r="H11" s="1"/>
      <c r="I11" s="1"/>
      <c r="J11" s="1"/>
      <c r="K11" s="650" t="s">
        <v>162</v>
      </c>
      <c r="L11" s="650"/>
      <c r="M11" s="608"/>
      <c r="N11" s="60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6"/>
      <c r="B12" s="606"/>
      <c r="C12" s="606"/>
      <c r="D12" s="1"/>
      <c r="E12" s="5"/>
      <c r="F12" s="1"/>
      <c r="G12" s="1"/>
      <c r="H12" s="1"/>
      <c r="I12" s="1"/>
      <c r="J12" s="1"/>
      <c r="K12" s="608"/>
      <c r="L12" s="608"/>
      <c r="M12" s="608"/>
      <c r="N12" s="60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8"/>
      <c r="M13" s="608"/>
      <c r="N13" s="608"/>
      <c r="O13" s="608"/>
      <c r="P13" s="608"/>
      <c r="Q13" s="608"/>
      <c r="R13" s="608"/>
      <c r="S13" s="608"/>
      <c r="T13" s="608"/>
      <c r="U13" s="608"/>
      <c r="V13" s="608"/>
      <c r="W13" s="1"/>
      <c r="X13" s="1"/>
      <c r="Y13" s="1"/>
    </row>
    <row r="14" spans="1:30" s="3" customFormat="1" ht="27" thickBot="1" x14ac:dyDescent="0.3">
      <c r="A14" s="60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153.42000000000002</v>
      </c>
      <c r="C47" s="571">
        <v>153.42000000000002</v>
      </c>
      <c r="D47" s="571">
        <v>153.42000000000002</v>
      </c>
      <c r="E47" s="571">
        <v>154.06</v>
      </c>
      <c r="F47" s="571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9"/>
      <c r="D73" s="609"/>
      <c r="E73" s="609"/>
      <c r="F73" s="118"/>
      <c r="G73" s="198"/>
      <c r="H73" s="609"/>
      <c r="I73" s="609"/>
      <c r="J73" s="609"/>
      <c r="K73" s="118"/>
      <c r="L73" s="198"/>
      <c r="M73" s="609"/>
      <c r="N73" s="609"/>
      <c r="O73" s="118"/>
      <c r="P73" s="198"/>
      <c r="Q73" s="609"/>
      <c r="R73" s="60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E10E-CEFA-4BF2-A8E6-8B40546D2E5D}">
  <dimension ref="A1:AQ239"/>
  <sheetViews>
    <sheetView view="pageBreakPreview" topLeftCell="A34" zoomScale="30" zoomScaleNormal="29" zoomScaleSheetLayoutView="30" workbookViewId="0">
      <selection activeCell="B84" sqref="B84:S8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610"/>
      <c r="E3" s="610"/>
      <c r="F3" s="610"/>
      <c r="G3" s="610"/>
      <c r="H3" s="610"/>
      <c r="I3" s="610"/>
      <c r="J3" s="610"/>
      <c r="K3" s="610"/>
      <c r="L3" s="610"/>
      <c r="M3" s="610"/>
      <c r="N3" s="610"/>
      <c r="O3" s="610"/>
      <c r="P3" s="610"/>
      <c r="Q3" s="610"/>
      <c r="R3" s="610"/>
      <c r="S3" s="610"/>
      <c r="T3" s="610"/>
      <c r="U3" s="610"/>
      <c r="V3" s="610"/>
      <c r="W3" s="610"/>
      <c r="X3" s="610"/>
      <c r="Y3" s="2"/>
      <c r="Z3" s="2"/>
      <c r="AA3" s="2"/>
      <c r="AB3" s="2"/>
      <c r="AC3" s="2"/>
      <c r="AD3" s="6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0" t="s">
        <v>1</v>
      </c>
      <c r="B9" s="610"/>
      <c r="C9" s="610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0"/>
      <c r="B10" s="610"/>
      <c r="C10" s="6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0" t="s">
        <v>4</v>
      </c>
      <c r="B11" s="610"/>
      <c r="C11" s="610"/>
      <c r="D11" s="1"/>
      <c r="E11" s="611">
        <v>1</v>
      </c>
      <c r="F11" s="1"/>
      <c r="G11" s="1"/>
      <c r="H11" s="1"/>
      <c r="I11" s="1"/>
      <c r="J11" s="1"/>
      <c r="K11" s="650" t="s">
        <v>163</v>
      </c>
      <c r="L11" s="650"/>
      <c r="M11" s="612"/>
      <c r="N11" s="6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0"/>
      <c r="B12" s="610"/>
      <c r="C12" s="610"/>
      <c r="D12" s="1"/>
      <c r="E12" s="5"/>
      <c r="F12" s="1"/>
      <c r="G12" s="1"/>
      <c r="H12" s="1"/>
      <c r="I12" s="1"/>
      <c r="J12" s="1"/>
      <c r="K12" s="612"/>
      <c r="L12" s="612"/>
      <c r="M12" s="612"/>
      <c r="N12" s="6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0"/>
      <c r="B13" s="610"/>
      <c r="C13" s="610"/>
      <c r="D13" s="610"/>
      <c r="E13" s="610"/>
      <c r="F13" s="610"/>
      <c r="G13" s="610"/>
      <c r="H13" s="610"/>
      <c r="I13" s="610"/>
      <c r="J13" s="610"/>
      <c r="K13" s="610"/>
      <c r="L13" s="612"/>
      <c r="M13" s="612"/>
      <c r="N13" s="612"/>
      <c r="O13" s="612"/>
      <c r="P13" s="612"/>
      <c r="Q13" s="612"/>
      <c r="R13" s="612"/>
      <c r="S13" s="612"/>
      <c r="T13" s="612"/>
      <c r="U13" s="612"/>
      <c r="V13" s="612"/>
      <c r="W13" s="1"/>
      <c r="X13" s="1"/>
      <c r="Y13" s="1"/>
    </row>
    <row r="14" spans="1:30" s="3" customFormat="1" ht="27" thickBot="1" x14ac:dyDescent="0.3">
      <c r="A14" s="61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449</v>
      </c>
      <c r="C17" s="300">
        <v>2.1053999999999626</v>
      </c>
      <c r="D17" s="300">
        <v>2.0038999999999647</v>
      </c>
      <c r="E17" s="300">
        <v>0.34799999999999387</v>
      </c>
      <c r="F17" s="300">
        <v>2.0357999999999641</v>
      </c>
      <c r="G17" s="300">
        <v>2.3837999999999577</v>
      </c>
      <c r="H17" s="299">
        <v>449</v>
      </c>
      <c r="I17" s="300">
        <v>3.4691999999999639</v>
      </c>
      <c r="J17" s="300">
        <v>3.5573999999999626</v>
      </c>
      <c r="K17" s="300">
        <v>0.60269999999999369</v>
      </c>
      <c r="L17" s="300">
        <v>3.5867999999999625</v>
      </c>
      <c r="M17" s="301">
        <v>3.9640999999999584</v>
      </c>
      <c r="N17" s="23">
        <v>130.90964029934793</v>
      </c>
      <c r="O17" s="24">
        <v>22.178073890759816</v>
      </c>
      <c r="P17" s="24">
        <v>128.8091743892457</v>
      </c>
      <c r="Q17" s="25">
        <v>130.01416974192483</v>
      </c>
      <c r="R17" s="23">
        <v>125.40314130766144</v>
      </c>
      <c r="S17" s="24">
        <v>22.19657435234809</v>
      </c>
      <c r="T17" s="24">
        <v>124.96925294589296</v>
      </c>
      <c r="U17" s="25">
        <v>125.38876252369121</v>
      </c>
      <c r="V17" s="302">
        <f>SUM(B17:U17)</f>
        <v>1731.9258894508716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449</v>
      </c>
      <c r="C18" s="300">
        <v>2.1053999999999626</v>
      </c>
      <c r="D18" s="300">
        <v>2.0038999999999647</v>
      </c>
      <c r="E18" s="300">
        <v>0.34799999999999387</v>
      </c>
      <c r="F18" s="300">
        <v>2.0357999999999641</v>
      </c>
      <c r="G18" s="300">
        <v>2.3837999999999577</v>
      </c>
      <c r="H18" s="299">
        <v>449</v>
      </c>
      <c r="I18" s="300">
        <v>3.4691999999999639</v>
      </c>
      <c r="J18" s="300">
        <v>3.5573999999999626</v>
      </c>
      <c r="K18" s="300">
        <v>0.60269999999999369</v>
      </c>
      <c r="L18" s="300">
        <v>3.5867999999999625</v>
      </c>
      <c r="M18" s="301">
        <v>3.9640999999999584</v>
      </c>
      <c r="N18" s="23">
        <v>130.90964029934793</v>
      </c>
      <c r="O18" s="24">
        <v>22.178073890759816</v>
      </c>
      <c r="P18" s="24">
        <v>128.8091743892457</v>
      </c>
      <c r="Q18" s="25">
        <v>130.01416974192483</v>
      </c>
      <c r="R18" s="23">
        <v>125.40314130766144</v>
      </c>
      <c r="S18" s="24">
        <v>22.19657435234809</v>
      </c>
      <c r="T18" s="24">
        <v>124.96925294589296</v>
      </c>
      <c r="U18" s="25">
        <v>125.38876252369121</v>
      </c>
      <c r="V18" s="302">
        <f t="shared" ref="V18:V23" si="0">SUM(B18:U18)</f>
        <v>1731.9258894508716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447</v>
      </c>
      <c r="C19" s="300">
        <v>2.0995999999999633</v>
      </c>
      <c r="D19" s="300">
        <v>1.9980999999999647</v>
      </c>
      <c r="E19" s="300">
        <v>0.32769999999999427</v>
      </c>
      <c r="F19" s="300">
        <v>2.0270999999999644</v>
      </c>
      <c r="G19" s="300">
        <v>2.3808999999999578</v>
      </c>
      <c r="H19" s="299">
        <v>448</v>
      </c>
      <c r="I19" s="300">
        <v>3.4691999999999639</v>
      </c>
      <c r="J19" s="300">
        <v>3.5573999999999626</v>
      </c>
      <c r="K19" s="300">
        <v>0.59779999999999378</v>
      </c>
      <c r="L19" s="300">
        <v>3.5818999999999628</v>
      </c>
      <c r="M19" s="301">
        <v>3.9640999999999584</v>
      </c>
      <c r="N19" s="23">
        <v>131.05378388026074</v>
      </c>
      <c r="O19" s="24">
        <v>21.978190443696068</v>
      </c>
      <c r="P19" s="24">
        <v>128.74607024430165</v>
      </c>
      <c r="Q19" s="25">
        <v>130.15281210323002</v>
      </c>
      <c r="R19" s="23">
        <v>125.49156347693535</v>
      </c>
      <c r="S19" s="24">
        <v>21.970790259060756</v>
      </c>
      <c r="T19" s="24">
        <v>125.03553882164275</v>
      </c>
      <c r="U19" s="25">
        <v>125.28745499052347</v>
      </c>
      <c r="V19" s="302">
        <f t="shared" si="0"/>
        <v>1728.7200042196505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447</v>
      </c>
      <c r="C20" s="300">
        <v>2.0995999999999633</v>
      </c>
      <c r="D20" s="300">
        <v>1.9980999999999647</v>
      </c>
      <c r="E20" s="300">
        <v>0.32769999999999427</v>
      </c>
      <c r="F20" s="300">
        <v>2.0270999999999644</v>
      </c>
      <c r="G20" s="300">
        <v>2.3808999999999578</v>
      </c>
      <c r="H20" s="299">
        <v>448</v>
      </c>
      <c r="I20" s="300">
        <v>3.4691999999999639</v>
      </c>
      <c r="J20" s="300">
        <v>3.5573999999999626</v>
      </c>
      <c r="K20" s="300">
        <v>0.59779999999999378</v>
      </c>
      <c r="L20" s="300">
        <v>3.5818999999999628</v>
      </c>
      <c r="M20" s="301">
        <v>3.9640999999999584</v>
      </c>
      <c r="N20" s="23">
        <v>131.05378388026074</v>
      </c>
      <c r="O20" s="24">
        <v>21.978190443696068</v>
      </c>
      <c r="P20" s="24">
        <v>128.74607024430165</v>
      </c>
      <c r="Q20" s="25">
        <v>130.15281210323002</v>
      </c>
      <c r="R20" s="23">
        <v>125.49156347693535</v>
      </c>
      <c r="S20" s="24">
        <v>21.970790259060756</v>
      </c>
      <c r="T20" s="24">
        <v>125.03553882164275</v>
      </c>
      <c r="U20" s="25">
        <v>125.28745499052347</v>
      </c>
      <c r="V20" s="302">
        <f t="shared" si="0"/>
        <v>1728.7200042196505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447</v>
      </c>
      <c r="C21" s="300">
        <v>2.0995999999999633</v>
      </c>
      <c r="D21" s="300">
        <v>1.9980999999999647</v>
      </c>
      <c r="E21" s="300">
        <v>0.32769999999999427</v>
      </c>
      <c r="F21" s="300">
        <v>2.0270999999999644</v>
      </c>
      <c r="G21" s="300">
        <v>2.3808999999999578</v>
      </c>
      <c r="H21" s="299">
        <v>448</v>
      </c>
      <c r="I21" s="300">
        <v>3.4691999999999639</v>
      </c>
      <c r="J21" s="300">
        <v>3.5573999999999626</v>
      </c>
      <c r="K21" s="300">
        <v>0.59779999999999378</v>
      </c>
      <c r="L21" s="300">
        <v>3.5818999999999628</v>
      </c>
      <c r="M21" s="301">
        <v>3.9640999999999584</v>
      </c>
      <c r="N21" s="23">
        <v>131.05378388026074</v>
      </c>
      <c r="O21" s="24">
        <v>21.978190443696068</v>
      </c>
      <c r="P21" s="24">
        <v>128.74607024430165</v>
      </c>
      <c r="Q21" s="25">
        <v>130.15281210323002</v>
      </c>
      <c r="R21" s="23">
        <v>125.49156347693535</v>
      </c>
      <c r="S21" s="24">
        <v>21.970790259060756</v>
      </c>
      <c r="T21" s="24">
        <v>125.03553882164275</v>
      </c>
      <c r="U21" s="25">
        <v>125.28745499052347</v>
      </c>
      <c r="V21" s="302">
        <f t="shared" si="0"/>
        <v>1728.7200042196505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447</v>
      </c>
      <c r="C22" s="300">
        <v>2.0995999999999633</v>
      </c>
      <c r="D22" s="300">
        <v>1.9980999999999647</v>
      </c>
      <c r="E22" s="300">
        <v>0.32769999999999427</v>
      </c>
      <c r="F22" s="300">
        <v>2.0270999999999644</v>
      </c>
      <c r="G22" s="300">
        <v>2.3808999999999578</v>
      </c>
      <c r="H22" s="299">
        <v>448</v>
      </c>
      <c r="I22" s="300">
        <v>3.4691999999999639</v>
      </c>
      <c r="J22" s="300">
        <v>3.5573999999999626</v>
      </c>
      <c r="K22" s="300">
        <v>0.59779999999999378</v>
      </c>
      <c r="L22" s="300">
        <v>3.5818999999999628</v>
      </c>
      <c r="M22" s="301">
        <v>3.9640999999999584</v>
      </c>
      <c r="N22" s="23">
        <v>131.05378388026074</v>
      </c>
      <c r="O22" s="24">
        <v>21.978190443696068</v>
      </c>
      <c r="P22" s="24">
        <v>128.74607024430165</v>
      </c>
      <c r="Q22" s="25">
        <v>130.15281210323002</v>
      </c>
      <c r="R22" s="23">
        <v>125.49156347693535</v>
      </c>
      <c r="S22" s="24">
        <v>21.970790259060756</v>
      </c>
      <c r="T22" s="24">
        <v>125.03553882164275</v>
      </c>
      <c r="U22" s="25">
        <v>125.28745499052347</v>
      </c>
      <c r="V22" s="302">
        <f t="shared" si="0"/>
        <v>1728.7200042196505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447</v>
      </c>
      <c r="C23" s="300">
        <v>2.0995999999999633</v>
      </c>
      <c r="D23" s="300">
        <v>1.9980999999999647</v>
      </c>
      <c r="E23" s="300">
        <v>0.32769999999999427</v>
      </c>
      <c r="F23" s="300">
        <v>2.0270999999999644</v>
      </c>
      <c r="G23" s="300">
        <v>2.3808999999999578</v>
      </c>
      <c r="H23" s="299">
        <v>448</v>
      </c>
      <c r="I23" s="300">
        <v>3.4691999999999639</v>
      </c>
      <c r="J23" s="300">
        <v>3.5573999999999626</v>
      </c>
      <c r="K23" s="300">
        <v>0.59779999999999378</v>
      </c>
      <c r="L23" s="300">
        <v>3.5818999999999628</v>
      </c>
      <c r="M23" s="301">
        <v>3.9640999999999584</v>
      </c>
      <c r="N23" s="23">
        <v>131.05378388026074</v>
      </c>
      <c r="O23" s="24">
        <v>21.978190443696068</v>
      </c>
      <c r="P23" s="24">
        <v>128.74607024430165</v>
      </c>
      <c r="Q23" s="25">
        <v>130.15281210323002</v>
      </c>
      <c r="R23" s="23">
        <v>125.49156347693535</v>
      </c>
      <c r="S23" s="24">
        <v>21.970790259060756</v>
      </c>
      <c r="T23" s="24">
        <v>125.03553882164275</v>
      </c>
      <c r="U23" s="25">
        <v>125.28745499052347</v>
      </c>
      <c r="V23" s="302">
        <f t="shared" si="0"/>
        <v>1728.7200042196505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3133</v>
      </c>
      <c r="C24" s="306">
        <f t="shared" ref="C24:U24" si="1">SUM(C17:C23)</f>
        <v>14.708799999999741</v>
      </c>
      <c r="D24" s="306">
        <f t="shared" si="1"/>
        <v>13.998299999999755</v>
      </c>
      <c r="E24" s="306">
        <f t="shared" si="1"/>
        <v>2.3344999999999594</v>
      </c>
      <c r="F24" s="306">
        <f t="shared" si="1"/>
        <v>14.207099999999752</v>
      </c>
      <c r="G24" s="306">
        <f t="shared" si="1"/>
        <v>16.672099999999705</v>
      </c>
      <c r="H24" s="305">
        <f t="shared" si="1"/>
        <v>3138</v>
      </c>
      <c r="I24" s="306">
        <f t="shared" si="1"/>
        <v>24.284399999999749</v>
      </c>
      <c r="J24" s="306">
        <f t="shared" si="1"/>
        <v>24.901799999999739</v>
      </c>
      <c r="K24" s="306">
        <f t="shared" si="1"/>
        <v>4.1943999999999564</v>
      </c>
      <c r="L24" s="306">
        <f t="shared" si="1"/>
        <v>25.083099999999735</v>
      </c>
      <c r="M24" s="307">
        <f t="shared" si="1"/>
        <v>27.748699999999712</v>
      </c>
      <c r="N24" s="391">
        <f t="shared" si="1"/>
        <v>917.08819999999969</v>
      </c>
      <c r="O24" s="392">
        <f t="shared" si="1"/>
        <v>154.24709999999996</v>
      </c>
      <c r="P24" s="392">
        <f t="shared" si="1"/>
        <v>901.34869999999978</v>
      </c>
      <c r="Q24" s="393">
        <f t="shared" si="1"/>
        <v>910.79239999999959</v>
      </c>
      <c r="R24" s="391">
        <f t="shared" si="1"/>
        <v>878.26409999999953</v>
      </c>
      <c r="S24" s="392">
        <f t="shared" si="1"/>
        <v>154.24709999999993</v>
      </c>
      <c r="T24" s="392">
        <f t="shared" si="1"/>
        <v>875.11619999999959</v>
      </c>
      <c r="U24" s="393">
        <f t="shared" si="1"/>
        <v>877.21479999999974</v>
      </c>
      <c r="V24" s="302">
        <f>SUM(B24:U24)</f>
        <v>12107.451799999999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149.82986585486583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113</v>
      </c>
      <c r="F26" s="323">
        <v>699</v>
      </c>
      <c r="G26" s="323">
        <v>821</v>
      </c>
      <c r="H26" s="324"/>
      <c r="I26" s="323">
        <v>708</v>
      </c>
      <c r="J26" s="323">
        <v>726</v>
      </c>
      <c r="K26" s="323">
        <v>122</v>
      </c>
      <c r="L26" s="323">
        <v>731</v>
      </c>
      <c r="M26" s="325">
        <v>809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834</v>
      </c>
      <c r="U26" s="36">
        <v>836</v>
      </c>
      <c r="V26" s="326">
        <f>SUM(C26:U26)</f>
        <v>11544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101.63219999999995</v>
      </c>
      <c r="F27" s="300">
        <f t="shared" si="2"/>
        <v>628.6805999999998</v>
      </c>
      <c r="G27" s="300">
        <f t="shared" si="2"/>
        <v>738.40739999999983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109.72679999999997</v>
      </c>
      <c r="L27" s="300">
        <f>(L26*L25/1000)*6</f>
        <v>657.4613999999998</v>
      </c>
      <c r="M27" s="301">
        <f>(M26*M25/1000)*6</f>
        <v>727.61459999999977</v>
      </c>
      <c r="N27" s="302">
        <f>((N26*N25)*7/1000-N17-N18)/5</f>
        <v>131.05378388026074</v>
      </c>
      <c r="O27" s="204">
        <f t="shared" ref="O27:U27" si="3">((O26*O25)*7/1000-O17-O18)/5</f>
        <v>21.978190443696068</v>
      </c>
      <c r="P27" s="204">
        <f t="shared" si="3"/>
        <v>128.74607024430165</v>
      </c>
      <c r="Q27" s="205">
        <f t="shared" si="3"/>
        <v>130.15281210323002</v>
      </c>
      <c r="R27" s="203">
        <f t="shared" si="3"/>
        <v>125.49156347693535</v>
      </c>
      <c r="S27" s="204">
        <f t="shared" si="3"/>
        <v>21.970790259060756</v>
      </c>
      <c r="T27" s="204">
        <f t="shared" si="3"/>
        <v>125.03553882164275</v>
      </c>
      <c r="U27" s="205">
        <f t="shared" si="3"/>
        <v>125.28745499052347</v>
      </c>
      <c r="V27" s="88"/>
      <c r="W27" s="52">
        <f>((V24*1000)/V26)/7</f>
        <v>149.82986585486583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0.32769999999999427</v>
      </c>
      <c r="F28" s="330">
        <f t="shared" si="4"/>
        <v>2.0270999999999644</v>
      </c>
      <c r="G28" s="330">
        <f t="shared" si="4"/>
        <v>2.3808999999999578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0.59779999999999378</v>
      </c>
      <c r="L28" s="330">
        <f t="shared" si="5"/>
        <v>3.5818999999999628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875.11619999999971</v>
      </c>
      <c r="U28" s="46">
        <f t="shared" si="6"/>
        <v>877.21479999999974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131.83333333333371</v>
      </c>
      <c r="F29" s="333">
        <f t="shared" si="7"/>
        <v>815.50000000000239</v>
      </c>
      <c r="G29" s="333">
        <f t="shared" si="7"/>
        <v>957.8333333333361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142.33333333333374</v>
      </c>
      <c r="L29" s="333">
        <f>+L26*(1.16666666666667)</f>
        <v>852.83333333333587</v>
      </c>
      <c r="M29" s="334">
        <f>+M26*(1.16666666666667)</f>
        <v>943.8333333333361</v>
      </c>
      <c r="N29" s="89">
        <f t="shared" ref="N29:U29" si="8">+(N24/N26)/7*1000</f>
        <v>149.89999999999995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149.89999999999992</v>
      </c>
      <c r="S29" s="49">
        <f t="shared" si="8"/>
        <v>149.89999999999992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16.938699999999994</v>
      </c>
      <c r="F30" s="335">
        <f t="shared" si="9"/>
        <v>104.78009999999996</v>
      </c>
      <c r="G30" s="335">
        <f t="shared" si="9"/>
        <v>123.06789999999997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18.287799999999994</v>
      </c>
      <c r="L30" s="335">
        <f>+(L27/6)</f>
        <v>109.57689999999997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267.64179999999999</v>
      </c>
      <c r="D31" s="335">
        <f t="shared" ref="D31:G31" si="10">+((D27-D24)/4)+D30</f>
        <v>254.70317499999999</v>
      </c>
      <c r="E31" s="335">
        <f t="shared" si="10"/>
        <v>41.763124999999988</v>
      </c>
      <c r="F31" s="335">
        <f t="shared" si="10"/>
        <v>258.39847499999996</v>
      </c>
      <c r="G31" s="335">
        <f t="shared" si="10"/>
        <v>303.50172500000002</v>
      </c>
      <c r="H31" s="328"/>
      <c r="I31" s="335">
        <f>+((I27-I24)/4)+I30</f>
        <v>259.25189999999998</v>
      </c>
      <c r="J31" s="335">
        <f>+((J27-J24)/4)+J30</f>
        <v>265.84305000000001</v>
      </c>
      <c r="K31" s="335">
        <f>+((K27-K24)/4)+K30</f>
        <v>44.670899999999996</v>
      </c>
      <c r="L31" s="335">
        <f>+((L27-L24)/4)+L30</f>
        <v>267.67147499999999</v>
      </c>
      <c r="M31" s="336">
        <f>+((M27-M24)/4)+M30</f>
        <v>296.23557499999998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447.762</v>
      </c>
      <c r="E32" s="340">
        <f>+SUM(C26:G26)</f>
        <v>3046</v>
      </c>
      <c r="F32" s="341"/>
      <c r="G32" s="341"/>
      <c r="H32" s="337"/>
      <c r="I32" s="338">
        <v>145</v>
      </c>
      <c r="J32" s="339">
        <f>+I32*K32/1000</f>
        <v>448.92</v>
      </c>
      <c r="K32" s="340">
        <f>+SUM(I26:M26)</f>
        <v>3096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114.12666000000002</v>
      </c>
      <c r="C39" s="82">
        <v>116.11280000000001</v>
      </c>
      <c r="D39" s="82">
        <v>8.2501200000000008</v>
      </c>
      <c r="E39" s="82">
        <v>115.69905999999999</v>
      </c>
      <c r="F39" s="82">
        <v>115.69905999999999</v>
      </c>
      <c r="G39" s="82"/>
      <c r="H39" s="82"/>
      <c r="I39" s="205">
        <f t="shared" ref="I39:I46" si="11">SUM(B39:H39)</f>
        <v>469.8877</v>
      </c>
      <c r="J39" s="52"/>
      <c r="K39" s="404" t="s">
        <v>13</v>
      </c>
      <c r="L39" s="82">
        <v>8.5</v>
      </c>
      <c r="M39" s="82">
        <v>8.6999999999999993</v>
      </c>
      <c r="N39" s="82">
        <v>0.8</v>
      </c>
      <c r="O39" s="82">
        <v>8.4</v>
      </c>
      <c r="P39" s="82">
        <v>8.1999999999999993</v>
      </c>
      <c r="Q39" s="82"/>
      <c r="R39" s="205">
        <f t="shared" ref="R39:R46" si="12">SUM(L39:Q39)</f>
        <v>34.599999999999994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114.12666000000002</v>
      </c>
      <c r="C40" s="82">
        <v>116.11280000000001</v>
      </c>
      <c r="D40" s="82">
        <v>8.2501200000000008</v>
      </c>
      <c r="E40" s="82">
        <v>115.69905999999999</v>
      </c>
      <c r="F40" s="82">
        <v>115.69905999999999</v>
      </c>
      <c r="G40" s="82"/>
      <c r="H40" s="82"/>
      <c r="I40" s="205">
        <f t="shared" si="11"/>
        <v>469.8877</v>
      </c>
      <c r="J40" s="52"/>
      <c r="K40" s="406" t="s">
        <v>14</v>
      </c>
      <c r="L40" s="82">
        <v>9.1</v>
      </c>
      <c r="M40" s="82">
        <v>8.6999999999999993</v>
      </c>
      <c r="N40" s="82">
        <v>0.8</v>
      </c>
      <c r="O40" s="82">
        <v>8.4</v>
      </c>
      <c r="P40" s="82">
        <v>8.1999999999999993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8.6</v>
      </c>
      <c r="N41" s="82">
        <v>0.5</v>
      </c>
      <c r="O41" s="82">
        <v>8.4</v>
      </c>
      <c r="P41" s="82">
        <v>8.1999999999999993</v>
      </c>
      <c r="Q41" s="24"/>
      <c r="R41" s="205">
        <f t="shared" si="12"/>
        <v>34.799999999999997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8.6</v>
      </c>
      <c r="N42" s="82">
        <v>0.5</v>
      </c>
      <c r="O42" s="82">
        <v>8.4</v>
      </c>
      <c r="P42" s="82">
        <v>8.1999999999999993</v>
      </c>
      <c r="Q42" s="82"/>
      <c r="R42" s="205">
        <f t="shared" si="12"/>
        <v>34.799999999999997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8.6</v>
      </c>
      <c r="N43" s="82">
        <v>0.5</v>
      </c>
      <c r="O43" s="82">
        <v>8.4</v>
      </c>
      <c r="P43" s="82">
        <v>8.3000000000000007</v>
      </c>
      <c r="Q43" s="82"/>
      <c r="R43" s="205">
        <f t="shared" si="12"/>
        <v>34.900000000000006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</v>
      </c>
      <c r="M44" s="82">
        <v>8.6</v>
      </c>
      <c r="N44" s="82">
        <v>0.5</v>
      </c>
      <c r="O44" s="82">
        <v>8.4</v>
      </c>
      <c r="P44" s="82">
        <v>8.3000000000000007</v>
      </c>
      <c r="Q44" s="82"/>
      <c r="R44" s="205">
        <f t="shared" si="12"/>
        <v>34.900000000000006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</v>
      </c>
      <c r="M45" s="82">
        <v>8.6999999999999993</v>
      </c>
      <c r="N45" s="82">
        <v>0.6</v>
      </c>
      <c r="O45" s="82">
        <v>8.5</v>
      </c>
      <c r="P45" s="82">
        <v>8.3000000000000007</v>
      </c>
      <c r="Q45" s="82"/>
      <c r="R45" s="205">
        <f t="shared" si="12"/>
        <v>35.200000000000003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228.25332000000003</v>
      </c>
      <c r="C46" s="309">
        <f t="shared" si="13"/>
        <v>232.22560000000001</v>
      </c>
      <c r="D46" s="309">
        <f t="shared" si="13"/>
        <v>16.500240000000002</v>
      </c>
      <c r="E46" s="309">
        <f t="shared" si="13"/>
        <v>231.39811999999998</v>
      </c>
      <c r="F46" s="309">
        <f t="shared" si="13"/>
        <v>231.39811999999998</v>
      </c>
      <c r="G46" s="309">
        <f t="shared" si="13"/>
        <v>0</v>
      </c>
      <c r="H46" s="309">
        <f t="shared" si="13"/>
        <v>0</v>
      </c>
      <c r="I46" s="205">
        <f t="shared" si="11"/>
        <v>939.77539999999999</v>
      </c>
      <c r="K46" s="406" t="s">
        <v>11</v>
      </c>
      <c r="L46" s="308">
        <f t="shared" ref="L46:Q46" si="14">SUM(L39:L45)</f>
        <v>63.100000000000009</v>
      </c>
      <c r="M46" s="309">
        <f t="shared" si="14"/>
        <v>60.5</v>
      </c>
      <c r="N46" s="309">
        <f t="shared" si="14"/>
        <v>4.2</v>
      </c>
      <c r="O46" s="309">
        <f t="shared" si="14"/>
        <v>58.9</v>
      </c>
      <c r="P46" s="309">
        <f t="shared" si="14"/>
        <v>57.699999999999989</v>
      </c>
      <c r="Q46" s="309">
        <f t="shared" si="14"/>
        <v>0</v>
      </c>
      <c r="R46" s="205">
        <f t="shared" si="12"/>
        <v>244.4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152.78000000000003</v>
      </c>
      <c r="C47" s="571">
        <v>152.78000000000003</v>
      </c>
      <c r="D47" s="571">
        <v>152.78000000000003</v>
      </c>
      <c r="E47" s="571">
        <v>154.06</v>
      </c>
      <c r="F47" s="571">
        <v>154.06</v>
      </c>
      <c r="G47" s="317"/>
      <c r="H47" s="317"/>
      <c r="I47" s="425">
        <f>+((I46/I48)/7)*1000</f>
        <v>43.830763490508836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148.57142857142858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747</v>
      </c>
      <c r="C48" s="35">
        <v>760</v>
      </c>
      <c r="D48" s="35">
        <v>54</v>
      </c>
      <c r="E48" s="35">
        <v>751</v>
      </c>
      <c r="F48" s="35">
        <v>751</v>
      </c>
      <c r="G48" s="35"/>
      <c r="H48" s="35"/>
      <c r="I48" s="427">
        <f>SUM(B48:H48)</f>
        <v>3063</v>
      </c>
      <c r="J48" s="52"/>
      <c r="K48" s="409" t="s">
        <v>21</v>
      </c>
      <c r="L48" s="428">
        <v>57</v>
      </c>
      <c r="M48" s="411">
        <v>59</v>
      </c>
      <c r="N48" s="411">
        <v>4</v>
      </c>
      <c r="O48" s="411">
        <v>58</v>
      </c>
      <c r="P48" s="411">
        <v>57</v>
      </c>
      <c r="Q48" s="411"/>
      <c r="R48" s="429">
        <f>SUM(L48:Q48)</f>
        <v>235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114.12666000000002</v>
      </c>
      <c r="C49" s="204">
        <f t="shared" si="15"/>
        <v>116.11280000000001</v>
      </c>
      <c r="D49" s="204">
        <f t="shared" si="15"/>
        <v>8.2501200000000008</v>
      </c>
      <c r="E49" s="204">
        <f t="shared" si="15"/>
        <v>115.69905999999999</v>
      </c>
      <c r="F49" s="204">
        <f t="shared" si="15"/>
        <v>115.69905999999999</v>
      </c>
      <c r="G49" s="204">
        <f t="shared" si="15"/>
        <v>0</v>
      </c>
      <c r="H49" s="204">
        <f t="shared" si="15"/>
        <v>0</v>
      </c>
      <c r="I49" s="431">
        <f>((I46*1000)/I48)/7</f>
        <v>43.830763490508836</v>
      </c>
      <c r="K49" s="414" t="s">
        <v>22</v>
      </c>
      <c r="L49" s="302">
        <f t="shared" ref="L49:Q49" si="16">((L48*L47)*7/1000-L39-L40)/5</f>
        <v>8.3302999999999994</v>
      </c>
      <c r="M49" s="302">
        <f t="shared" si="16"/>
        <v>8.6209000000000007</v>
      </c>
      <c r="N49" s="302">
        <f t="shared" si="16"/>
        <v>0.51439999999999997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148.57142857142858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798.88662000000011</v>
      </c>
      <c r="C50" s="43">
        <f t="shared" si="17"/>
        <v>812.78960000000006</v>
      </c>
      <c r="D50" s="43">
        <f t="shared" si="17"/>
        <v>57.750840000000004</v>
      </c>
      <c r="E50" s="43">
        <f t="shared" si="17"/>
        <v>809.89341999999988</v>
      </c>
      <c r="F50" s="43">
        <f t="shared" si="17"/>
        <v>809.89341999999988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4.1719999999999997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43.651428571428575</v>
      </c>
      <c r="C51" s="49">
        <f t="shared" si="19"/>
        <v>43.651428571428568</v>
      </c>
      <c r="D51" s="49">
        <f t="shared" si="19"/>
        <v>43.651428571428575</v>
      </c>
      <c r="E51" s="49">
        <f t="shared" si="19"/>
        <v>44.017142857142851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158.14536340852132</v>
      </c>
      <c r="M51" s="49">
        <f t="shared" si="20"/>
        <v>146.48910411622276</v>
      </c>
      <c r="N51" s="49">
        <f t="shared" si="20"/>
        <v>150</v>
      </c>
      <c r="O51" s="49">
        <f t="shared" si="20"/>
        <v>145.07389162561577</v>
      </c>
      <c r="P51" s="49">
        <f t="shared" si="20"/>
        <v>144.61152882205511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3"/>
      <c r="D73" s="613"/>
      <c r="E73" s="613"/>
      <c r="F73" s="118"/>
      <c r="G73" s="198"/>
      <c r="H73" s="613"/>
      <c r="I73" s="613"/>
      <c r="J73" s="613"/>
      <c r="K73" s="118"/>
      <c r="L73" s="198"/>
      <c r="M73" s="613"/>
      <c r="N73" s="613"/>
      <c r="O73" s="118"/>
      <c r="P73" s="198"/>
      <c r="Q73" s="613"/>
      <c r="R73" s="61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1.2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10.6</v>
      </c>
      <c r="P76" s="203">
        <v>10.6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1.2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10.6</v>
      </c>
      <c r="P77" s="203">
        <v>10.6</v>
      </c>
      <c r="Q77" s="204">
        <v>2</v>
      </c>
      <c r="R77" s="204">
        <v>10.4</v>
      </c>
      <c r="S77" s="205">
        <v>10.5</v>
      </c>
      <c r="T77" s="405">
        <f t="shared" si="26"/>
        <v>146.19999999999999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144.80000000000001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1.1000000000000001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1.0341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10.669999999999998</v>
      </c>
      <c r="P86" s="203">
        <f t="shared" si="28"/>
        <v>10.5398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62A8B-86F0-48BD-A013-C8AE40BBCBB0}">
  <dimension ref="A1:AQ239"/>
  <sheetViews>
    <sheetView view="pageBreakPreview" topLeftCell="A37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614"/>
      <c r="E3" s="614"/>
      <c r="F3" s="614"/>
      <c r="G3" s="614"/>
      <c r="H3" s="614"/>
      <c r="I3" s="614"/>
      <c r="J3" s="614"/>
      <c r="K3" s="614"/>
      <c r="L3" s="614"/>
      <c r="M3" s="614"/>
      <c r="N3" s="614"/>
      <c r="O3" s="614"/>
      <c r="P3" s="614"/>
      <c r="Q3" s="614"/>
      <c r="R3" s="614"/>
      <c r="S3" s="614"/>
      <c r="T3" s="614"/>
      <c r="U3" s="614"/>
      <c r="V3" s="614"/>
      <c r="W3" s="614"/>
      <c r="X3" s="614"/>
      <c r="Y3" s="2"/>
      <c r="Z3" s="2"/>
      <c r="AA3" s="2"/>
      <c r="AB3" s="2"/>
      <c r="AC3" s="2"/>
      <c r="AD3" s="61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4" t="s">
        <v>1</v>
      </c>
      <c r="B9" s="614"/>
      <c r="C9" s="61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4"/>
      <c r="B10" s="614"/>
      <c r="C10" s="61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4" t="s">
        <v>4</v>
      </c>
      <c r="B11" s="614"/>
      <c r="C11" s="614"/>
      <c r="D11" s="1"/>
      <c r="E11" s="615">
        <v>1</v>
      </c>
      <c r="F11" s="1"/>
      <c r="G11" s="1"/>
      <c r="H11" s="1"/>
      <c r="I11" s="1"/>
      <c r="J11" s="1"/>
      <c r="K11" s="650" t="s">
        <v>164</v>
      </c>
      <c r="L11" s="650"/>
      <c r="M11" s="616"/>
      <c r="N11" s="61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4"/>
      <c r="B12" s="614"/>
      <c r="C12" s="614"/>
      <c r="D12" s="1"/>
      <c r="E12" s="5"/>
      <c r="F12" s="1"/>
      <c r="G12" s="1"/>
      <c r="H12" s="1"/>
      <c r="I12" s="1"/>
      <c r="J12" s="1"/>
      <c r="K12" s="616"/>
      <c r="L12" s="616"/>
      <c r="M12" s="616"/>
      <c r="N12" s="61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4"/>
      <c r="B13" s="614"/>
      <c r="C13" s="614"/>
      <c r="D13" s="614"/>
      <c r="E13" s="614"/>
      <c r="F13" s="614"/>
      <c r="G13" s="614"/>
      <c r="H13" s="614"/>
      <c r="I13" s="614"/>
      <c r="J13" s="614"/>
      <c r="K13" s="614"/>
      <c r="L13" s="616"/>
      <c r="M13" s="616"/>
      <c r="N13" s="616"/>
      <c r="O13" s="616"/>
      <c r="P13" s="616"/>
      <c r="Q13" s="616"/>
      <c r="R13" s="616"/>
      <c r="S13" s="616"/>
      <c r="T13" s="616"/>
      <c r="U13" s="616"/>
      <c r="V13" s="616"/>
      <c r="W13" s="1"/>
      <c r="X13" s="1"/>
      <c r="Y13" s="1"/>
    </row>
    <row r="14" spans="1:30" s="3" customFormat="1" ht="27" thickBot="1" x14ac:dyDescent="0.3">
      <c r="A14" s="61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447</v>
      </c>
      <c r="C17" s="300">
        <v>2.0995999999999633</v>
      </c>
      <c r="D17" s="300">
        <v>1.9980999999999647</v>
      </c>
      <c r="E17" s="300">
        <v>0.32769999999999427</v>
      </c>
      <c r="F17" s="300">
        <v>2.0270999999999644</v>
      </c>
      <c r="G17" s="300">
        <v>2.3808999999999578</v>
      </c>
      <c r="H17" s="299">
        <v>448</v>
      </c>
      <c r="I17" s="300">
        <v>3.4691999999999639</v>
      </c>
      <c r="J17" s="300">
        <v>3.5573999999999626</v>
      </c>
      <c r="K17" s="300">
        <v>0.59779999999999378</v>
      </c>
      <c r="L17" s="300">
        <v>3.5818999999999628</v>
      </c>
      <c r="M17" s="301">
        <v>3.9640999999999584</v>
      </c>
      <c r="N17" s="23">
        <v>131.05378388026074</v>
      </c>
      <c r="O17" s="24">
        <v>21.978190443696068</v>
      </c>
      <c r="P17" s="24">
        <v>128.74607024430165</v>
      </c>
      <c r="Q17" s="25">
        <v>130.15281210323002</v>
      </c>
      <c r="R17" s="23">
        <v>125.49156347693535</v>
      </c>
      <c r="S17" s="24">
        <v>21.970790259060756</v>
      </c>
      <c r="T17" s="24">
        <v>125.03553882164275</v>
      </c>
      <c r="U17" s="25">
        <v>125.28745499052347</v>
      </c>
      <c r="V17" s="302">
        <f>SUM(B17:U17)</f>
        <v>1728.7200042196505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447</v>
      </c>
      <c r="C18" s="300">
        <v>2.0995999999999633</v>
      </c>
      <c r="D18" s="300">
        <v>1.9980999999999647</v>
      </c>
      <c r="E18" s="300">
        <v>0.32769999999999427</v>
      </c>
      <c r="F18" s="300">
        <v>2.0270999999999644</v>
      </c>
      <c r="G18" s="300">
        <v>2.3808999999999578</v>
      </c>
      <c r="H18" s="299">
        <v>448</v>
      </c>
      <c r="I18" s="300">
        <v>3.4691999999999639</v>
      </c>
      <c r="J18" s="300">
        <v>3.5573999999999626</v>
      </c>
      <c r="K18" s="300">
        <v>0.59779999999999378</v>
      </c>
      <c r="L18" s="300">
        <v>3.5818999999999628</v>
      </c>
      <c r="M18" s="301">
        <v>3.9640999999999584</v>
      </c>
      <c r="N18" s="23">
        <v>131.05378388026074</v>
      </c>
      <c r="O18" s="24">
        <v>21.978190443696068</v>
      </c>
      <c r="P18" s="24">
        <v>128.74607024430165</v>
      </c>
      <c r="Q18" s="25">
        <v>130.15281210323002</v>
      </c>
      <c r="R18" s="23">
        <v>125.49156347693535</v>
      </c>
      <c r="S18" s="24">
        <v>21.970790259060756</v>
      </c>
      <c r="T18" s="24">
        <v>125.03553882164275</v>
      </c>
      <c r="U18" s="25">
        <v>125.28745499052347</v>
      </c>
      <c r="V18" s="302">
        <f t="shared" ref="V18:V23" si="0">SUM(B18:U18)</f>
        <v>1728.7200042196505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2.0995999999999633</v>
      </c>
      <c r="D19" s="300">
        <v>1.9980999999999647</v>
      </c>
      <c r="E19" s="300">
        <v>0.3218999999999943</v>
      </c>
      <c r="F19" s="300">
        <v>2.0212999999999641</v>
      </c>
      <c r="G19" s="300">
        <v>2.3808999999999578</v>
      </c>
      <c r="H19" s="299">
        <v>448</v>
      </c>
      <c r="I19" s="300">
        <v>3.4544999999999639</v>
      </c>
      <c r="J19" s="300">
        <v>3.5573999999999626</v>
      </c>
      <c r="K19" s="300">
        <v>0.59289999999999388</v>
      </c>
      <c r="L19" s="300">
        <v>3.5818999999999628</v>
      </c>
      <c r="M19" s="301">
        <v>3.9542999999999586</v>
      </c>
      <c r="N19" s="23">
        <v>130.99612644789562</v>
      </c>
      <c r="O19" s="24">
        <v>22.058143822521565</v>
      </c>
      <c r="P19" s="24">
        <v>128.77131190227925</v>
      </c>
      <c r="Q19" s="25">
        <v>130.09735515870793</v>
      </c>
      <c r="R19" s="23">
        <v>125.45619460922583</v>
      </c>
      <c r="S19" s="24">
        <v>22.061103896375691</v>
      </c>
      <c r="T19" s="24">
        <v>123.95972447134287</v>
      </c>
      <c r="U19" s="25">
        <v>125.11811800379056</v>
      </c>
      <c r="V19" s="302">
        <f t="shared" si="0"/>
        <v>1726.4808783121389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2.0995999999999633</v>
      </c>
      <c r="D20" s="300">
        <v>1.9980999999999647</v>
      </c>
      <c r="E20" s="300">
        <v>0.3218999999999943</v>
      </c>
      <c r="F20" s="300">
        <v>2.0212999999999641</v>
      </c>
      <c r="G20" s="300">
        <v>2.3808999999999578</v>
      </c>
      <c r="H20" s="299">
        <v>448</v>
      </c>
      <c r="I20" s="300">
        <v>3.4544999999999639</v>
      </c>
      <c r="J20" s="300">
        <v>3.5573999999999626</v>
      </c>
      <c r="K20" s="300">
        <v>0.59289999999999388</v>
      </c>
      <c r="L20" s="300">
        <v>3.5818999999999628</v>
      </c>
      <c r="M20" s="301">
        <v>3.9542999999999586</v>
      </c>
      <c r="N20" s="23">
        <v>130.99612644789562</v>
      </c>
      <c r="O20" s="24">
        <v>22.058143822521565</v>
      </c>
      <c r="P20" s="24">
        <v>128.77131190227925</v>
      </c>
      <c r="Q20" s="25">
        <v>130.09735515870793</v>
      </c>
      <c r="R20" s="23">
        <v>125.45619460922583</v>
      </c>
      <c r="S20" s="24">
        <v>22.061103896375691</v>
      </c>
      <c r="T20" s="24">
        <v>123.95972447134287</v>
      </c>
      <c r="U20" s="25">
        <v>125.11811800379056</v>
      </c>
      <c r="V20" s="302">
        <f t="shared" si="0"/>
        <v>1726.4808783121389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2.0995999999999633</v>
      </c>
      <c r="D21" s="300">
        <v>1.9980999999999647</v>
      </c>
      <c r="E21" s="300">
        <v>0.3218999999999943</v>
      </c>
      <c r="F21" s="300">
        <v>2.0212999999999641</v>
      </c>
      <c r="G21" s="300">
        <v>2.3808999999999578</v>
      </c>
      <c r="H21" s="299">
        <v>448</v>
      </c>
      <c r="I21" s="300">
        <v>3.4544999999999639</v>
      </c>
      <c r="J21" s="300">
        <v>3.5573999999999626</v>
      </c>
      <c r="K21" s="300">
        <v>0.59289999999999388</v>
      </c>
      <c r="L21" s="300">
        <v>3.5818999999999628</v>
      </c>
      <c r="M21" s="301">
        <v>3.9542999999999586</v>
      </c>
      <c r="N21" s="23">
        <v>130.99612644789562</v>
      </c>
      <c r="O21" s="24">
        <v>22.058143822521565</v>
      </c>
      <c r="P21" s="24">
        <v>128.77131190227925</v>
      </c>
      <c r="Q21" s="25">
        <v>130.09735515870793</v>
      </c>
      <c r="R21" s="23">
        <v>125.45619460922583</v>
      </c>
      <c r="S21" s="24">
        <v>22.061103896375691</v>
      </c>
      <c r="T21" s="24">
        <v>123.95972447134287</v>
      </c>
      <c r="U21" s="25">
        <v>125.11811800379056</v>
      </c>
      <c r="V21" s="302">
        <f t="shared" si="0"/>
        <v>1726.4808783121389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2.0995999999999633</v>
      </c>
      <c r="D22" s="300">
        <v>1.9980999999999647</v>
      </c>
      <c r="E22" s="300">
        <v>0.3218999999999943</v>
      </c>
      <c r="F22" s="300">
        <v>2.0212999999999641</v>
      </c>
      <c r="G22" s="300">
        <v>2.3808999999999578</v>
      </c>
      <c r="H22" s="299">
        <v>448</v>
      </c>
      <c r="I22" s="300">
        <v>3.4544999999999639</v>
      </c>
      <c r="J22" s="300">
        <v>3.5573999999999626</v>
      </c>
      <c r="K22" s="300">
        <v>0.59289999999999388</v>
      </c>
      <c r="L22" s="300">
        <v>3.5818999999999628</v>
      </c>
      <c r="M22" s="301">
        <v>3.9542999999999586</v>
      </c>
      <c r="N22" s="23">
        <v>130.99612644789562</v>
      </c>
      <c r="O22" s="24">
        <v>22.058143822521565</v>
      </c>
      <c r="P22" s="24">
        <v>128.77131190227925</v>
      </c>
      <c r="Q22" s="25">
        <v>130.09735515870793</v>
      </c>
      <c r="R22" s="23">
        <v>125.45619460922583</v>
      </c>
      <c r="S22" s="24">
        <v>22.061103896375691</v>
      </c>
      <c r="T22" s="24">
        <v>123.95972447134287</v>
      </c>
      <c r="U22" s="25">
        <v>125.11811800379056</v>
      </c>
      <c r="V22" s="302">
        <f t="shared" si="0"/>
        <v>1726.4808783121389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2.0995999999999633</v>
      </c>
      <c r="D23" s="300">
        <v>1.9980999999999647</v>
      </c>
      <c r="E23" s="300">
        <v>0.3218999999999943</v>
      </c>
      <c r="F23" s="300">
        <v>2.0212999999999641</v>
      </c>
      <c r="G23" s="300">
        <v>2.3808999999999578</v>
      </c>
      <c r="H23" s="299">
        <v>448</v>
      </c>
      <c r="I23" s="300">
        <v>3.4544999999999639</v>
      </c>
      <c r="J23" s="300">
        <v>3.5573999999999626</v>
      </c>
      <c r="K23" s="300">
        <v>0.59289999999999388</v>
      </c>
      <c r="L23" s="300">
        <v>3.5818999999999628</v>
      </c>
      <c r="M23" s="301">
        <v>3.9542999999999586</v>
      </c>
      <c r="N23" s="23">
        <v>130.99612644789562</v>
      </c>
      <c r="O23" s="24">
        <v>22.058143822521565</v>
      </c>
      <c r="P23" s="24">
        <v>128.77131190227925</v>
      </c>
      <c r="Q23" s="25">
        <v>130.09735515870793</v>
      </c>
      <c r="R23" s="23">
        <v>125.45619460922583</v>
      </c>
      <c r="S23" s="24">
        <v>22.061103896375691</v>
      </c>
      <c r="T23" s="24">
        <v>123.95972447134287</v>
      </c>
      <c r="U23" s="25">
        <v>125.11811800379056</v>
      </c>
      <c r="V23" s="302">
        <f t="shared" si="0"/>
        <v>1726.4808783121389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3124</v>
      </c>
      <c r="C24" s="306">
        <f t="shared" ref="C24:U24" si="1">SUM(C17:C23)</f>
        <v>14.697199999999743</v>
      </c>
      <c r="D24" s="306">
        <f t="shared" si="1"/>
        <v>13.986699999999754</v>
      </c>
      <c r="E24" s="306">
        <f t="shared" si="1"/>
        <v>2.2648999999999599</v>
      </c>
      <c r="F24" s="306">
        <f t="shared" si="1"/>
        <v>14.160699999999752</v>
      </c>
      <c r="G24" s="306">
        <f t="shared" si="1"/>
        <v>16.666299999999705</v>
      </c>
      <c r="H24" s="305">
        <f t="shared" si="1"/>
        <v>3136</v>
      </c>
      <c r="I24" s="306">
        <f t="shared" si="1"/>
        <v>24.210899999999747</v>
      </c>
      <c r="J24" s="306">
        <f t="shared" si="1"/>
        <v>24.901799999999739</v>
      </c>
      <c r="K24" s="306">
        <f t="shared" si="1"/>
        <v>4.1600999999999573</v>
      </c>
      <c r="L24" s="306">
        <f t="shared" si="1"/>
        <v>25.073299999999737</v>
      </c>
      <c r="M24" s="307">
        <f t="shared" si="1"/>
        <v>27.699699999999709</v>
      </c>
      <c r="N24" s="391">
        <f t="shared" si="1"/>
        <v>917.08819999999969</v>
      </c>
      <c r="O24" s="392">
        <f t="shared" si="1"/>
        <v>154.24709999999999</v>
      </c>
      <c r="P24" s="392">
        <f t="shared" si="1"/>
        <v>901.34869999999933</v>
      </c>
      <c r="Q24" s="393">
        <f t="shared" si="1"/>
        <v>910.79239999999982</v>
      </c>
      <c r="R24" s="391">
        <f t="shared" si="1"/>
        <v>878.26409999999976</v>
      </c>
      <c r="S24" s="392">
        <f t="shared" si="1"/>
        <v>154.24709999999999</v>
      </c>
      <c r="T24" s="392">
        <f t="shared" si="1"/>
        <v>869.86969999999974</v>
      </c>
      <c r="U24" s="393">
        <f t="shared" si="1"/>
        <v>876.16549999999961</v>
      </c>
      <c r="V24" s="302">
        <f>SUM(B24:U24)</f>
        <v>12089.844399999998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149.81962426886088</v>
      </c>
    </row>
    <row r="26" spans="1:42" s="52" customFormat="1" ht="36.75" customHeight="1" x14ac:dyDescent="0.25">
      <c r="A26" s="321" t="s">
        <v>21</v>
      </c>
      <c r="B26" s="322"/>
      <c r="C26" s="323">
        <v>724</v>
      </c>
      <c r="D26" s="323">
        <v>689</v>
      </c>
      <c r="E26" s="323">
        <v>111</v>
      </c>
      <c r="F26" s="323">
        <v>697</v>
      </c>
      <c r="G26" s="323">
        <v>821</v>
      </c>
      <c r="H26" s="324"/>
      <c r="I26" s="323">
        <v>705</v>
      </c>
      <c r="J26" s="323">
        <v>726</v>
      </c>
      <c r="K26" s="323">
        <v>121</v>
      </c>
      <c r="L26" s="323">
        <v>731</v>
      </c>
      <c r="M26" s="325">
        <v>807</v>
      </c>
      <c r="N26" s="86">
        <v>874</v>
      </c>
      <c r="O26" s="35">
        <v>147</v>
      </c>
      <c r="P26" s="35">
        <v>859</v>
      </c>
      <c r="Q26" s="36">
        <v>868</v>
      </c>
      <c r="R26" s="34">
        <v>837</v>
      </c>
      <c r="S26" s="35">
        <v>147</v>
      </c>
      <c r="T26" s="35">
        <v>829</v>
      </c>
      <c r="U26" s="36">
        <v>835</v>
      </c>
      <c r="V26" s="326">
        <f>SUM(C26:U26)</f>
        <v>11528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651.16559999999981</v>
      </c>
      <c r="D27" s="300">
        <f t="shared" ref="D27:G27" si="2">(D26*D25/1000)*6</f>
        <v>619.68659999999977</v>
      </c>
      <c r="E27" s="300">
        <f t="shared" si="2"/>
        <v>99.833399999999955</v>
      </c>
      <c r="F27" s="300">
        <f t="shared" si="2"/>
        <v>626.88179999999977</v>
      </c>
      <c r="G27" s="300">
        <f t="shared" si="2"/>
        <v>738.40739999999983</v>
      </c>
      <c r="H27" s="328"/>
      <c r="I27" s="300">
        <f>(I26*I25/1000)*6</f>
        <v>634.07699999999988</v>
      </c>
      <c r="J27" s="300">
        <f>(J26*J25/1000)*6</f>
        <v>652.96439999999984</v>
      </c>
      <c r="K27" s="300">
        <f>(K26*K25/1000)*6</f>
        <v>108.82739999999997</v>
      </c>
      <c r="L27" s="300">
        <f>(L26*L25/1000)*6</f>
        <v>657.4613999999998</v>
      </c>
      <c r="M27" s="301">
        <f>(M26*M25/1000)*6</f>
        <v>725.81579999999974</v>
      </c>
      <c r="N27" s="302">
        <f>((N26*N25)*7/1000-N17-N18)/5</f>
        <v>130.99612644789562</v>
      </c>
      <c r="O27" s="204">
        <f t="shared" ref="O27:U27" si="3">((O26*O25)*7/1000-O17-O18)/5</f>
        <v>22.058143822521565</v>
      </c>
      <c r="P27" s="204">
        <f t="shared" si="3"/>
        <v>128.77131190227925</v>
      </c>
      <c r="Q27" s="205">
        <f t="shared" si="3"/>
        <v>130.09735515870793</v>
      </c>
      <c r="R27" s="203">
        <f t="shared" si="3"/>
        <v>125.45619460922583</v>
      </c>
      <c r="S27" s="204">
        <f t="shared" si="3"/>
        <v>22.061103896375691</v>
      </c>
      <c r="T27" s="204">
        <f t="shared" si="3"/>
        <v>123.95972447134287</v>
      </c>
      <c r="U27" s="205">
        <f t="shared" si="3"/>
        <v>125.11811800379056</v>
      </c>
      <c r="V27" s="88"/>
      <c r="W27" s="52">
        <f>((V24*1000)/V26)/7</f>
        <v>149.81962426886091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2.0995999999999633</v>
      </c>
      <c r="D28" s="330">
        <f t="shared" ref="D28:G28" si="4">+(D25-$C$32)*D26/1000</f>
        <v>1.9980999999999647</v>
      </c>
      <c r="E28" s="330">
        <f t="shared" si="4"/>
        <v>0.3218999999999943</v>
      </c>
      <c r="F28" s="330">
        <f t="shared" si="4"/>
        <v>2.0212999999999641</v>
      </c>
      <c r="G28" s="330">
        <f t="shared" si="4"/>
        <v>2.3808999999999578</v>
      </c>
      <c r="H28" s="329"/>
      <c r="I28" s="330">
        <f>+(I25-$I$32)*I26/1000</f>
        <v>3.4544999999999639</v>
      </c>
      <c r="J28" s="330">
        <f t="shared" ref="J28:M28" si="5">+(J25-$I$32)*J26/1000</f>
        <v>3.5573999999999626</v>
      </c>
      <c r="K28" s="330">
        <f t="shared" si="5"/>
        <v>0.59289999999999388</v>
      </c>
      <c r="L28" s="330">
        <f t="shared" si="5"/>
        <v>3.5818999999999628</v>
      </c>
      <c r="M28" s="331">
        <f t="shared" si="5"/>
        <v>3.9542999999999586</v>
      </c>
      <c r="N28" s="259">
        <f t="shared" ref="N28:U28" si="6">((N26*N25)*7)/1000</f>
        <v>917.08819999999969</v>
      </c>
      <c r="O28" s="45">
        <f t="shared" si="6"/>
        <v>154.24709999999996</v>
      </c>
      <c r="P28" s="45">
        <f t="shared" si="6"/>
        <v>901.34869999999967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154.24709999999996</v>
      </c>
      <c r="T28" s="45">
        <f t="shared" si="6"/>
        <v>869.86969999999974</v>
      </c>
      <c r="U28" s="46">
        <f t="shared" si="6"/>
        <v>876.16549999999961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844.66666666666913</v>
      </c>
      <c r="D29" s="333">
        <f t="shared" si="7"/>
        <v>803.83333333333564</v>
      </c>
      <c r="E29" s="333">
        <f t="shared" si="7"/>
        <v>129.50000000000037</v>
      </c>
      <c r="F29" s="333">
        <f t="shared" si="7"/>
        <v>813.16666666666902</v>
      </c>
      <c r="G29" s="333">
        <f t="shared" si="7"/>
        <v>957.8333333333361</v>
      </c>
      <c r="H29" s="332"/>
      <c r="I29" s="333">
        <f>+I26*(1.16666666666667)</f>
        <v>822.50000000000239</v>
      </c>
      <c r="J29" s="333">
        <f>+J26*(1.16666666666667)</f>
        <v>847.0000000000025</v>
      </c>
      <c r="K29" s="333">
        <f>+K26*(1.16666666666667)</f>
        <v>141.16666666666708</v>
      </c>
      <c r="L29" s="333">
        <f>+L26*(1.16666666666667)</f>
        <v>852.83333333333587</v>
      </c>
      <c r="M29" s="334">
        <f>+M26*(1.16666666666667)</f>
        <v>941.50000000000273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149.89999999999989</v>
      </c>
      <c r="Q29" s="50">
        <f t="shared" si="8"/>
        <v>149.89999999999995</v>
      </c>
      <c r="R29" s="48">
        <f t="shared" si="8"/>
        <v>149.89999999999995</v>
      </c>
      <c r="S29" s="49">
        <f t="shared" si="8"/>
        <v>149.89999999999998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108.52759999999996</v>
      </c>
      <c r="D30" s="335">
        <f t="shared" ref="D30:G30" si="9">+(D27/6)</f>
        <v>103.28109999999997</v>
      </c>
      <c r="E30" s="335">
        <f t="shared" si="9"/>
        <v>16.638899999999992</v>
      </c>
      <c r="F30" s="335">
        <f t="shared" si="9"/>
        <v>104.48029999999996</v>
      </c>
      <c r="G30" s="335">
        <f t="shared" si="9"/>
        <v>123.06789999999997</v>
      </c>
      <c r="H30" s="328"/>
      <c r="I30" s="335">
        <f>+(I27/6)</f>
        <v>105.67949999999998</v>
      </c>
      <c r="J30" s="335">
        <f>+(J27/6)</f>
        <v>108.82739999999997</v>
      </c>
      <c r="K30" s="335">
        <f>+(K27/6)</f>
        <v>18.137899999999995</v>
      </c>
      <c r="L30" s="335">
        <f>+(L27/6)</f>
        <v>109.57689999999997</v>
      </c>
      <c r="M30" s="336">
        <f>+(M27/6)</f>
        <v>120.96929999999996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267.6447</v>
      </c>
      <c r="D31" s="335">
        <f t="shared" ref="D31:G31" si="10">+((D27-D24)/4)+D30</f>
        <v>254.706075</v>
      </c>
      <c r="E31" s="335">
        <f t="shared" si="10"/>
        <v>41.031024999999993</v>
      </c>
      <c r="F31" s="335">
        <f t="shared" si="10"/>
        <v>257.66057499999994</v>
      </c>
      <c r="G31" s="335">
        <f t="shared" si="10"/>
        <v>303.503175</v>
      </c>
      <c r="H31" s="328"/>
      <c r="I31" s="335">
        <f>+((I27-I24)/4)+I30</f>
        <v>258.14602500000001</v>
      </c>
      <c r="J31" s="335">
        <f>+((J27-J24)/4)+J30</f>
        <v>265.84305000000001</v>
      </c>
      <c r="K31" s="335">
        <f>+((K27-K24)/4)+K30</f>
        <v>44.304724999999998</v>
      </c>
      <c r="L31" s="335">
        <f>+((L27-L24)/4)+L30</f>
        <v>267.67392499999994</v>
      </c>
      <c r="M31" s="336">
        <f>+((M27-M24)/4)+M30</f>
        <v>295.49832499999997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447.17399999999998</v>
      </c>
      <c r="E32" s="340">
        <f>+SUM(C26:G26)</f>
        <v>3042</v>
      </c>
      <c r="F32" s="341"/>
      <c r="G32" s="341"/>
      <c r="H32" s="337"/>
      <c r="I32" s="338">
        <v>145</v>
      </c>
      <c r="J32" s="339">
        <f>+I32*K32/1000</f>
        <v>448.05</v>
      </c>
      <c r="K32" s="340">
        <f>+SUM(I26:M26)</f>
        <v>3090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113.46659999999999</v>
      </c>
      <c r="C39" s="82">
        <v>115.13969999999999</v>
      </c>
      <c r="D39" s="82">
        <v>6.5403000000000002</v>
      </c>
      <c r="E39" s="82">
        <v>115.26679999999999</v>
      </c>
      <c r="F39" s="82">
        <v>115.575</v>
      </c>
      <c r="G39" s="82"/>
      <c r="H39" s="82"/>
      <c r="I39" s="205">
        <f t="shared" ref="I39:I46" si="11">SUM(B39:H39)</f>
        <v>465.98839999999996</v>
      </c>
      <c r="J39" s="52"/>
      <c r="K39" s="404" t="s">
        <v>13</v>
      </c>
      <c r="L39" s="82">
        <v>9.1</v>
      </c>
      <c r="M39" s="82">
        <v>8.6999999999999993</v>
      </c>
      <c r="N39" s="82">
        <v>0.6</v>
      </c>
      <c r="O39" s="82">
        <v>8.5</v>
      </c>
      <c r="P39" s="82">
        <v>8.3000000000000007</v>
      </c>
      <c r="Q39" s="82"/>
      <c r="R39" s="205">
        <f t="shared" ref="R39:R46" si="12">SUM(L39:Q39)</f>
        <v>35.200000000000003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113.46659999999999</v>
      </c>
      <c r="C40" s="82">
        <v>115.13969999999999</v>
      </c>
      <c r="D40" s="82">
        <v>6.5403000000000002</v>
      </c>
      <c r="E40" s="82">
        <v>115.26679999999999</v>
      </c>
      <c r="F40" s="82">
        <v>115.575</v>
      </c>
      <c r="G40" s="82"/>
      <c r="H40" s="82"/>
      <c r="I40" s="205">
        <f t="shared" si="11"/>
        <v>465.98839999999996</v>
      </c>
      <c r="J40" s="52"/>
      <c r="K40" s="406" t="s">
        <v>14</v>
      </c>
      <c r="L40" s="82">
        <v>9.1</v>
      </c>
      <c r="M40" s="82">
        <v>8.6999999999999993</v>
      </c>
      <c r="N40" s="82">
        <v>0.6</v>
      </c>
      <c r="O40" s="82">
        <v>8.5</v>
      </c>
      <c r="P40" s="82">
        <v>8.3000000000000007</v>
      </c>
      <c r="Q40" s="82"/>
      <c r="R40" s="205">
        <f t="shared" si="12"/>
        <v>35.200000000000003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8.5</v>
      </c>
      <c r="N42" s="82">
        <v>0.4</v>
      </c>
      <c r="O42" s="82">
        <v>8.4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8.5</v>
      </c>
      <c r="N43" s="82">
        <v>0.4</v>
      </c>
      <c r="O43" s="82">
        <v>8.5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8.5</v>
      </c>
      <c r="N44" s="82">
        <v>0.4</v>
      </c>
      <c r="O44" s="82">
        <v>8.5</v>
      </c>
      <c r="P44" s="82">
        <v>8.3000000000000007</v>
      </c>
      <c r="Q44" s="82"/>
      <c r="R44" s="205">
        <f t="shared" si="12"/>
        <v>34.200000000000003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8.5</v>
      </c>
      <c r="N45" s="82">
        <v>0.4</v>
      </c>
      <c r="O45" s="82">
        <v>8.5</v>
      </c>
      <c r="P45" s="82">
        <v>8.3000000000000007</v>
      </c>
      <c r="Q45" s="82"/>
      <c r="R45" s="205">
        <f t="shared" si="12"/>
        <v>34.200000000000003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226.93319999999997</v>
      </c>
      <c r="C46" s="309">
        <f t="shared" si="13"/>
        <v>230.27939999999998</v>
      </c>
      <c r="D46" s="309">
        <f t="shared" si="13"/>
        <v>13.0806</v>
      </c>
      <c r="E46" s="309">
        <f t="shared" si="13"/>
        <v>230.53359999999998</v>
      </c>
      <c r="F46" s="309">
        <f t="shared" si="13"/>
        <v>231.15</v>
      </c>
      <c r="G46" s="309">
        <f t="shared" si="13"/>
        <v>0</v>
      </c>
      <c r="H46" s="309">
        <f t="shared" si="13"/>
        <v>0</v>
      </c>
      <c r="I46" s="205">
        <f t="shared" si="11"/>
        <v>931.97679999999991</v>
      </c>
      <c r="K46" s="406" t="s">
        <v>11</v>
      </c>
      <c r="L46" s="308">
        <f t="shared" ref="L46:Q46" si="14">SUM(L39:L45)</f>
        <v>60.7</v>
      </c>
      <c r="M46" s="309">
        <f t="shared" si="14"/>
        <v>59.9</v>
      </c>
      <c r="N46" s="309">
        <f t="shared" si="14"/>
        <v>3.1999999999999997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241.1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152.1</v>
      </c>
      <c r="C47" s="571">
        <v>152.1</v>
      </c>
      <c r="D47" s="571">
        <v>152.1</v>
      </c>
      <c r="E47" s="571">
        <v>154.1</v>
      </c>
      <c r="F47" s="571">
        <v>154.1</v>
      </c>
      <c r="G47" s="317"/>
      <c r="H47" s="317"/>
      <c r="I47" s="425">
        <f>+((I46/I48)/7)*1000</f>
        <v>43.738351792753889</v>
      </c>
      <c r="K47" s="407" t="s">
        <v>20</v>
      </c>
      <c r="L47" s="316">
        <v>149.5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147.82342121397915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746</v>
      </c>
      <c r="C48" s="35">
        <v>757</v>
      </c>
      <c r="D48" s="35">
        <v>43</v>
      </c>
      <c r="E48" s="35">
        <v>748</v>
      </c>
      <c r="F48" s="35">
        <v>750</v>
      </c>
      <c r="G48" s="35"/>
      <c r="H48" s="35"/>
      <c r="I48" s="427">
        <f>SUM(B48:H48)</f>
        <v>3044</v>
      </c>
      <c r="J48" s="52"/>
      <c r="K48" s="409" t="s">
        <v>21</v>
      </c>
      <c r="L48" s="428">
        <v>57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233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113.46659999999999</v>
      </c>
      <c r="C49" s="204">
        <f t="shared" si="15"/>
        <v>115.13969999999999</v>
      </c>
      <c r="D49" s="204">
        <f t="shared" si="15"/>
        <v>6.5403000000000002</v>
      </c>
      <c r="E49" s="204">
        <f t="shared" si="15"/>
        <v>115.26679999999999</v>
      </c>
      <c r="F49" s="204">
        <f t="shared" si="15"/>
        <v>115.575</v>
      </c>
      <c r="G49" s="204">
        <f t="shared" si="15"/>
        <v>0</v>
      </c>
      <c r="H49" s="204">
        <f t="shared" si="15"/>
        <v>0</v>
      </c>
      <c r="I49" s="431">
        <f>((I46*1000)/I48)/7</f>
        <v>43.738351792753896</v>
      </c>
      <c r="K49" s="414" t="s">
        <v>22</v>
      </c>
      <c r="L49" s="302">
        <f t="shared" ref="L49:Q49" si="16">((L48*L47)*7/1000-L39-L40)/5</f>
        <v>8.2900999999999989</v>
      </c>
      <c r="M49" s="302">
        <f t="shared" si="16"/>
        <v>8.4969999999999999</v>
      </c>
      <c r="N49" s="302">
        <f t="shared" si="16"/>
        <v>0.38999999999999996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147.82342121397915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794.26619999999991</v>
      </c>
      <c r="C50" s="43">
        <f t="shared" si="17"/>
        <v>805.97789999999998</v>
      </c>
      <c r="D50" s="43">
        <f t="shared" si="17"/>
        <v>45.7821</v>
      </c>
      <c r="E50" s="43">
        <f t="shared" si="17"/>
        <v>806.86759999999992</v>
      </c>
      <c r="F50" s="43">
        <f t="shared" si="17"/>
        <v>809.02499999999998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59.650500000000001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43.457142857142856</v>
      </c>
      <c r="C51" s="49">
        <f t="shared" si="19"/>
        <v>43.457142857142856</v>
      </c>
      <c r="D51" s="49">
        <f t="shared" si="19"/>
        <v>43.457142857142863</v>
      </c>
      <c r="E51" s="49">
        <f t="shared" si="19"/>
        <v>44.028571428571425</v>
      </c>
      <c r="F51" s="49">
        <f t="shared" si="19"/>
        <v>44.028571428571432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152.13032581453635</v>
      </c>
      <c r="M51" s="49">
        <f t="shared" si="20"/>
        <v>147.53694581280789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7"/>
      <c r="D73" s="617"/>
      <c r="E73" s="617"/>
      <c r="F73" s="118"/>
      <c r="G73" s="198"/>
      <c r="H73" s="617"/>
      <c r="I73" s="617"/>
      <c r="J73" s="617"/>
      <c r="K73" s="118"/>
      <c r="L73" s="198"/>
      <c r="M73" s="617"/>
      <c r="N73" s="617"/>
      <c r="O73" s="118"/>
      <c r="P73" s="198"/>
      <c r="Q73" s="617"/>
      <c r="R73" s="61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1.1000000000000001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1.1000000000000001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8.6</v>
      </c>
      <c r="D79" s="204">
        <v>1.1000000000000001</v>
      </c>
      <c r="E79" s="204">
        <v>9.1</v>
      </c>
      <c r="F79" s="205">
        <v>10.199999999999999</v>
      </c>
      <c r="G79" s="203">
        <v>9</v>
      </c>
      <c r="H79" s="204">
        <v>9.3000000000000007</v>
      </c>
      <c r="I79" s="204">
        <v>1.7</v>
      </c>
      <c r="J79" s="204">
        <v>9.5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8.6</v>
      </c>
      <c r="D80" s="204">
        <v>1.1000000000000001</v>
      </c>
      <c r="E80" s="204">
        <v>9.1</v>
      </c>
      <c r="F80" s="205">
        <v>10.199999999999999</v>
      </c>
      <c r="G80" s="203">
        <v>9</v>
      </c>
      <c r="H80" s="204">
        <v>9.3000000000000007</v>
      </c>
      <c r="I80" s="204">
        <v>1.7</v>
      </c>
      <c r="J80" s="204">
        <v>9.5</v>
      </c>
      <c r="K80" s="205">
        <v>10.5</v>
      </c>
      <c r="L80" s="203">
        <v>10.8</v>
      </c>
      <c r="M80" s="204">
        <v>1.7</v>
      </c>
      <c r="N80" s="204">
        <v>11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11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2.1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66.2</v>
      </c>
      <c r="C83" s="309">
        <f>SUM(C76:C82)</f>
        <v>61.000000000000007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62.7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66.2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9.4770000000000003</v>
      </c>
      <c r="C86" s="204">
        <f t="shared" si="28"/>
        <v>8.6093999999999991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8.9854000000000003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9.4770000000000003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10.961600000000001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155.03512880562062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152.53456221198158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95D-77F1-4FC7-B62D-3BD138C3BE22}">
  <dimension ref="A1:AQ239"/>
  <sheetViews>
    <sheetView view="pageBreakPreview" topLeftCell="A40" zoomScale="30" zoomScaleNormal="29" zoomScaleSheetLayoutView="30" workbookViewId="0">
      <selection activeCell="L45" sqref="L45:P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618"/>
      <c r="E3" s="618"/>
      <c r="F3" s="618"/>
      <c r="G3" s="618"/>
      <c r="H3" s="618"/>
      <c r="I3" s="618"/>
      <c r="J3" s="618"/>
      <c r="K3" s="618"/>
      <c r="L3" s="618"/>
      <c r="M3" s="618"/>
      <c r="N3" s="618"/>
      <c r="O3" s="618"/>
      <c r="P3" s="618"/>
      <c r="Q3" s="618"/>
      <c r="R3" s="618"/>
      <c r="S3" s="618"/>
      <c r="T3" s="618"/>
      <c r="U3" s="618"/>
      <c r="V3" s="618"/>
      <c r="W3" s="618"/>
      <c r="X3" s="618"/>
      <c r="Y3" s="2"/>
      <c r="Z3" s="2"/>
      <c r="AA3" s="2"/>
      <c r="AB3" s="2"/>
      <c r="AC3" s="2"/>
      <c r="AD3" s="6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8" t="s">
        <v>1</v>
      </c>
      <c r="B9" s="618"/>
      <c r="C9" s="618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8"/>
      <c r="B10" s="618"/>
      <c r="C10" s="6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8" t="s">
        <v>4</v>
      </c>
      <c r="B11" s="618"/>
      <c r="C11" s="618"/>
      <c r="D11" s="1"/>
      <c r="E11" s="619">
        <v>1</v>
      </c>
      <c r="F11" s="1"/>
      <c r="G11" s="1"/>
      <c r="H11" s="1"/>
      <c r="I11" s="1"/>
      <c r="J11" s="1"/>
      <c r="K11" s="650" t="s">
        <v>165</v>
      </c>
      <c r="L11" s="650"/>
      <c r="M11" s="620"/>
      <c r="N11" s="62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8"/>
      <c r="B12" s="618"/>
      <c r="C12" s="618"/>
      <c r="D12" s="1"/>
      <c r="E12" s="5"/>
      <c r="F12" s="1"/>
      <c r="G12" s="1"/>
      <c r="H12" s="1"/>
      <c r="I12" s="1"/>
      <c r="J12" s="1"/>
      <c r="K12" s="620"/>
      <c r="L12" s="620"/>
      <c r="M12" s="620"/>
      <c r="N12" s="62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8"/>
      <c r="B13" s="618"/>
      <c r="C13" s="618"/>
      <c r="D13" s="618"/>
      <c r="E13" s="618"/>
      <c r="F13" s="618"/>
      <c r="G13" s="618"/>
      <c r="H13" s="618"/>
      <c r="I13" s="618"/>
      <c r="J13" s="618"/>
      <c r="K13" s="618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1"/>
      <c r="X13" s="1"/>
      <c r="Y13" s="1"/>
    </row>
    <row r="14" spans="1:30" s="3" customFormat="1" ht="27" thickBot="1" x14ac:dyDescent="0.3">
      <c r="A14" s="61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2.0995999999999633</v>
      </c>
      <c r="D17" s="300">
        <v>1.9980999999999647</v>
      </c>
      <c r="E17" s="300">
        <v>0.3218999999999943</v>
      </c>
      <c r="F17" s="300">
        <v>2.0212999999999641</v>
      </c>
      <c r="G17" s="300">
        <v>2.3808999999999578</v>
      </c>
      <c r="H17" s="299">
        <v>448</v>
      </c>
      <c r="I17" s="300">
        <v>3.4544999999999639</v>
      </c>
      <c r="J17" s="300">
        <v>3.5573999999999626</v>
      </c>
      <c r="K17" s="300">
        <v>0.59289999999999388</v>
      </c>
      <c r="L17" s="300">
        <v>3.5818999999999628</v>
      </c>
      <c r="M17" s="301">
        <v>3.9542999999999586</v>
      </c>
      <c r="N17" s="23">
        <v>130.99612644789562</v>
      </c>
      <c r="O17" s="24">
        <v>22.058143822521565</v>
      </c>
      <c r="P17" s="24">
        <v>128.77131190227925</v>
      </c>
      <c r="Q17" s="25">
        <v>130.09735515870793</v>
      </c>
      <c r="R17" s="23">
        <v>125.45619460922583</v>
      </c>
      <c r="S17" s="24">
        <v>22.061103896375691</v>
      </c>
      <c r="T17" s="24">
        <v>123.95972447134287</v>
      </c>
      <c r="U17" s="25">
        <v>125.11811800379056</v>
      </c>
      <c r="V17" s="302">
        <f>SUM(B17:U17)</f>
        <v>1726.4808783121389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2.0995999999999633</v>
      </c>
      <c r="D18" s="300">
        <v>1.9980999999999647</v>
      </c>
      <c r="E18" s="300">
        <v>0.3218999999999943</v>
      </c>
      <c r="F18" s="300">
        <v>2.0212999999999641</v>
      </c>
      <c r="G18" s="300">
        <v>2.3808999999999578</v>
      </c>
      <c r="H18" s="299">
        <v>448</v>
      </c>
      <c r="I18" s="300">
        <v>3.4544999999999639</v>
      </c>
      <c r="J18" s="300">
        <v>3.5573999999999626</v>
      </c>
      <c r="K18" s="300">
        <v>0.59289999999999388</v>
      </c>
      <c r="L18" s="300">
        <v>3.5818999999999628</v>
      </c>
      <c r="M18" s="301">
        <v>3.9542999999999586</v>
      </c>
      <c r="N18" s="23">
        <v>130.99612644789562</v>
      </c>
      <c r="O18" s="24">
        <v>22.058143822521565</v>
      </c>
      <c r="P18" s="24">
        <v>128.77131190227925</v>
      </c>
      <c r="Q18" s="25">
        <v>130.09735515870793</v>
      </c>
      <c r="R18" s="23">
        <v>125.45619460922583</v>
      </c>
      <c r="S18" s="24">
        <v>22.061103896375691</v>
      </c>
      <c r="T18" s="24">
        <v>123.95972447134287</v>
      </c>
      <c r="U18" s="25">
        <v>125.11811800379056</v>
      </c>
      <c r="V18" s="302">
        <f t="shared" ref="V18:V23" si="0">SUM(B18:U18)</f>
        <v>1726.4808783121389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446</v>
      </c>
      <c r="C19" s="300">
        <v>2.0966999999999629</v>
      </c>
      <c r="D19" s="300">
        <v>1.9951999999999648</v>
      </c>
      <c r="E19" s="300">
        <v>0.3189999999999944</v>
      </c>
      <c r="F19" s="300">
        <v>2.0154999999999643</v>
      </c>
      <c r="G19" s="300">
        <v>2.3779999999999584</v>
      </c>
      <c r="H19" s="299">
        <v>447</v>
      </c>
      <c r="I19" s="300">
        <v>3.4495999999999638</v>
      </c>
      <c r="J19" s="300">
        <v>3.5475999999999632</v>
      </c>
      <c r="K19" s="300">
        <v>0.58799999999999386</v>
      </c>
      <c r="L19" s="300">
        <v>3.5769999999999627</v>
      </c>
      <c r="M19" s="301">
        <v>3.9493999999999585</v>
      </c>
      <c r="N19" s="23">
        <v>130.80932942084169</v>
      </c>
      <c r="O19" s="24">
        <v>21.816302470991367</v>
      </c>
      <c r="P19" s="24">
        <v>128.13163523908824</v>
      </c>
      <c r="Q19" s="25">
        <v>129.90967793651677</v>
      </c>
      <c r="R19" s="23">
        <v>125.26048215630962</v>
      </c>
      <c r="S19" s="24">
        <v>21.605258441449713</v>
      </c>
      <c r="T19" s="24">
        <v>124.39005021146281</v>
      </c>
      <c r="U19" s="25">
        <v>124.97599279848373</v>
      </c>
      <c r="V19" s="302">
        <f t="shared" si="0"/>
        <v>1723.8147286751434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446</v>
      </c>
      <c r="C20" s="300">
        <v>2.0966999999999629</v>
      </c>
      <c r="D20" s="300">
        <v>1.9951999999999648</v>
      </c>
      <c r="E20" s="300">
        <v>0.3189999999999944</v>
      </c>
      <c r="F20" s="300">
        <v>2.0154999999999643</v>
      </c>
      <c r="G20" s="300">
        <v>2.3779999999999584</v>
      </c>
      <c r="H20" s="299">
        <v>447</v>
      </c>
      <c r="I20" s="300">
        <v>3.4495999999999638</v>
      </c>
      <c r="J20" s="300">
        <v>3.5475999999999632</v>
      </c>
      <c r="K20" s="300">
        <v>0.58799999999999386</v>
      </c>
      <c r="L20" s="300">
        <v>3.5769999999999627</v>
      </c>
      <c r="M20" s="301">
        <v>3.9493999999999585</v>
      </c>
      <c r="N20" s="23">
        <v>130.80932942084169</v>
      </c>
      <c r="O20" s="24">
        <v>21.816302470991367</v>
      </c>
      <c r="P20" s="24">
        <v>128.13163523908824</v>
      </c>
      <c r="Q20" s="25">
        <v>129.90967793651677</v>
      </c>
      <c r="R20" s="23">
        <v>125.26048215630962</v>
      </c>
      <c r="S20" s="24">
        <v>21.605258441449713</v>
      </c>
      <c r="T20" s="24">
        <v>124.39005021146281</v>
      </c>
      <c r="U20" s="25">
        <v>124.97599279848373</v>
      </c>
      <c r="V20" s="302">
        <f t="shared" si="0"/>
        <v>1723.8147286751434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446</v>
      </c>
      <c r="C21" s="300">
        <v>2.0966999999999629</v>
      </c>
      <c r="D21" s="300">
        <v>1.9951999999999648</v>
      </c>
      <c r="E21" s="300">
        <v>0.3189999999999944</v>
      </c>
      <c r="F21" s="300">
        <v>2.0154999999999643</v>
      </c>
      <c r="G21" s="300">
        <v>2.3779999999999584</v>
      </c>
      <c r="H21" s="299">
        <v>447</v>
      </c>
      <c r="I21" s="300">
        <v>3.4495999999999638</v>
      </c>
      <c r="J21" s="300">
        <v>3.5475999999999632</v>
      </c>
      <c r="K21" s="300">
        <v>0.58799999999999386</v>
      </c>
      <c r="L21" s="300">
        <v>3.5769999999999627</v>
      </c>
      <c r="M21" s="301">
        <v>3.9493999999999585</v>
      </c>
      <c r="N21" s="23">
        <v>130.80932942084169</v>
      </c>
      <c r="O21" s="24">
        <v>21.816302470991367</v>
      </c>
      <c r="P21" s="24">
        <v>128.13163523908824</v>
      </c>
      <c r="Q21" s="25">
        <v>129.90967793651677</v>
      </c>
      <c r="R21" s="23">
        <v>125.26048215630962</v>
      </c>
      <c r="S21" s="24">
        <v>21.605258441449713</v>
      </c>
      <c r="T21" s="24">
        <v>124.39005021146281</v>
      </c>
      <c r="U21" s="25">
        <v>124.97599279848373</v>
      </c>
      <c r="V21" s="302">
        <f t="shared" si="0"/>
        <v>1723.8147286751434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446</v>
      </c>
      <c r="C22" s="300">
        <v>2.0966999999999629</v>
      </c>
      <c r="D22" s="300">
        <v>1.9951999999999648</v>
      </c>
      <c r="E22" s="300">
        <v>0.3189999999999944</v>
      </c>
      <c r="F22" s="300">
        <v>2.0154999999999643</v>
      </c>
      <c r="G22" s="300">
        <v>2.3779999999999584</v>
      </c>
      <c r="H22" s="299">
        <v>447</v>
      </c>
      <c r="I22" s="300">
        <v>3.4495999999999638</v>
      </c>
      <c r="J22" s="300">
        <v>3.5475999999999632</v>
      </c>
      <c r="K22" s="300">
        <v>0.58799999999999386</v>
      </c>
      <c r="L22" s="300">
        <v>3.5769999999999627</v>
      </c>
      <c r="M22" s="301">
        <v>3.9493999999999585</v>
      </c>
      <c r="N22" s="23">
        <v>130.80932942084169</v>
      </c>
      <c r="O22" s="24">
        <v>21.816302470991367</v>
      </c>
      <c r="P22" s="24">
        <v>128.13163523908824</v>
      </c>
      <c r="Q22" s="25">
        <v>129.90967793651677</v>
      </c>
      <c r="R22" s="23">
        <v>125.26048215630962</v>
      </c>
      <c r="S22" s="24">
        <v>21.605258441449713</v>
      </c>
      <c r="T22" s="24">
        <v>124.39005021146281</v>
      </c>
      <c r="U22" s="25">
        <v>124.97599279848373</v>
      </c>
      <c r="V22" s="302">
        <f t="shared" si="0"/>
        <v>1723.8147286751434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446</v>
      </c>
      <c r="C23" s="300">
        <v>2.0966999999999629</v>
      </c>
      <c r="D23" s="300">
        <v>1.9951999999999648</v>
      </c>
      <c r="E23" s="300">
        <v>0.3189999999999944</v>
      </c>
      <c r="F23" s="300">
        <v>2.0154999999999643</v>
      </c>
      <c r="G23" s="300">
        <v>2.3779999999999584</v>
      </c>
      <c r="H23" s="299">
        <v>447</v>
      </c>
      <c r="I23" s="300">
        <v>3.4495999999999638</v>
      </c>
      <c r="J23" s="300">
        <v>3.5475999999999632</v>
      </c>
      <c r="K23" s="300">
        <v>0.58799999999999386</v>
      </c>
      <c r="L23" s="300">
        <v>3.5769999999999627</v>
      </c>
      <c r="M23" s="301">
        <v>3.9493999999999585</v>
      </c>
      <c r="N23" s="23">
        <v>130.80932942084169</v>
      </c>
      <c r="O23" s="24">
        <v>21.816302470991367</v>
      </c>
      <c r="P23" s="24">
        <v>128.13163523908824</v>
      </c>
      <c r="Q23" s="25">
        <v>129.90967793651677</v>
      </c>
      <c r="R23" s="23">
        <v>125.26048215630962</v>
      </c>
      <c r="S23" s="24">
        <v>21.605258441449713</v>
      </c>
      <c r="T23" s="24">
        <v>124.39005021146281</v>
      </c>
      <c r="U23" s="25">
        <v>124.97599279848373</v>
      </c>
      <c r="V23" s="302">
        <f t="shared" si="0"/>
        <v>1723.8147286751434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3122</v>
      </c>
      <c r="C24" s="306">
        <f t="shared" ref="C24:U24" si="1">SUM(C17:C23)</f>
        <v>14.682699999999741</v>
      </c>
      <c r="D24" s="306">
        <f t="shared" si="1"/>
        <v>13.972199999999754</v>
      </c>
      <c r="E24" s="306">
        <f t="shared" si="1"/>
        <v>2.2387999999999604</v>
      </c>
      <c r="F24" s="306">
        <f t="shared" si="1"/>
        <v>14.120099999999749</v>
      </c>
      <c r="G24" s="306">
        <f t="shared" si="1"/>
        <v>16.651799999999707</v>
      </c>
      <c r="H24" s="305">
        <f t="shared" si="1"/>
        <v>3131</v>
      </c>
      <c r="I24" s="306">
        <f t="shared" si="1"/>
        <v>24.156999999999751</v>
      </c>
      <c r="J24" s="306">
        <f t="shared" si="1"/>
        <v>24.852799999999743</v>
      </c>
      <c r="K24" s="306">
        <f t="shared" si="1"/>
        <v>4.1257999999999573</v>
      </c>
      <c r="L24" s="306">
        <f t="shared" si="1"/>
        <v>25.048799999999737</v>
      </c>
      <c r="M24" s="307">
        <f t="shared" si="1"/>
        <v>27.655599999999708</v>
      </c>
      <c r="N24" s="391">
        <f t="shared" si="1"/>
        <v>916.03889999999956</v>
      </c>
      <c r="O24" s="392">
        <f t="shared" si="1"/>
        <v>153.19779999999994</v>
      </c>
      <c r="P24" s="392">
        <f t="shared" si="1"/>
        <v>898.20079999999984</v>
      </c>
      <c r="Q24" s="393">
        <f t="shared" si="1"/>
        <v>909.7430999999998</v>
      </c>
      <c r="R24" s="391">
        <f t="shared" si="1"/>
        <v>877.21479999999985</v>
      </c>
      <c r="S24" s="392">
        <f t="shared" si="1"/>
        <v>152.14849999999993</v>
      </c>
      <c r="T24" s="392">
        <f t="shared" si="1"/>
        <v>869.86969999999985</v>
      </c>
      <c r="U24" s="393">
        <f t="shared" si="1"/>
        <v>875.11619999999971</v>
      </c>
      <c r="V24" s="302">
        <f>SUM(B24:U24)</f>
        <v>12072.035399999995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149.8849718159469</v>
      </c>
    </row>
    <row r="26" spans="1:42" s="52" customFormat="1" ht="36.75" customHeight="1" x14ac:dyDescent="0.25">
      <c r="A26" s="321" t="s">
        <v>21</v>
      </c>
      <c r="B26" s="322"/>
      <c r="C26" s="323">
        <v>723</v>
      </c>
      <c r="D26" s="323">
        <v>688</v>
      </c>
      <c r="E26" s="323">
        <v>110</v>
      </c>
      <c r="F26" s="323">
        <v>695</v>
      </c>
      <c r="G26" s="323">
        <v>820</v>
      </c>
      <c r="H26" s="324"/>
      <c r="I26" s="323">
        <v>704</v>
      </c>
      <c r="J26" s="323">
        <v>724</v>
      </c>
      <c r="K26" s="323">
        <v>120</v>
      </c>
      <c r="L26" s="323">
        <v>730</v>
      </c>
      <c r="M26" s="325">
        <v>806</v>
      </c>
      <c r="N26" s="86">
        <v>873</v>
      </c>
      <c r="O26" s="35">
        <v>146</v>
      </c>
      <c r="P26" s="35">
        <v>856</v>
      </c>
      <c r="Q26" s="36">
        <v>867</v>
      </c>
      <c r="R26" s="34">
        <v>836</v>
      </c>
      <c r="S26" s="35">
        <v>145</v>
      </c>
      <c r="T26" s="35">
        <v>829</v>
      </c>
      <c r="U26" s="36">
        <v>834</v>
      </c>
      <c r="V26" s="326">
        <f>SUM(C26:U26)</f>
        <v>11506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650.2661999999998</v>
      </c>
      <c r="D27" s="300">
        <f t="shared" ref="D27:G27" si="2">(D26*D25/1000)*6</f>
        <v>618.78719999999976</v>
      </c>
      <c r="E27" s="300">
        <f t="shared" si="2"/>
        <v>98.933999999999969</v>
      </c>
      <c r="F27" s="300">
        <f t="shared" si="2"/>
        <v>625.08299999999986</v>
      </c>
      <c r="G27" s="300">
        <f t="shared" si="2"/>
        <v>737.5079999999997</v>
      </c>
      <c r="H27" s="328"/>
      <c r="I27" s="300">
        <f>(I26*I25/1000)*6</f>
        <v>633.17759999999976</v>
      </c>
      <c r="J27" s="300">
        <f>(J26*J25/1000)*6</f>
        <v>651.16559999999981</v>
      </c>
      <c r="K27" s="300">
        <f>(K26*K25/1000)*6</f>
        <v>107.92799999999995</v>
      </c>
      <c r="L27" s="300">
        <f>(L26*L25/1000)*6</f>
        <v>656.56199999999967</v>
      </c>
      <c r="M27" s="301">
        <f>(M26*M25/1000)*6</f>
        <v>724.91639999999973</v>
      </c>
      <c r="N27" s="302">
        <f>((N26*N25)*7/1000-N17-N18)/5</f>
        <v>130.80932942084169</v>
      </c>
      <c r="O27" s="204">
        <f t="shared" ref="O27:U27" si="3">((O26*O25)*7/1000-O17-O18)/5</f>
        <v>21.816302470991367</v>
      </c>
      <c r="P27" s="204">
        <f t="shared" si="3"/>
        <v>128.13163523908824</v>
      </c>
      <c r="Q27" s="205">
        <f t="shared" si="3"/>
        <v>129.90967793651677</v>
      </c>
      <c r="R27" s="203">
        <f t="shared" si="3"/>
        <v>125.26048215630962</v>
      </c>
      <c r="S27" s="204">
        <f t="shared" si="3"/>
        <v>21.605258441449713</v>
      </c>
      <c r="T27" s="204">
        <f t="shared" si="3"/>
        <v>124.39005021146281</v>
      </c>
      <c r="U27" s="205">
        <f t="shared" si="3"/>
        <v>124.97599279848373</v>
      </c>
      <c r="V27" s="88"/>
      <c r="W27" s="52">
        <f>((V24*1000)/V26)/7</f>
        <v>149.8849718159469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2.0966999999999629</v>
      </c>
      <c r="D28" s="330">
        <f t="shared" ref="D28:G28" si="4">+(D25-$C$32)*D26/1000</f>
        <v>1.9951999999999648</v>
      </c>
      <c r="E28" s="330">
        <f t="shared" si="4"/>
        <v>0.3189999999999944</v>
      </c>
      <c r="F28" s="330">
        <f t="shared" si="4"/>
        <v>2.0154999999999643</v>
      </c>
      <c r="G28" s="330">
        <f t="shared" si="4"/>
        <v>2.3779999999999584</v>
      </c>
      <c r="H28" s="329"/>
      <c r="I28" s="330">
        <f>+(I25-$I$32)*I26/1000</f>
        <v>3.4495999999999638</v>
      </c>
      <c r="J28" s="330">
        <f t="shared" ref="J28:M28" si="5">+(J25-$I$32)*J26/1000</f>
        <v>3.5475999999999632</v>
      </c>
      <c r="K28" s="330">
        <f t="shared" si="5"/>
        <v>0.58799999999999386</v>
      </c>
      <c r="L28" s="330">
        <f t="shared" si="5"/>
        <v>3.5769999999999627</v>
      </c>
      <c r="M28" s="331">
        <f t="shared" si="5"/>
        <v>3.9493999999999585</v>
      </c>
      <c r="N28" s="259">
        <f t="shared" ref="N28:U28" si="6">((N26*N25)*7)/1000</f>
        <v>916.03889999999967</v>
      </c>
      <c r="O28" s="45">
        <f t="shared" si="6"/>
        <v>153.19779999999997</v>
      </c>
      <c r="P28" s="45">
        <f t="shared" si="6"/>
        <v>898.20079999999973</v>
      </c>
      <c r="Q28" s="46">
        <f t="shared" si="6"/>
        <v>909.7430999999998</v>
      </c>
      <c r="R28" s="44">
        <f t="shared" si="6"/>
        <v>877.21479999999974</v>
      </c>
      <c r="S28" s="45">
        <f t="shared" si="6"/>
        <v>152.14849999999996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843.5000000000025</v>
      </c>
      <c r="D29" s="333">
        <f t="shared" si="7"/>
        <v>802.66666666666902</v>
      </c>
      <c r="E29" s="333">
        <f t="shared" si="7"/>
        <v>128.33333333333371</v>
      </c>
      <c r="F29" s="333">
        <f t="shared" si="7"/>
        <v>810.83333333333564</v>
      </c>
      <c r="G29" s="333">
        <f t="shared" si="7"/>
        <v>956.66666666666947</v>
      </c>
      <c r="H29" s="332"/>
      <c r="I29" s="333">
        <f>+I26*(1.16666666666667)</f>
        <v>821.33333333333576</v>
      </c>
      <c r="J29" s="333">
        <f>+J26*(1.16666666666667)</f>
        <v>844.66666666666913</v>
      </c>
      <c r="K29" s="333">
        <f>+K26*(1.16666666666667)</f>
        <v>140.0000000000004</v>
      </c>
      <c r="L29" s="333">
        <f>+L26*(1.16666666666667)</f>
        <v>851.66666666666913</v>
      </c>
      <c r="M29" s="334">
        <f>+M26*(1.16666666666667)</f>
        <v>940.3333333333361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149.89999999999998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149.89999999999992</v>
      </c>
      <c r="T29" s="49">
        <f t="shared" si="8"/>
        <v>149.89999999999998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108.37769999999996</v>
      </c>
      <c r="D30" s="335">
        <f t="shared" ref="D30:G30" si="9">+(D27/6)</f>
        <v>103.13119999999996</v>
      </c>
      <c r="E30" s="335">
        <f t="shared" si="9"/>
        <v>16.488999999999994</v>
      </c>
      <c r="F30" s="335">
        <f t="shared" si="9"/>
        <v>104.18049999999998</v>
      </c>
      <c r="G30" s="335">
        <f t="shared" si="9"/>
        <v>122.91799999999995</v>
      </c>
      <c r="H30" s="328"/>
      <c r="I30" s="335">
        <f>+(I27/6)</f>
        <v>105.52959999999996</v>
      </c>
      <c r="J30" s="335">
        <f>+(J27/6)</f>
        <v>108.52759999999996</v>
      </c>
      <c r="K30" s="335">
        <f>+(K27/6)</f>
        <v>17.987999999999992</v>
      </c>
      <c r="L30" s="335">
        <f>+(L27/6)</f>
        <v>109.42699999999995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267.27357499999999</v>
      </c>
      <c r="D31" s="335">
        <f t="shared" ref="D31:G31" si="10">+((D27-D24)/4)+D30</f>
        <v>254.33494999999999</v>
      </c>
      <c r="E31" s="335">
        <f t="shared" si="10"/>
        <v>40.662799999999997</v>
      </c>
      <c r="F31" s="335">
        <f t="shared" si="10"/>
        <v>256.92122499999999</v>
      </c>
      <c r="G31" s="335">
        <f t="shared" si="10"/>
        <v>303.13204999999994</v>
      </c>
      <c r="H31" s="328"/>
      <c r="I31" s="335">
        <f>+((I27-I24)/4)+I30</f>
        <v>257.78474999999997</v>
      </c>
      <c r="J31" s="335">
        <f>+((J27-J24)/4)+J30</f>
        <v>265.10579999999999</v>
      </c>
      <c r="K31" s="335">
        <f>+((K27-K24)/4)+K30</f>
        <v>43.938549999999992</v>
      </c>
      <c r="L31" s="335">
        <f>+((L27-L24)/4)+L30</f>
        <v>267.30529999999993</v>
      </c>
      <c r="M31" s="336">
        <f>+((M27-M24)/4)+M30</f>
        <v>295.13459999999998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446.29199999999997</v>
      </c>
      <c r="E32" s="340">
        <f>+SUM(C26:G26)</f>
        <v>3036</v>
      </c>
      <c r="F32" s="341"/>
      <c r="G32" s="341"/>
      <c r="H32" s="337"/>
      <c r="I32" s="338">
        <v>145</v>
      </c>
      <c r="J32" s="339">
        <f>+I32*K32/1000</f>
        <v>447.18</v>
      </c>
      <c r="K32" s="340">
        <f>+SUM(I26:M26)</f>
        <v>3084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112.56450000000005</v>
      </c>
      <c r="C39" s="82">
        <v>114.68550000000005</v>
      </c>
      <c r="D39" s="82">
        <v>5.6055000000000019</v>
      </c>
      <c r="E39" s="82">
        <v>115.23688000000001</v>
      </c>
      <c r="F39" s="82">
        <v>115.39094000000001</v>
      </c>
      <c r="G39" s="82"/>
      <c r="H39" s="82"/>
      <c r="I39" s="205">
        <f t="shared" ref="I39:I46" si="11">SUM(B39:H39)</f>
        <v>463.48332000000016</v>
      </c>
      <c r="J39" s="52"/>
      <c r="K39" s="404" t="s">
        <v>13</v>
      </c>
      <c r="L39" s="82">
        <v>8.5</v>
      </c>
      <c r="M39" s="82">
        <v>8.5</v>
      </c>
      <c r="N39" s="82">
        <v>0.4</v>
      </c>
      <c r="O39" s="82">
        <v>8.5</v>
      </c>
      <c r="P39" s="82">
        <v>8.3000000000000007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112.56450000000005</v>
      </c>
      <c r="C40" s="82">
        <v>114.68550000000005</v>
      </c>
      <c r="D40" s="82">
        <v>5.6055000000000019</v>
      </c>
      <c r="E40" s="82">
        <v>115.23688000000001</v>
      </c>
      <c r="F40" s="82">
        <v>115.39094000000001</v>
      </c>
      <c r="G40" s="82"/>
      <c r="H40" s="82"/>
      <c r="I40" s="205">
        <f t="shared" si="11"/>
        <v>463.48332000000016</v>
      </c>
      <c r="J40" s="52"/>
      <c r="K40" s="406" t="s">
        <v>14</v>
      </c>
      <c r="L40" s="82">
        <v>8.5</v>
      </c>
      <c r="M40" s="82">
        <v>8.5</v>
      </c>
      <c r="N40" s="82">
        <v>0.4</v>
      </c>
      <c r="O40" s="82">
        <v>8.5</v>
      </c>
      <c r="P40" s="82">
        <v>8.3000000000000007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0.4</v>
      </c>
      <c r="O41" s="82">
        <v>8.4</v>
      </c>
      <c r="P41" s="82">
        <v>8.1999999999999993</v>
      </c>
      <c r="Q41" s="24"/>
      <c r="R41" s="205">
        <f t="shared" si="12"/>
        <v>33.899999999999991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</v>
      </c>
      <c r="N42" s="82">
        <v>0.5</v>
      </c>
      <c r="O42" s="82">
        <v>8.4</v>
      </c>
      <c r="P42" s="82">
        <v>8.3000000000000007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</v>
      </c>
      <c r="N43" s="82">
        <v>0.5</v>
      </c>
      <c r="O43" s="82">
        <v>8.5</v>
      </c>
      <c r="P43" s="82">
        <v>8.3000000000000007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</v>
      </c>
      <c r="N44" s="82">
        <v>0.5</v>
      </c>
      <c r="O44" s="82">
        <v>8.5</v>
      </c>
      <c r="P44" s="82">
        <v>8.3000000000000007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</v>
      </c>
      <c r="N45" s="82">
        <v>0.5</v>
      </c>
      <c r="O45" s="82">
        <v>8.5</v>
      </c>
      <c r="P45" s="82">
        <v>8.3000000000000007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225.1290000000001</v>
      </c>
      <c r="C46" s="309">
        <f t="shared" si="13"/>
        <v>229.37100000000009</v>
      </c>
      <c r="D46" s="309">
        <f t="shared" si="13"/>
        <v>11.211000000000004</v>
      </c>
      <c r="E46" s="309">
        <f t="shared" si="13"/>
        <v>230.47376000000003</v>
      </c>
      <c r="F46" s="309">
        <f t="shared" si="13"/>
        <v>230.78188000000003</v>
      </c>
      <c r="G46" s="309">
        <f t="shared" si="13"/>
        <v>0</v>
      </c>
      <c r="H46" s="309">
        <f t="shared" si="13"/>
        <v>0</v>
      </c>
      <c r="I46" s="205">
        <f t="shared" si="11"/>
        <v>926.96664000000033</v>
      </c>
      <c r="K46" s="406" t="s">
        <v>11</v>
      </c>
      <c r="L46" s="308">
        <f t="shared" ref="L46:Q46" si="14">SUM(L39:L45)</f>
        <v>59.800000000000004</v>
      </c>
      <c r="M46" s="309">
        <f t="shared" si="14"/>
        <v>59.900000000000006</v>
      </c>
      <c r="N46" s="309">
        <f t="shared" si="14"/>
        <v>3.2</v>
      </c>
      <c r="O46" s="309">
        <f t="shared" si="14"/>
        <v>59.3</v>
      </c>
      <c r="P46" s="309">
        <f t="shared" si="14"/>
        <v>58</v>
      </c>
      <c r="Q46" s="309">
        <f t="shared" si="14"/>
        <v>0</v>
      </c>
      <c r="R46" s="205">
        <f t="shared" si="12"/>
        <v>240.20000000000002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151.50000000000006</v>
      </c>
      <c r="C47" s="571">
        <v>151.50000000000006</v>
      </c>
      <c r="D47" s="571">
        <v>151.50000000000006</v>
      </c>
      <c r="E47" s="571">
        <v>154.06</v>
      </c>
      <c r="F47" s="571">
        <v>154.06</v>
      </c>
      <c r="G47" s="317"/>
      <c r="H47" s="317"/>
      <c r="I47" s="425">
        <f>+((I46/I48)/7)*1000</f>
        <v>43.646607025143631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147.90640394088669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743</v>
      </c>
      <c r="C48" s="35">
        <v>757</v>
      </c>
      <c r="D48" s="35">
        <v>37</v>
      </c>
      <c r="E48" s="35">
        <v>748</v>
      </c>
      <c r="F48" s="35">
        <v>749</v>
      </c>
      <c r="G48" s="35"/>
      <c r="H48" s="35"/>
      <c r="I48" s="427">
        <f>SUM(B48:H48)</f>
        <v>3034</v>
      </c>
      <c r="J48" s="52"/>
      <c r="K48" s="409" t="s">
        <v>21</v>
      </c>
      <c r="L48" s="428">
        <v>56</v>
      </c>
      <c r="M48" s="411">
        <v>58</v>
      </c>
      <c r="N48" s="411">
        <v>3</v>
      </c>
      <c r="O48" s="411">
        <v>58</v>
      </c>
      <c r="P48" s="411">
        <v>57</v>
      </c>
      <c r="Q48" s="411"/>
      <c r="R48" s="429">
        <f>SUM(L48:Q48)</f>
        <v>232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112.56450000000005</v>
      </c>
      <c r="C49" s="204">
        <f t="shared" si="15"/>
        <v>114.68550000000005</v>
      </c>
      <c r="D49" s="204">
        <f t="shared" si="15"/>
        <v>5.6055000000000019</v>
      </c>
      <c r="E49" s="204">
        <f t="shared" si="15"/>
        <v>115.23688000000001</v>
      </c>
      <c r="F49" s="204">
        <f t="shared" si="15"/>
        <v>115.39094000000001</v>
      </c>
      <c r="G49" s="204">
        <f t="shared" si="15"/>
        <v>0</v>
      </c>
      <c r="H49" s="204">
        <f t="shared" si="15"/>
        <v>0</v>
      </c>
      <c r="I49" s="431">
        <f>((I46*1000)/I48)/7</f>
        <v>43.646607025143624</v>
      </c>
      <c r="K49" s="414" t="s">
        <v>22</v>
      </c>
      <c r="L49" s="302">
        <f t="shared" ref="L49:Q49" si="16">((L48*L47)*7/1000-L39-L40)/5</f>
        <v>8.5560000000000009</v>
      </c>
      <c r="M49" s="302">
        <f t="shared" si="16"/>
        <v>8.577</v>
      </c>
      <c r="N49" s="302">
        <f t="shared" si="16"/>
        <v>0.47000000000000003</v>
      </c>
      <c r="O49" s="302">
        <f t="shared" si="16"/>
        <v>8.4552000000000014</v>
      </c>
      <c r="P49" s="302">
        <f t="shared" si="16"/>
        <v>8.2908999999999988</v>
      </c>
      <c r="Q49" s="204">
        <f t="shared" si="16"/>
        <v>0</v>
      </c>
      <c r="R49" s="432">
        <f>((R46*1000)/R48)/7</f>
        <v>147.90640394088672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787.95150000000035</v>
      </c>
      <c r="C50" s="43">
        <f t="shared" si="17"/>
        <v>802.79850000000033</v>
      </c>
      <c r="D50" s="43">
        <f t="shared" si="17"/>
        <v>39.238500000000016</v>
      </c>
      <c r="E50" s="43">
        <f t="shared" si="17"/>
        <v>806.65816000000007</v>
      </c>
      <c r="F50" s="43">
        <f t="shared" si="17"/>
        <v>807.73658000000012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59.884999999999998</v>
      </c>
      <c r="N50" s="43">
        <f t="shared" si="18"/>
        <v>3.15</v>
      </c>
      <c r="O50" s="43">
        <f t="shared" si="18"/>
        <v>59.276000000000003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43.285714285714306</v>
      </c>
      <c r="C51" s="49">
        <f t="shared" si="19"/>
        <v>43.285714285714299</v>
      </c>
      <c r="D51" s="49">
        <f t="shared" si="19"/>
        <v>43.285714285714299</v>
      </c>
      <c r="E51" s="49">
        <f t="shared" si="19"/>
        <v>44.017142857142865</v>
      </c>
      <c r="F51" s="49">
        <f t="shared" si="19"/>
        <v>44.017142857142865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147.53694581280791</v>
      </c>
      <c r="N51" s="49">
        <f t="shared" si="20"/>
        <v>152.38095238095238</v>
      </c>
      <c r="O51" s="49">
        <f t="shared" si="20"/>
        <v>146.05911330049261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1"/>
      <c r="D73" s="621"/>
      <c r="E73" s="621"/>
      <c r="F73" s="118"/>
      <c r="G73" s="198"/>
      <c r="H73" s="621"/>
      <c r="I73" s="621"/>
      <c r="J73" s="621"/>
      <c r="K73" s="118"/>
      <c r="L73" s="198"/>
      <c r="M73" s="621"/>
      <c r="N73" s="621"/>
      <c r="O73" s="118"/>
      <c r="P73" s="198"/>
      <c r="Q73" s="621"/>
      <c r="R73" s="62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</v>
      </c>
      <c r="D76" s="204">
        <v>1.1000000000000001</v>
      </c>
      <c r="E76" s="204">
        <v>9.1999999999999993</v>
      </c>
      <c r="F76" s="205">
        <v>10.3</v>
      </c>
      <c r="G76" s="203">
        <v>9</v>
      </c>
      <c r="H76" s="204">
        <v>9.4</v>
      </c>
      <c r="I76" s="204">
        <v>1.7</v>
      </c>
      <c r="J76" s="204">
        <v>9.5</v>
      </c>
      <c r="K76" s="205">
        <v>10.6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2.1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</v>
      </c>
      <c r="D77" s="204">
        <v>1.1000000000000001</v>
      </c>
      <c r="E77" s="204">
        <v>9.1999999999999993</v>
      </c>
      <c r="F77" s="205">
        <v>10.3</v>
      </c>
      <c r="G77" s="203">
        <v>9</v>
      </c>
      <c r="H77" s="204">
        <v>9.4</v>
      </c>
      <c r="I77" s="204">
        <v>1.7</v>
      </c>
      <c r="J77" s="204">
        <v>9.5</v>
      </c>
      <c r="K77" s="205">
        <v>10.6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2.1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8.6999999999999993</v>
      </c>
      <c r="D78" s="204">
        <v>1</v>
      </c>
      <c r="E78" s="204">
        <v>9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10.7</v>
      </c>
      <c r="M78" s="204">
        <v>1.7</v>
      </c>
      <c r="N78" s="204">
        <v>10.9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10.5</v>
      </c>
      <c r="T78" s="405">
        <f t="shared" si="26"/>
        <v>145.4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8.8000000000000007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1.1000000000000001</v>
      </c>
      <c r="E81" s="204">
        <v>9.1</v>
      </c>
      <c r="F81" s="205">
        <v>10.199999999999999</v>
      </c>
      <c r="G81" s="203">
        <v>9</v>
      </c>
      <c r="H81" s="204">
        <v>9.3000000000000007</v>
      </c>
      <c r="I81" s="204">
        <v>1.7</v>
      </c>
      <c r="J81" s="204">
        <v>9.5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10.5</v>
      </c>
      <c r="T81" s="405">
        <f t="shared" si="26"/>
        <v>146.4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8.8000000000000007</v>
      </c>
      <c r="D82" s="204">
        <v>1.1000000000000001</v>
      </c>
      <c r="E82" s="204">
        <v>9.1</v>
      </c>
      <c r="F82" s="205">
        <v>10.199999999999999</v>
      </c>
      <c r="G82" s="203">
        <v>9</v>
      </c>
      <c r="H82" s="204">
        <v>9.3000000000000007</v>
      </c>
      <c r="I82" s="204">
        <v>1.7</v>
      </c>
      <c r="J82" s="204">
        <v>9.5</v>
      </c>
      <c r="K82" s="205">
        <v>10.5</v>
      </c>
      <c r="L82" s="203">
        <v>10.8</v>
      </c>
      <c r="M82" s="204">
        <v>1.7</v>
      </c>
      <c r="N82" s="204">
        <v>11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60.999999999999986</v>
      </c>
      <c r="D83" s="309">
        <f>SUM(D76:D82)</f>
        <v>7.6</v>
      </c>
      <c r="E83" s="309">
        <f>SUM(E76:E82)</f>
        <v>63.800000000000004</v>
      </c>
      <c r="F83" s="310">
        <f>SUM(F76:F82)</f>
        <v>71.600000000000009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75.699999999999989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75.000000000000014</v>
      </c>
      <c r="P83" s="311">
        <f t="shared" si="27"/>
        <v>74.400000000000006</v>
      </c>
      <c r="Q83" s="309">
        <f t="shared" si="27"/>
        <v>14.1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8.7693999999999992</v>
      </c>
      <c r="D86" s="204">
        <f t="shared" si="28"/>
        <v>1.0839000000000003</v>
      </c>
      <c r="E86" s="204">
        <f t="shared" si="28"/>
        <v>9.0879999999999992</v>
      </c>
      <c r="F86" s="205">
        <f t="shared" si="28"/>
        <v>10.207600000000003</v>
      </c>
      <c r="G86" s="203">
        <f t="shared" si="28"/>
        <v>8.9453999999999994</v>
      </c>
      <c r="H86" s="204">
        <f t="shared" si="28"/>
        <v>9.3062000000000005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10.509</v>
      </c>
      <c r="L86" s="203">
        <f t="shared" si="28"/>
        <v>10.780999999999999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10.689400000000001</v>
      </c>
      <c r="P86" s="203">
        <f t="shared" si="28"/>
        <v>10.596399999999999</v>
      </c>
      <c r="Q86" s="204">
        <f t="shared" si="28"/>
        <v>1.9719000000000002</v>
      </c>
      <c r="R86" s="204">
        <f t="shared" si="28"/>
        <v>10.4832</v>
      </c>
      <c r="S86" s="205">
        <f t="shared" si="28"/>
        <v>10.509</v>
      </c>
      <c r="T86" s="413">
        <f>((T83*1000)/T85)/7</f>
        <v>152.5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152.88220551378441</v>
      </c>
      <c r="D88" s="49">
        <f>+(D83/D85)/7*1000</f>
        <v>155.10204081632654</v>
      </c>
      <c r="E88" s="49">
        <f>+(E83/E85)/7*1000</f>
        <v>151.90476190476193</v>
      </c>
      <c r="F88" s="50">
        <f>+(F83/F85)/7*1000</f>
        <v>150.42016806722688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154.48979591836732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150.90543259557344</v>
      </c>
      <c r="P88" s="48">
        <f t="shared" si="30"/>
        <v>154.03726708074532</v>
      </c>
      <c r="Q88" s="49">
        <f t="shared" si="30"/>
        <v>154.94505494505492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32943-25B1-476E-B33D-466A11C95D2D}">
  <dimension ref="A1:AQ239"/>
  <sheetViews>
    <sheetView view="pageBreakPreview" topLeftCell="A42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636"/>
      <c r="E3" s="636"/>
      <c r="F3" s="636"/>
      <c r="G3" s="636"/>
      <c r="H3" s="636"/>
      <c r="I3" s="636"/>
      <c r="J3" s="636"/>
      <c r="K3" s="636"/>
      <c r="L3" s="636"/>
      <c r="M3" s="636"/>
      <c r="N3" s="636"/>
      <c r="O3" s="636"/>
      <c r="P3" s="636"/>
      <c r="Q3" s="636"/>
      <c r="R3" s="636"/>
      <c r="S3" s="636"/>
      <c r="T3" s="636"/>
      <c r="U3" s="636"/>
      <c r="V3" s="636"/>
      <c r="W3" s="636"/>
      <c r="X3" s="636"/>
      <c r="Y3" s="2"/>
      <c r="Z3" s="2"/>
      <c r="AA3" s="2"/>
      <c r="AB3" s="2"/>
      <c r="AC3" s="2"/>
      <c r="AD3" s="63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36" t="s">
        <v>1</v>
      </c>
      <c r="B9" s="636"/>
      <c r="C9" s="636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36"/>
      <c r="B10" s="636"/>
      <c r="C10" s="63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36" t="s">
        <v>4</v>
      </c>
      <c r="B11" s="636"/>
      <c r="C11" s="636"/>
      <c r="D11" s="1"/>
      <c r="E11" s="637">
        <v>1</v>
      </c>
      <c r="F11" s="1"/>
      <c r="G11" s="1"/>
      <c r="H11" s="1"/>
      <c r="I11" s="1"/>
      <c r="J11" s="1"/>
      <c r="K11" s="650" t="s">
        <v>166</v>
      </c>
      <c r="L11" s="650"/>
      <c r="M11" s="638"/>
      <c r="N11" s="63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36"/>
      <c r="B12" s="636"/>
      <c r="C12" s="636"/>
      <c r="D12" s="1"/>
      <c r="E12" s="5"/>
      <c r="F12" s="1"/>
      <c r="G12" s="1"/>
      <c r="H12" s="1"/>
      <c r="I12" s="1"/>
      <c r="J12" s="1"/>
      <c r="K12" s="638"/>
      <c r="L12" s="638"/>
      <c r="M12" s="638"/>
      <c r="N12" s="63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36"/>
      <c r="B13" s="636"/>
      <c r="C13" s="636"/>
      <c r="D13" s="636"/>
      <c r="E13" s="636"/>
      <c r="F13" s="636"/>
      <c r="G13" s="636"/>
      <c r="H13" s="636"/>
      <c r="I13" s="636"/>
      <c r="J13" s="636"/>
      <c r="K13" s="636"/>
      <c r="L13" s="638"/>
      <c r="M13" s="638"/>
      <c r="N13" s="638"/>
      <c r="O13" s="638"/>
      <c r="P13" s="638"/>
      <c r="Q13" s="638"/>
      <c r="R13" s="638"/>
      <c r="S13" s="638"/>
      <c r="T13" s="638"/>
      <c r="U13" s="638"/>
      <c r="V13" s="638"/>
      <c r="W13" s="1"/>
      <c r="X13" s="1"/>
      <c r="Y13" s="1"/>
    </row>
    <row r="14" spans="1:30" s="3" customFormat="1" ht="27" thickBot="1" x14ac:dyDescent="0.3">
      <c r="A14" s="63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446</v>
      </c>
      <c r="C17" s="300">
        <v>2.0966999999999629</v>
      </c>
      <c r="D17" s="300">
        <v>1.9951999999999648</v>
      </c>
      <c r="E17" s="300">
        <v>0.3189999999999944</v>
      </c>
      <c r="F17" s="300">
        <v>2.0154999999999643</v>
      </c>
      <c r="G17" s="300">
        <v>2.3779999999999584</v>
      </c>
      <c r="H17" s="299">
        <v>447</v>
      </c>
      <c r="I17" s="300">
        <v>3.4495999999999638</v>
      </c>
      <c r="J17" s="300">
        <v>3.5475999999999632</v>
      </c>
      <c r="K17" s="300">
        <v>0.58799999999999386</v>
      </c>
      <c r="L17" s="300">
        <v>3.5769999999999627</v>
      </c>
      <c r="M17" s="301">
        <v>3.9493999999999585</v>
      </c>
      <c r="N17" s="23">
        <v>130.80932942084169</v>
      </c>
      <c r="O17" s="24">
        <v>21.816302470991367</v>
      </c>
      <c r="P17" s="24">
        <v>128.13163523908824</v>
      </c>
      <c r="Q17" s="25">
        <v>129.90967793651677</v>
      </c>
      <c r="R17" s="23">
        <v>125.26048215630962</v>
      </c>
      <c r="S17" s="24">
        <v>21.605258441449713</v>
      </c>
      <c r="T17" s="24">
        <v>124.39005021146281</v>
      </c>
      <c r="U17" s="25">
        <v>124.97599279848373</v>
      </c>
      <c r="V17" s="302">
        <f>SUM(B17:U17)</f>
        <v>1723.8147286751434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446</v>
      </c>
      <c r="C18" s="300">
        <v>2.0966999999999629</v>
      </c>
      <c r="D18" s="300">
        <v>1.9951999999999648</v>
      </c>
      <c r="E18" s="300">
        <v>0.3189999999999944</v>
      </c>
      <c r="F18" s="300">
        <v>2.0154999999999643</v>
      </c>
      <c r="G18" s="300">
        <v>2.3779999999999584</v>
      </c>
      <c r="H18" s="299">
        <v>447</v>
      </c>
      <c r="I18" s="300">
        <v>3.4495999999999638</v>
      </c>
      <c r="J18" s="300">
        <v>3.5475999999999632</v>
      </c>
      <c r="K18" s="300">
        <v>0.58799999999999386</v>
      </c>
      <c r="L18" s="300">
        <v>3.5769999999999627</v>
      </c>
      <c r="M18" s="301">
        <v>3.9493999999999585</v>
      </c>
      <c r="N18" s="23">
        <v>130.80932942084169</v>
      </c>
      <c r="O18" s="24">
        <v>21.816302470991367</v>
      </c>
      <c r="P18" s="24">
        <v>128.13163523908824</v>
      </c>
      <c r="Q18" s="25">
        <v>129.90967793651677</v>
      </c>
      <c r="R18" s="23">
        <v>125.26048215630962</v>
      </c>
      <c r="S18" s="24">
        <v>21.605258441449713</v>
      </c>
      <c r="T18" s="24">
        <v>124.39005021146281</v>
      </c>
      <c r="U18" s="25">
        <v>124.97599279848373</v>
      </c>
      <c r="V18" s="302">
        <f t="shared" ref="V18:V23" si="0">SUM(B18:U18)</f>
        <v>1723.8147286751434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444</v>
      </c>
      <c r="C19" s="300">
        <v>2.0908999999999631</v>
      </c>
      <c r="D19" s="300">
        <v>1.9864999999999651</v>
      </c>
      <c r="E19" s="300">
        <v>0.30159999999999471</v>
      </c>
      <c r="F19" s="300">
        <v>2.0125999999999644</v>
      </c>
      <c r="G19" s="300">
        <v>2.375099999999958</v>
      </c>
      <c r="H19" s="299">
        <v>445</v>
      </c>
      <c r="I19" s="300">
        <v>3.4446999999999637</v>
      </c>
      <c r="J19" s="300">
        <v>3.5426999999999631</v>
      </c>
      <c r="K19" s="300">
        <v>0.55859999999999421</v>
      </c>
      <c r="L19" s="300">
        <v>3.5720999999999625</v>
      </c>
      <c r="M19" s="301">
        <v>3.9493999999999585</v>
      </c>
      <c r="N19" s="23">
        <v>130.67418823166329</v>
      </c>
      <c r="O19" s="24">
        <v>21.703179011603446</v>
      </c>
      <c r="P19" s="24">
        <v>128.38750590436464</v>
      </c>
      <c r="Q19" s="25">
        <v>129.5650288253932</v>
      </c>
      <c r="R19" s="23">
        <v>125.12890713747606</v>
      </c>
      <c r="S19" s="24">
        <v>20.948156623420108</v>
      </c>
      <c r="T19" s="24">
        <v>124.21791991541481</v>
      </c>
      <c r="U19" s="25">
        <v>125.03284288060645</v>
      </c>
      <c r="V19" s="302">
        <f t="shared" si="0"/>
        <v>1718.4919285299418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444</v>
      </c>
      <c r="C20" s="300">
        <v>2.0908999999999631</v>
      </c>
      <c r="D20" s="300">
        <v>1.9864999999999651</v>
      </c>
      <c r="E20" s="300">
        <v>0.30159999999999471</v>
      </c>
      <c r="F20" s="300">
        <v>2.0125999999999644</v>
      </c>
      <c r="G20" s="300">
        <v>2.375099999999958</v>
      </c>
      <c r="H20" s="299">
        <v>445</v>
      </c>
      <c r="I20" s="300">
        <v>3.4446999999999637</v>
      </c>
      <c r="J20" s="300">
        <v>3.5426999999999631</v>
      </c>
      <c r="K20" s="300">
        <v>0.55859999999999421</v>
      </c>
      <c r="L20" s="300">
        <v>3.5720999999999625</v>
      </c>
      <c r="M20" s="301">
        <v>3.9493999999999585</v>
      </c>
      <c r="N20" s="23">
        <v>130.67418823166329</v>
      </c>
      <c r="O20" s="24">
        <v>21.703179011603446</v>
      </c>
      <c r="P20" s="24">
        <v>128.38750590436464</v>
      </c>
      <c r="Q20" s="25">
        <v>129.5650288253932</v>
      </c>
      <c r="R20" s="23">
        <v>125.12890713747606</v>
      </c>
      <c r="S20" s="24">
        <v>20.948156623420108</v>
      </c>
      <c r="T20" s="24">
        <v>124.21791991541481</v>
      </c>
      <c r="U20" s="25">
        <v>125.03284288060645</v>
      </c>
      <c r="V20" s="302">
        <f t="shared" si="0"/>
        <v>1718.4919285299418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444</v>
      </c>
      <c r="C21" s="300">
        <v>2.0908999999999631</v>
      </c>
      <c r="D21" s="300">
        <v>1.9864999999999651</v>
      </c>
      <c r="E21" s="300">
        <v>0.30159999999999471</v>
      </c>
      <c r="F21" s="300">
        <v>2.0125999999999644</v>
      </c>
      <c r="G21" s="300">
        <v>2.375099999999958</v>
      </c>
      <c r="H21" s="299">
        <v>445</v>
      </c>
      <c r="I21" s="300">
        <v>3.4446999999999637</v>
      </c>
      <c r="J21" s="300">
        <v>3.5426999999999631</v>
      </c>
      <c r="K21" s="300">
        <v>0.55859999999999421</v>
      </c>
      <c r="L21" s="300">
        <v>3.5720999999999625</v>
      </c>
      <c r="M21" s="301">
        <v>3.9493999999999585</v>
      </c>
      <c r="N21" s="23">
        <v>130.67418823166329</v>
      </c>
      <c r="O21" s="24">
        <v>21.703179011603446</v>
      </c>
      <c r="P21" s="24">
        <v>128.38750590436464</v>
      </c>
      <c r="Q21" s="25">
        <v>129.5650288253932</v>
      </c>
      <c r="R21" s="23">
        <v>125.12890713747606</v>
      </c>
      <c r="S21" s="24">
        <v>20.948156623420108</v>
      </c>
      <c r="T21" s="24">
        <v>124.21791991541481</v>
      </c>
      <c r="U21" s="25">
        <v>125.03284288060645</v>
      </c>
      <c r="V21" s="302">
        <f t="shared" si="0"/>
        <v>1718.4919285299418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444</v>
      </c>
      <c r="C22" s="300">
        <v>2.0908999999999631</v>
      </c>
      <c r="D22" s="300">
        <v>1.9864999999999651</v>
      </c>
      <c r="E22" s="300">
        <v>0.30159999999999471</v>
      </c>
      <c r="F22" s="300">
        <v>2.0125999999999644</v>
      </c>
      <c r="G22" s="300">
        <v>2.375099999999958</v>
      </c>
      <c r="H22" s="299">
        <v>445</v>
      </c>
      <c r="I22" s="300">
        <v>3.4446999999999637</v>
      </c>
      <c r="J22" s="300">
        <v>3.5426999999999631</v>
      </c>
      <c r="K22" s="300">
        <v>0.55859999999999421</v>
      </c>
      <c r="L22" s="300">
        <v>3.5720999999999625</v>
      </c>
      <c r="M22" s="301">
        <v>3.9493999999999585</v>
      </c>
      <c r="N22" s="23">
        <v>130.67418823166329</v>
      </c>
      <c r="O22" s="24">
        <v>21.703179011603446</v>
      </c>
      <c r="P22" s="24">
        <v>128.38750590436464</v>
      </c>
      <c r="Q22" s="25">
        <v>129.5650288253932</v>
      </c>
      <c r="R22" s="23">
        <v>125.12890713747606</v>
      </c>
      <c r="S22" s="24">
        <v>20.948156623420108</v>
      </c>
      <c r="T22" s="24">
        <v>124.21791991541481</v>
      </c>
      <c r="U22" s="25">
        <v>125.03284288060645</v>
      </c>
      <c r="V22" s="302">
        <f t="shared" si="0"/>
        <v>1718.4919285299418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444</v>
      </c>
      <c r="C23" s="300">
        <v>2.0908999999999631</v>
      </c>
      <c r="D23" s="300">
        <v>1.9864999999999651</v>
      </c>
      <c r="E23" s="300">
        <v>0.30159999999999471</v>
      </c>
      <c r="F23" s="300">
        <v>2.0125999999999644</v>
      </c>
      <c r="G23" s="300">
        <v>2.375099999999958</v>
      </c>
      <c r="H23" s="299">
        <v>445</v>
      </c>
      <c r="I23" s="300">
        <v>3.4446999999999637</v>
      </c>
      <c r="J23" s="300">
        <v>3.5426999999999631</v>
      </c>
      <c r="K23" s="300">
        <v>0.55859999999999421</v>
      </c>
      <c r="L23" s="300">
        <v>3.5720999999999625</v>
      </c>
      <c r="M23" s="301">
        <v>3.9493999999999585</v>
      </c>
      <c r="N23" s="23">
        <v>130.67418823166329</v>
      </c>
      <c r="O23" s="24">
        <v>21.703179011603446</v>
      </c>
      <c r="P23" s="24">
        <v>128.38750590436464</v>
      </c>
      <c r="Q23" s="25">
        <v>129.5650288253932</v>
      </c>
      <c r="R23" s="23">
        <v>125.12890713747606</v>
      </c>
      <c r="S23" s="24">
        <v>20.948156623420108</v>
      </c>
      <c r="T23" s="24">
        <v>124.21791991541481</v>
      </c>
      <c r="U23" s="25">
        <v>125.03284288060645</v>
      </c>
      <c r="V23" s="302">
        <f t="shared" si="0"/>
        <v>1718.4919285299418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3112</v>
      </c>
      <c r="C24" s="306">
        <f t="shared" ref="C24:U24" si="1">SUM(C17:C23)</f>
        <v>14.647899999999741</v>
      </c>
      <c r="D24" s="306">
        <f t="shared" si="1"/>
        <v>13.922899999999757</v>
      </c>
      <c r="E24" s="306">
        <f t="shared" si="1"/>
        <v>2.1459999999999626</v>
      </c>
      <c r="F24" s="306">
        <f t="shared" si="1"/>
        <v>14.093999999999749</v>
      </c>
      <c r="G24" s="306">
        <f t="shared" si="1"/>
        <v>16.631499999999704</v>
      </c>
      <c r="H24" s="305">
        <f t="shared" si="1"/>
        <v>3119</v>
      </c>
      <c r="I24" s="306">
        <f t="shared" si="1"/>
        <v>24.122699999999746</v>
      </c>
      <c r="J24" s="306">
        <f t="shared" si="1"/>
        <v>24.808699999999746</v>
      </c>
      <c r="K24" s="306">
        <f t="shared" si="1"/>
        <v>3.9689999999999586</v>
      </c>
      <c r="L24" s="306">
        <f t="shared" si="1"/>
        <v>25.014499999999742</v>
      </c>
      <c r="M24" s="307">
        <f t="shared" si="1"/>
        <v>27.64579999999971</v>
      </c>
      <c r="N24" s="391">
        <f t="shared" si="1"/>
        <v>914.98959999999977</v>
      </c>
      <c r="O24" s="392">
        <f t="shared" si="1"/>
        <v>152.14849999999998</v>
      </c>
      <c r="P24" s="392">
        <f t="shared" si="1"/>
        <v>898.20079999999962</v>
      </c>
      <c r="Q24" s="393">
        <f t="shared" si="1"/>
        <v>907.64449999999965</v>
      </c>
      <c r="R24" s="391">
        <f t="shared" si="1"/>
        <v>876.16549999999961</v>
      </c>
      <c r="S24" s="392">
        <f t="shared" si="1"/>
        <v>147.95129999999995</v>
      </c>
      <c r="T24" s="392">
        <f t="shared" si="1"/>
        <v>869.86969999999963</v>
      </c>
      <c r="U24" s="393">
        <f t="shared" si="1"/>
        <v>875.11619999999982</v>
      </c>
      <c r="V24" s="302">
        <f>SUM(B24:U24)</f>
        <v>12040.089099999996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149.89217678182379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685</v>
      </c>
      <c r="E26" s="323">
        <v>104</v>
      </c>
      <c r="F26" s="323">
        <v>694</v>
      </c>
      <c r="G26" s="323">
        <v>819</v>
      </c>
      <c r="H26" s="324"/>
      <c r="I26" s="323">
        <v>703</v>
      </c>
      <c r="J26" s="323">
        <v>723</v>
      </c>
      <c r="K26" s="323">
        <v>114</v>
      </c>
      <c r="L26" s="323">
        <v>729</v>
      </c>
      <c r="M26" s="325">
        <v>806</v>
      </c>
      <c r="N26" s="86">
        <v>872</v>
      </c>
      <c r="O26" s="35">
        <v>145</v>
      </c>
      <c r="P26" s="35">
        <v>856</v>
      </c>
      <c r="Q26" s="36">
        <v>865</v>
      </c>
      <c r="R26" s="34">
        <v>835</v>
      </c>
      <c r="S26" s="35">
        <v>141</v>
      </c>
      <c r="T26" s="35">
        <v>829</v>
      </c>
      <c r="U26" s="36">
        <v>834</v>
      </c>
      <c r="V26" s="326">
        <f>SUM(C26:U26)</f>
        <v>11475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616.08899999999983</v>
      </c>
      <c r="E27" s="300">
        <f t="shared" si="2"/>
        <v>93.537599999999969</v>
      </c>
      <c r="F27" s="300">
        <f t="shared" si="2"/>
        <v>624.18359999999984</v>
      </c>
      <c r="G27" s="300">
        <f t="shared" si="2"/>
        <v>736.6085999999998</v>
      </c>
      <c r="H27" s="328"/>
      <c r="I27" s="300">
        <f>(I26*I25/1000)*6</f>
        <v>632.27819999999986</v>
      </c>
      <c r="J27" s="300">
        <f>(J26*J25/1000)*6</f>
        <v>650.2661999999998</v>
      </c>
      <c r="K27" s="300">
        <f>(K26*K25/1000)*6</f>
        <v>102.53159999999997</v>
      </c>
      <c r="L27" s="300">
        <f>(L26*L25/1000)*6</f>
        <v>655.66259999999977</v>
      </c>
      <c r="M27" s="301">
        <f>(M26*M25/1000)*6</f>
        <v>724.91639999999973</v>
      </c>
      <c r="N27" s="302">
        <f>((N26*N25)*7/1000-N17-N18)/5</f>
        <v>130.67418823166329</v>
      </c>
      <c r="O27" s="204">
        <f t="shared" ref="O27:U27" si="3">((O26*O25)*7/1000-O17-O18)/5</f>
        <v>21.703179011603446</v>
      </c>
      <c r="P27" s="204">
        <f t="shared" si="3"/>
        <v>128.38750590436464</v>
      </c>
      <c r="Q27" s="205">
        <f t="shared" si="3"/>
        <v>129.5650288253932</v>
      </c>
      <c r="R27" s="203">
        <f t="shared" si="3"/>
        <v>125.12890713747606</v>
      </c>
      <c r="S27" s="204">
        <f t="shared" si="3"/>
        <v>20.948156623420108</v>
      </c>
      <c r="T27" s="204">
        <f t="shared" si="3"/>
        <v>124.21791991541481</v>
      </c>
      <c r="U27" s="205">
        <f t="shared" si="3"/>
        <v>125.03284288060645</v>
      </c>
      <c r="V27" s="88"/>
      <c r="W27" s="52">
        <f>((V24*1000)/V26)/7</f>
        <v>149.89217678182379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1.9864999999999651</v>
      </c>
      <c r="E28" s="330">
        <f t="shared" si="4"/>
        <v>0.30159999999999471</v>
      </c>
      <c r="F28" s="330">
        <f t="shared" si="4"/>
        <v>2.0125999999999644</v>
      </c>
      <c r="G28" s="330">
        <f t="shared" si="4"/>
        <v>2.375099999999958</v>
      </c>
      <c r="H28" s="329"/>
      <c r="I28" s="330">
        <f>+(I25-$I$32)*I26/1000</f>
        <v>3.4446999999999637</v>
      </c>
      <c r="J28" s="330">
        <f t="shared" ref="J28:M28" si="5">+(J25-$I$32)*J26/1000</f>
        <v>3.5426999999999631</v>
      </c>
      <c r="K28" s="330">
        <f t="shared" si="5"/>
        <v>0.55859999999999421</v>
      </c>
      <c r="L28" s="330">
        <f t="shared" si="5"/>
        <v>3.5720999999999625</v>
      </c>
      <c r="M28" s="331">
        <f t="shared" si="5"/>
        <v>3.9493999999999585</v>
      </c>
      <c r="N28" s="259">
        <f t="shared" ref="N28:U28" si="6">((N26*N25)*7)/1000</f>
        <v>914.98959999999977</v>
      </c>
      <c r="O28" s="45">
        <f t="shared" si="6"/>
        <v>152.14849999999996</v>
      </c>
      <c r="P28" s="45">
        <f t="shared" si="6"/>
        <v>898.20079999999973</v>
      </c>
      <c r="Q28" s="46">
        <f t="shared" si="6"/>
        <v>907.64449999999965</v>
      </c>
      <c r="R28" s="44">
        <f t="shared" si="6"/>
        <v>876.16549999999961</v>
      </c>
      <c r="S28" s="45">
        <f t="shared" si="6"/>
        <v>147.95129999999995</v>
      </c>
      <c r="T28" s="45">
        <f t="shared" si="6"/>
        <v>869.86969999999974</v>
      </c>
      <c r="U28" s="46">
        <f t="shared" si="6"/>
        <v>875.11619999999971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799.16666666666902</v>
      </c>
      <c r="E29" s="333">
        <f t="shared" si="7"/>
        <v>121.33333333333368</v>
      </c>
      <c r="F29" s="333">
        <f t="shared" si="7"/>
        <v>809.66666666666902</v>
      </c>
      <c r="G29" s="333">
        <f t="shared" si="7"/>
        <v>955.50000000000284</v>
      </c>
      <c r="H29" s="332"/>
      <c r="I29" s="333">
        <f>+I26*(1.16666666666667)</f>
        <v>820.16666666666902</v>
      </c>
      <c r="J29" s="333">
        <f>+J26*(1.16666666666667)</f>
        <v>843.5000000000025</v>
      </c>
      <c r="K29" s="333">
        <f>+K26*(1.16666666666667)</f>
        <v>133.0000000000004</v>
      </c>
      <c r="L29" s="333">
        <f>+L26*(1.16666666666667)</f>
        <v>850.5000000000025</v>
      </c>
      <c r="M29" s="334">
        <f>+M26*(1.16666666666667)</f>
        <v>940.3333333333361</v>
      </c>
      <c r="N29" s="89">
        <f t="shared" ref="N29:U29" si="8">+(N24/N26)/7*1000</f>
        <v>149.89999999999995</v>
      </c>
      <c r="O29" s="49">
        <f t="shared" si="8"/>
        <v>149.89999999999998</v>
      </c>
      <c r="P29" s="49">
        <f t="shared" si="8"/>
        <v>149.89999999999992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149.89999999999992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102.68149999999997</v>
      </c>
      <c r="E30" s="335">
        <f t="shared" si="9"/>
        <v>15.589599999999995</v>
      </c>
      <c r="F30" s="335">
        <f t="shared" si="9"/>
        <v>104.03059999999998</v>
      </c>
      <c r="G30" s="335">
        <f t="shared" si="9"/>
        <v>122.76809999999996</v>
      </c>
      <c r="H30" s="328"/>
      <c r="I30" s="335">
        <f>+(I27/6)</f>
        <v>105.37969999999997</v>
      </c>
      <c r="J30" s="335">
        <f>+(J27/6)</f>
        <v>108.37769999999996</v>
      </c>
      <c r="K30" s="335">
        <f>+(K27/6)</f>
        <v>17.088599999999996</v>
      </c>
      <c r="L30" s="335">
        <f>+(L27/6)</f>
        <v>109.27709999999996</v>
      </c>
      <c r="M30" s="336">
        <f>+(M27/6)</f>
        <v>120.81939999999996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266.53277499999996</v>
      </c>
      <c r="D31" s="335">
        <f t="shared" ref="D31:G31" si="10">+((D27-D24)/4)+D30</f>
        <v>253.22302499999998</v>
      </c>
      <c r="E31" s="335">
        <f t="shared" si="10"/>
        <v>38.4375</v>
      </c>
      <c r="F31" s="335">
        <f t="shared" si="10"/>
        <v>256.553</v>
      </c>
      <c r="G31" s="335">
        <f t="shared" si="10"/>
        <v>302.76237499999996</v>
      </c>
      <c r="H31" s="328"/>
      <c r="I31" s="335">
        <f>+((I27-I24)/4)+I30</f>
        <v>257.41857499999998</v>
      </c>
      <c r="J31" s="335">
        <f>+((J27-J24)/4)+J30</f>
        <v>264.742075</v>
      </c>
      <c r="K31" s="335">
        <f>+((K27-K24)/4)+K30</f>
        <v>41.729249999999993</v>
      </c>
      <c r="L31" s="335">
        <f>+((L27-L24)/4)+L30</f>
        <v>266.93912499999999</v>
      </c>
      <c r="M31" s="336">
        <f>+((M27-M24)/4)+M30</f>
        <v>295.13704999999999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444.38099999999997</v>
      </c>
      <c r="E32" s="340">
        <f>+SUM(C26:G26)</f>
        <v>3023</v>
      </c>
      <c r="F32" s="341"/>
      <c r="G32" s="341"/>
      <c r="H32" s="337"/>
      <c r="I32" s="338">
        <v>145</v>
      </c>
      <c r="J32" s="339">
        <f>+I32*K32/1000</f>
        <v>445.875</v>
      </c>
      <c r="K32" s="340">
        <f>+SUM(I26:M26)</f>
        <v>3075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110.8</v>
      </c>
      <c r="C39" s="82">
        <v>112</v>
      </c>
      <c r="D39" s="82">
        <v>11.2</v>
      </c>
      <c r="E39" s="82">
        <v>112.9</v>
      </c>
      <c r="F39" s="82">
        <v>113.5</v>
      </c>
      <c r="G39" s="82"/>
      <c r="H39" s="82"/>
      <c r="I39" s="205">
        <f t="shared" ref="I39:I46" si="11">SUM(B39:H39)</f>
        <v>460.4</v>
      </c>
      <c r="J39" s="52"/>
      <c r="K39" s="404" t="s">
        <v>13</v>
      </c>
      <c r="L39" s="82">
        <v>8.4</v>
      </c>
      <c r="M39" s="82">
        <v>8.4</v>
      </c>
      <c r="N39" s="82">
        <v>0.7</v>
      </c>
      <c r="O39" s="82">
        <v>8.5</v>
      </c>
      <c r="P39" s="82">
        <v>8.5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110.8</v>
      </c>
      <c r="C40" s="82">
        <v>112</v>
      </c>
      <c r="D40" s="82">
        <v>11.2</v>
      </c>
      <c r="E40" s="82">
        <v>112.9</v>
      </c>
      <c r="F40" s="82">
        <v>113.5</v>
      </c>
      <c r="G40" s="82"/>
      <c r="H40" s="82"/>
      <c r="I40" s="205">
        <f t="shared" si="11"/>
        <v>460.4</v>
      </c>
      <c r="J40" s="52"/>
      <c r="K40" s="406" t="s">
        <v>14</v>
      </c>
      <c r="L40" s="82">
        <v>8.4</v>
      </c>
      <c r="M40" s="82">
        <v>8.4</v>
      </c>
      <c r="N40" s="82">
        <v>0.7</v>
      </c>
      <c r="O40" s="82">
        <v>8.5</v>
      </c>
      <c r="P40" s="82">
        <v>8.5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8.6</v>
      </c>
      <c r="M41" s="82">
        <v>8.1</v>
      </c>
      <c r="N41" s="82">
        <v>0.8</v>
      </c>
      <c r="O41" s="82">
        <v>8</v>
      </c>
      <c r="P41" s="82">
        <v>8.1999999999999993</v>
      </c>
      <c r="Q41" s="24"/>
      <c r="R41" s="205">
        <f t="shared" si="12"/>
        <v>33.700000000000003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8.1</v>
      </c>
      <c r="N42" s="82">
        <v>0.9</v>
      </c>
      <c r="O42" s="82">
        <v>8</v>
      </c>
      <c r="P42" s="82">
        <v>8.1999999999999993</v>
      </c>
      <c r="Q42" s="82"/>
      <c r="R42" s="205">
        <f t="shared" si="12"/>
        <v>33.799999999999997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8.1</v>
      </c>
      <c r="N43" s="82">
        <v>0.9</v>
      </c>
      <c r="O43" s="82">
        <v>8</v>
      </c>
      <c r="P43" s="82">
        <v>8.1999999999999993</v>
      </c>
      <c r="Q43" s="82"/>
      <c r="R43" s="205">
        <f t="shared" si="12"/>
        <v>33.799999999999997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8.1</v>
      </c>
      <c r="N44" s="82">
        <v>0.9</v>
      </c>
      <c r="O44" s="82">
        <v>8.1</v>
      </c>
      <c r="P44" s="82">
        <v>8.1999999999999993</v>
      </c>
      <c r="Q44" s="82"/>
      <c r="R44" s="205">
        <f t="shared" si="12"/>
        <v>33.899999999999991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8.1</v>
      </c>
      <c r="N45" s="82">
        <v>0.9</v>
      </c>
      <c r="O45" s="82">
        <v>8.1</v>
      </c>
      <c r="P45" s="82">
        <v>8.1999999999999993</v>
      </c>
      <c r="Q45" s="82"/>
      <c r="R45" s="205">
        <f t="shared" si="12"/>
        <v>33.899999999999991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221.6</v>
      </c>
      <c r="C46" s="309">
        <f t="shared" si="13"/>
        <v>224</v>
      </c>
      <c r="D46" s="309">
        <f t="shared" si="13"/>
        <v>22.4</v>
      </c>
      <c r="E46" s="309">
        <f t="shared" si="13"/>
        <v>225.8</v>
      </c>
      <c r="F46" s="309">
        <f t="shared" si="13"/>
        <v>227</v>
      </c>
      <c r="G46" s="309">
        <f t="shared" si="13"/>
        <v>0</v>
      </c>
      <c r="H46" s="309">
        <f t="shared" si="13"/>
        <v>0</v>
      </c>
      <c r="I46" s="205">
        <f t="shared" si="11"/>
        <v>920.8</v>
      </c>
      <c r="K46" s="406" t="s">
        <v>11</v>
      </c>
      <c r="L46" s="308">
        <f t="shared" ref="L46:Q46" si="14">SUM(L39:L45)</f>
        <v>59.800000000000004</v>
      </c>
      <c r="M46" s="309">
        <f t="shared" si="14"/>
        <v>57.300000000000004</v>
      </c>
      <c r="N46" s="309">
        <f t="shared" si="14"/>
        <v>5.8000000000000007</v>
      </c>
      <c r="O46" s="309">
        <f t="shared" si="14"/>
        <v>57.2</v>
      </c>
      <c r="P46" s="309">
        <f t="shared" si="14"/>
        <v>58</v>
      </c>
      <c r="Q46" s="309">
        <f t="shared" si="14"/>
        <v>0</v>
      </c>
      <c r="R46" s="205">
        <f t="shared" si="12"/>
        <v>238.10000000000002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150.80000000000001</v>
      </c>
      <c r="C47" s="571">
        <v>150.80000000000001</v>
      </c>
      <c r="D47" s="571">
        <v>150.80000000000001</v>
      </c>
      <c r="E47" s="571">
        <v>154</v>
      </c>
      <c r="F47" s="571">
        <v>154</v>
      </c>
      <c r="G47" s="317"/>
      <c r="H47" s="317"/>
      <c r="I47" s="425">
        <f>+((I46/I48)/7)*1000</f>
        <v>43.528410702467617</v>
      </c>
      <c r="K47" s="407" t="s">
        <v>20</v>
      </c>
      <c r="L47" s="316">
        <v>152.5</v>
      </c>
      <c r="M47" s="317">
        <v>147.5</v>
      </c>
      <c r="N47" s="317">
        <v>150</v>
      </c>
      <c r="O47" s="317">
        <v>146</v>
      </c>
      <c r="P47" s="317">
        <v>145.5</v>
      </c>
      <c r="Q47" s="317"/>
      <c r="R47" s="425">
        <f>+((R46/R48)/7)*1000</f>
        <v>147.888198757764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735</v>
      </c>
      <c r="C48" s="35">
        <v>743</v>
      </c>
      <c r="D48" s="35">
        <v>74</v>
      </c>
      <c r="E48" s="35">
        <v>733</v>
      </c>
      <c r="F48" s="35">
        <v>737</v>
      </c>
      <c r="G48" s="35"/>
      <c r="H48" s="35"/>
      <c r="I48" s="427">
        <f>SUM(B48:H48)</f>
        <v>3022</v>
      </c>
      <c r="J48" s="52"/>
      <c r="K48" s="409" t="s">
        <v>21</v>
      </c>
      <c r="L48" s="428">
        <v>56</v>
      </c>
      <c r="M48" s="411">
        <v>55</v>
      </c>
      <c r="N48" s="411">
        <v>6</v>
      </c>
      <c r="O48" s="411">
        <v>56</v>
      </c>
      <c r="P48" s="411">
        <v>57</v>
      </c>
      <c r="Q48" s="411"/>
      <c r="R48" s="429">
        <f>SUM(L48:Q48)</f>
        <v>230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110.83800000000001</v>
      </c>
      <c r="C49" s="204">
        <f t="shared" si="15"/>
        <v>112.04440000000001</v>
      </c>
      <c r="D49" s="204">
        <f t="shared" si="15"/>
        <v>11.1592</v>
      </c>
      <c r="E49" s="204">
        <f t="shared" si="15"/>
        <v>112.88199999999999</v>
      </c>
      <c r="F49" s="204">
        <f t="shared" si="15"/>
        <v>113.498</v>
      </c>
      <c r="G49" s="204">
        <f t="shared" si="15"/>
        <v>0</v>
      </c>
      <c r="H49" s="204">
        <f t="shared" si="15"/>
        <v>0</v>
      </c>
      <c r="I49" s="431">
        <f>((I46*1000)/I48)/7</f>
        <v>43.528410702467617</v>
      </c>
      <c r="K49" s="414" t="s">
        <v>22</v>
      </c>
      <c r="L49" s="302">
        <f t="shared" ref="L49:Q49" si="16">((L48*L47)*7/1000-L39-L40)/5</f>
        <v>8.5960000000000001</v>
      </c>
      <c r="M49" s="302">
        <f t="shared" si="16"/>
        <v>7.9975000000000005</v>
      </c>
      <c r="N49" s="302">
        <f t="shared" si="16"/>
        <v>0.97999999999999987</v>
      </c>
      <c r="O49" s="302">
        <f t="shared" si="16"/>
        <v>8.0464000000000002</v>
      </c>
      <c r="P49" s="302">
        <f t="shared" si="16"/>
        <v>8.2108999999999988</v>
      </c>
      <c r="Q49" s="204">
        <f t="shared" si="16"/>
        <v>0</v>
      </c>
      <c r="R49" s="432">
        <f>((R46*1000)/R48)/7</f>
        <v>147.888198757764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775.8660000000001</v>
      </c>
      <c r="C50" s="43">
        <f t="shared" si="17"/>
        <v>784.31080000000009</v>
      </c>
      <c r="D50" s="43">
        <f t="shared" si="17"/>
        <v>78.114400000000003</v>
      </c>
      <c r="E50" s="43">
        <f t="shared" si="17"/>
        <v>790.17399999999998</v>
      </c>
      <c r="F50" s="43">
        <f t="shared" si="17"/>
        <v>794.48599999999999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59.78</v>
      </c>
      <c r="M50" s="43">
        <f t="shared" si="18"/>
        <v>56.787500000000001</v>
      </c>
      <c r="N50" s="43">
        <f t="shared" si="18"/>
        <v>6.3</v>
      </c>
      <c r="O50" s="43">
        <f t="shared" si="18"/>
        <v>57.231999999999999</v>
      </c>
      <c r="P50" s="43">
        <f t="shared" si="18"/>
        <v>58.054499999999997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43.070942662779395</v>
      </c>
      <c r="C51" s="49">
        <f t="shared" si="19"/>
        <v>43.068640646029607</v>
      </c>
      <c r="D51" s="49">
        <f t="shared" si="19"/>
        <v>43.243243243243242</v>
      </c>
      <c r="E51" s="49">
        <f t="shared" si="19"/>
        <v>44.007016176183981</v>
      </c>
      <c r="F51" s="49">
        <f t="shared" si="19"/>
        <v>44.000775344058923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152.55102040816325</v>
      </c>
      <c r="M51" s="49">
        <f t="shared" si="20"/>
        <v>148.83116883116884</v>
      </c>
      <c r="N51" s="49">
        <f t="shared" si="20"/>
        <v>138.0952380952381</v>
      </c>
      <c r="O51" s="49">
        <f t="shared" si="20"/>
        <v>145.91836734693879</v>
      </c>
      <c r="P51" s="49">
        <f t="shared" si="20"/>
        <v>145.36340852130328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39"/>
      <c r="D73" s="639"/>
      <c r="E73" s="639"/>
      <c r="F73" s="118"/>
      <c r="G73" s="198"/>
      <c r="H73" s="639"/>
      <c r="I73" s="639"/>
      <c r="J73" s="639"/>
      <c r="K73" s="118"/>
      <c r="L73" s="198"/>
      <c r="M73" s="639"/>
      <c r="N73" s="639"/>
      <c r="O73" s="118"/>
      <c r="P73" s="198"/>
      <c r="Q73" s="639"/>
      <c r="R73" s="63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8.8000000000000007</v>
      </c>
      <c r="D76" s="204">
        <v>1.1000000000000001</v>
      </c>
      <c r="E76" s="204">
        <v>9.1</v>
      </c>
      <c r="F76" s="205">
        <v>10.199999999999999</v>
      </c>
      <c r="G76" s="203">
        <v>9</v>
      </c>
      <c r="H76" s="204">
        <v>9.3000000000000007</v>
      </c>
      <c r="I76" s="204">
        <v>1.7</v>
      </c>
      <c r="J76" s="204">
        <v>9.5</v>
      </c>
      <c r="K76" s="205">
        <v>10.5</v>
      </c>
      <c r="L76" s="203">
        <v>10.8</v>
      </c>
      <c r="M76" s="204">
        <v>1.7</v>
      </c>
      <c r="N76" s="204">
        <v>11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8.8000000000000007</v>
      </c>
      <c r="D77" s="204">
        <v>1.1000000000000001</v>
      </c>
      <c r="E77" s="204">
        <v>9.1</v>
      </c>
      <c r="F77" s="205">
        <v>10.199999999999999</v>
      </c>
      <c r="G77" s="203">
        <v>9</v>
      </c>
      <c r="H77" s="204">
        <v>9.3000000000000007</v>
      </c>
      <c r="I77" s="204">
        <v>1.7</v>
      </c>
      <c r="J77" s="204">
        <v>9.5</v>
      </c>
      <c r="K77" s="205">
        <v>10.5</v>
      </c>
      <c r="L77" s="203">
        <v>10.8</v>
      </c>
      <c r="M77" s="204">
        <v>1.7</v>
      </c>
      <c r="N77" s="204">
        <v>11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8.6</v>
      </c>
      <c r="D78" s="204">
        <v>1</v>
      </c>
      <c r="E78" s="204">
        <v>9.1</v>
      </c>
      <c r="F78" s="205">
        <v>10.199999999999999</v>
      </c>
      <c r="G78" s="203">
        <v>8.9</v>
      </c>
      <c r="H78" s="204">
        <v>9.3000000000000007</v>
      </c>
      <c r="I78" s="204">
        <v>1.7</v>
      </c>
      <c r="J78" s="204">
        <v>9.4</v>
      </c>
      <c r="K78" s="205">
        <v>10.5</v>
      </c>
      <c r="L78" s="203">
        <v>10.8</v>
      </c>
      <c r="M78" s="204">
        <v>1.7</v>
      </c>
      <c r="N78" s="204">
        <v>10.9</v>
      </c>
      <c r="O78" s="205">
        <v>10.7</v>
      </c>
      <c r="P78" s="203">
        <v>10.6</v>
      </c>
      <c r="Q78" s="204">
        <v>2</v>
      </c>
      <c r="R78" s="204">
        <v>10.4</v>
      </c>
      <c r="S78" s="205">
        <v>10.5</v>
      </c>
      <c r="T78" s="405">
        <f t="shared" si="26"/>
        <v>145.70000000000002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8.6999999999999993</v>
      </c>
      <c r="D79" s="204">
        <v>1.1000000000000001</v>
      </c>
      <c r="E79" s="204">
        <v>9.1</v>
      </c>
      <c r="F79" s="205">
        <v>10.199999999999999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10.5</v>
      </c>
      <c r="L79" s="203">
        <v>10.8</v>
      </c>
      <c r="M79" s="204">
        <v>1.7</v>
      </c>
      <c r="N79" s="204">
        <v>10.9</v>
      </c>
      <c r="O79" s="205">
        <v>10.7</v>
      </c>
      <c r="P79" s="203">
        <v>10.6</v>
      </c>
      <c r="Q79" s="204">
        <v>2</v>
      </c>
      <c r="R79" s="204">
        <v>10.5</v>
      </c>
      <c r="S79" s="205">
        <v>10.5</v>
      </c>
      <c r="T79" s="405">
        <f t="shared" si="26"/>
        <v>146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8.6999999999999993</v>
      </c>
      <c r="D80" s="204">
        <v>1.1000000000000001</v>
      </c>
      <c r="E80" s="204">
        <v>9.1</v>
      </c>
      <c r="F80" s="205">
        <v>10.199999999999999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10.5</v>
      </c>
      <c r="L80" s="203">
        <v>10.8</v>
      </c>
      <c r="M80" s="204">
        <v>1.7</v>
      </c>
      <c r="N80" s="204">
        <v>10.9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10.5</v>
      </c>
      <c r="T80" s="405">
        <f t="shared" si="26"/>
        <v>146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8.6999999999999993</v>
      </c>
      <c r="D81" s="204">
        <v>1.1000000000000001</v>
      </c>
      <c r="E81" s="204">
        <v>9.1</v>
      </c>
      <c r="F81" s="205">
        <v>10.3</v>
      </c>
      <c r="G81" s="203">
        <v>9</v>
      </c>
      <c r="H81" s="204">
        <v>9.4</v>
      </c>
      <c r="I81" s="204">
        <v>1.7</v>
      </c>
      <c r="J81" s="204">
        <v>9.5</v>
      </c>
      <c r="K81" s="205">
        <v>10.6</v>
      </c>
      <c r="L81" s="203">
        <v>10.8</v>
      </c>
      <c r="M81" s="204">
        <v>1.7</v>
      </c>
      <c r="N81" s="204">
        <v>10.9</v>
      </c>
      <c r="O81" s="205">
        <v>10.7</v>
      </c>
      <c r="P81" s="203">
        <v>10.7</v>
      </c>
      <c r="Q81" s="204">
        <v>2</v>
      </c>
      <c r="R81" s="204">
        <v>10.5</v>
      </c>
      <c r="S81" s="205">
        <v>10.6</v>
      </c>
      <c r="T81" s="405">
        <f t="shared" si="26"/>
        <v>146.80000000000001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8.6999999999999993</v>
      </c>
      <c r="D82" s="204">
        <v>1.1000000000000001</v>
      </c>
      <c r="E82" s="204">
        <v>9.1999999999999993</v>
      </c>
      <c r="F82" s="205">
        <v>10.3</v>
      </c>
      <c r="G82" s="203">
        <v>9</v>
      </c>
      <c r="H82" s="204">
        <v>9.4</v>
      </c>
      <c r="I82" s="204">
        <v>1.7</v>
      </c>
      <c r="J82" s="204">
        <v>9.5</v>
      </c>
      <c r="K82" s="205">
        <v>10.6</v>
      </c>
      <c r="L82" s="203">
        <v>10.9</v>
      </c>
      <c r="M82" s="204">
        <v>1.7</v>
      </c>
      <c r="N82" s="204">
        <v>11</v>
      </c>
      <c r="O82" s="205">
        <v>10.8</v>
      </c>
      <c r="P82" s="203">
        <v>10.7</v>
      </c>
      <c r="Q82" s="204">
        <v>2</v>
      </c>
      <c r="R82" s="204">
        <v>10.5</v>
      </c>
      <c r="S82" s="205">
        <v>10.6</v>
      </c>
      <c r="T82" s="405">
        <f t="shared" si="26"/>
        <v>147.20000000000002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66.199999999999989</v>
      </c>
      <c r="C83" s="309">
        <f>SUM(C76:C82)</f>
        <v>61.000000000000014</v>
      </c>
      <c r="D83" s="309">
        <f>SUM(D76:D82)</f>
        <v>7.6</v>
      </c>
      <c r="E83" s="309">
        <f>SUM(E76:E82)</f>
        <v>63.8</v>
      </c>
      <c r="F83" s="310">
        <f>SUM(F76:F82)</f>
        <v>71.599999999999994</v>
      </c>
      <c r="G83" s="311">
        <f t="shared" ref="G83:S83" si="27">SUM(G76:G82)</f>
        <v>62.699999999999996</v>
      </c>
      <c r="H83" s="309">
        <f t="shared" si="27"/>
        <v>65.3</v>
      </c>
      <c r="I83" s="309">
        <f t="shared" si="27"/>
        <v>11.899999999999999</v>
      </c>
      <c r="J83" s="309">
        <f t="shared" si="27"/>
        <v>66.199999999999989</v>
      </c>
      <c r="K83" s="310">
        <f t="shared" si="27"/>
        <v>73.7</v>
      </c>
      <c r="L83" s="311">
        <f t="shared" si="27"/>
        <v>75.7</v>
      </c>
      <c r="M83" s="309">
        <f t="shared" si="27"/>
        <v>11.899999999999999</v>
      </c>
      <c r="N83" s="309">
        <f t="shared" si="27"/>
        <v>76.599999999999994</v>
      </c>
      <c r="O83" s="310">
        <f t="shared" si="27"/>
        <v>75</v>
      </c>
      <c r="P83" s="311">
        <f t="shared" si="27"/>
        <v>74.400000000000006</v>
      </c>
      <c r="Q83" s="309">
        <f t="shared" si="27"/>
        <v>14</v>
      </c>
      <c r="R83" s="309">
        <f t="shared" si="27"/>
        <v>73.400000000000006</v>
      </c>
      <c r="S83" s="310">
        <f t="shared" si="27"/>
        <v>73.7</v>
      </c>
      <c r="T83" s="405">
        <f t="shared" si="26"/>
        <v>1024.7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155</v>
      </c>
      <c r="C84" s="317">
        <v>153</v>
      </c>
      <c r="D84" s="317">
        <v>155.5</v>
      </c>
      <c r="E84" s="317">
        <v>152</v>
      </c>
      <c r="F84" s="318">
        <v>150.5</v>
      </c>
      <c r="G84" s="319">
        <v>154.5</v>
      </c>
      <c r="H84" s="317">
        <v>153</v>
      </c>
      <c r="I84" s="317">
        <v>155</v>
      </c>
      <c r="J84" s="317">
        <v>152.5</v>
      </c>
      <c r="K84" s="318">
        <v>150.5</v>
      </c>
      <c r="L84" s="319">
        <v>154.5</v>
      </c>
      <c r="M84" s="317">
        <v>154.5</v>
      </c>
      <c r="N84" s="317">
        <v>152</v>
      </c>
      <c r="O84" s="318">
        <v>151</v>
      </c>
      <c r="P84" s="319">
        <v>154</v>
      </c>
      <c r="Q84" s="317">
        <v>154.5</v>
      </c>
      <c r="R84" s="317">
        <v>152</v>
      </c>
      <c r="S84" s="318">
        <v>150.5</v>
      </c>
      <c r="T84" s="408">
        <f>+((T83/T85)/7)*1000</f>
        <v>152.48511904761904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57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9.4370000000000012</v>
      </c>
      <c r="C86" s="204">
        <f t="shared" si="28"/>
        <v>8.6894000000000009</v>
      </c>
      <c r="D86" s="204">
        <f t="shared" si="28"/>
        <v>1.0839000000000003</v>
      </c>
      <c r="E86" s="204">
        <f t="shared" si="28"/>
        <v>9.1280000000000001</v>
      </c>
      <c r="F86" s="205">
        <f t="shared" si="28"/>
        <v>10.2476</v>
      </c>
      <c r="G86" s="203">
        <f t="shared" si="28"/>
        <v>8.9453999999999994</v>
      </c>
      <c r="H86" s="204">
        <f t="shared" si="28"/>
        <v>9.3462000000000014</v>
      </c>
      <c r="I86" s="204">
        <f t="shared" si="28"/>
        <v>1.7070000000000003</v>
      </c>
      <c r="J86" s="204">
        <f t="shared" si="28"/>
        <v>9.4370000000000012</v>
      </c>
      <c r="K86" s="205">
        <f t="shared" si="28"/>
        <v>10.549000000000001</v>
      </c>
      <c r="L86" s="203">
        <f t="shared" si="28"/>
        <v>10.821000000000002</v>
      </c>
      <c r="M86" s="204">
        <f t="shared" si="28"/>
        <v>1.6993000000000003</v>
      </c>
      <c r="N86" s="204">
        <f t="shared" si="28"/>
        <v>10.921600000000002</v>
      </c>
      <c r="O86" s="205">
        <f t="shared" si="28"/>
        <v>10.729399999999998</v>
      </c>
      <c r="P86" s="203">
        <f t="shared" si="28"/>
        <v>10.6364</v>
      </c>
      <c r="Q86" s="204">
        <f t="shared" si="28"/>
        <v>2.0118999999999998</v>
      </c>
      <c r="R86" s="204">
        <f t="shared" si="28"/>
        <v>10.4832</v>
      </c>
      <c r="S86" s="205">
        <f t="shared" si="28"/>
        <v>10.549000000000001</v>
      </c>
      <c r="T86" s="413">
        <f>((T83*1000)/T85)/7</f>
        <v>152.48511904761904</v>
      </c>
      <c r="AD86" s="3"/>
    </row>
    <row r="87" spans="1:41" ht="33.75" customHeight="1" x14ac:dyDescent="0.25">
      <c r="A87" s="99" t="s">
        <v>23</v>
      </c>
      <c r="B87" s="42">
        <f>((B85*B84)*7)/1000</f>
        <v>66.185000000000002</v>
      </c>
      <c r="C87" s="43">
        <f>((C85*C84)*7)/1000</f>
        <v>61.046999999999997</v>
      </c>
      <c r="D87" s="43">
        <f>((D85*D84)*7)/1000</f>
        <v>7.6195000000000004</v>
      </c>
      <c r="E87" s="43">
        <f>((E85*E84)*7)/1000</f>
        <v>63.84</v>
      </c>
      <c r="F87" s="90">
        <f>((F85*F84)*7)/1000</f>
        <v>71.638000000000005</v>
      </c>
      <c r="G87" s="42">
        <f t="shared" ref="G87:S87" si="29">((G85*G84)*7)/1000</f>
        <v>62.726999999999997</v>
      </c>
      <c r="H87" s="43">
        <f t="shared" si="29"/>
        <v>65.331000000000003</v>
      </c>
      <c r="I87" s="43">
        <f t="shared" si="29"/>
        <v>11.935</v>
      </c>
      <c r="J87" s="43">
        <f t="shared" si="29"/>
        <v>66.185000000000002</v>
      </c>
      <c r="K87" s="90">
        <f t="shared" si="29"/>
        <v>73.745000000000005</v>
      </c>
      <c r="L87" s="42">
        <f t="shared" si="29"/>
        <v>75.704999999999998</v>
      </c>
      <c r="M87" s="43">
        <f t="shared" si="29"/>
        <v>11.8965</v>
      </c>
      <c r="N87" s="43">
        <f t="shared" si="29"/>
        <v>76.608000000000004</v>
      </c>
      <c r="O87" s="90">
        <f t="shared" si="29"/>
        <v>75.046999999999997</v>
      </c>
      <c r="P87" s="42">
        <f t="shared" si="29"/>
        <v>74.382000000000005</v>
      </c>
      <c r="Q87" s="43">
        <f t="shared" si="29"/>
        <v>14.0595</v>
      </c>
      <c r="R87" s="43">
        <f t="shared" si="29"/>
        <v>73.415999999999997</v>
      </c>
      <c r="S87" s="90">
        <f t="shared" si="29"/>
        <v>73.745000000000005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155.03512880562059</v>
      </c>
      <c r="C88" s="49">
        <f>+(C83/C85)/7*1000</f>
        <v>152.88220551378447</v>
      </c>
      <c r="D88" s="49">
        <f>+(D83/D85)/7*1000</f>
        <v>155.10204081632654</v>
      </c>
      <c r="E88" s="49">
        <f>+(E83/E85)/7*1000</f>
        <v>151.9047619047619</v>
      </c>
      <c r="F88" s="50">
        <f>+(F83/F85)/7*1000</f>
        <v>150.42016806722685</v>
      </c>
      <c r="G88" s="48">
        <f t="shared" ref="G88:S88" si="30">+(G83/G85)/7*1000</f>
        <v>154.43349753694582</v>
      </c>
      <c r="H88" s="49">
        <f t="shared" si="30"/>
        <v>152.92740046838406</v>
      </c>
      <c r="I88" s="49">
        <f t="shared" si="30"/>
        <v>154.54545454545453</v>
      </c>
      <c r="J88" s="49">
        <f t="shared" si="30"/>
        <v>152.53456221198155</v>
      </c>
      <c r="K88" s="50">
        <f t="shared" si="30"/>
        <v>150.40816326530611</v>
      </c>
      <c r="L88" s="48">
        <f t="shared" si="30"/>
        <v>154.48979591836735</v>
      </c>
      <c r="M88" s="49">
        <f t="shared" si="30"/>
        <v>154.54545454545453</v>
      </c>
      <c r="N88" s="49">
        <f t="shared" si="30"/>
        <v>151.98412698412696</v>
      </c>
      <c r="O88" s="50">
        <f t="shared" si="30"/>
        <v>150.90543259557342</v>
      </c>
      <c r="P88" s="48">
        <f t="shared" si="30"/>
        <v>154.03726708074532</v>
      </c>
      <c r="Q88" s="49">
        <f t="shared" si="30"/>
        <v>153.84615384615384</v>
      </c>
      <c r="R88" s="49">
        <f t="shared" si="30"/>
        <v>151.96687370600418</v>
      </c>
      <c r="S88" s="50">
        <f t="shared" si="30"/>
        <v>150.40816326530611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CA27-C1D9-4D44-B0B4-FD17050D098C}">
  <dimension ref="A1:AQ239"/>
  <sheetViews>
    <sheetView view="pageBreakPreview" topLeftCell="A51" zoomScale="30" zoomScaleNormal="29" zoomScaleSheetLayoutView="30" workbookViewId="0">
      <selection activeCell="T83" sqref="T8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640"/>
      <c r="E3" s="640"/>
      <c r="F3" s="640"/>
      <c r="G3" s="640"/>
      <c r="H3" s="640"/>
      <c r="I3" s="640"/>
      <c r="J3" s="640"/>
      <c r="K3" s="640"/>
      <c r="L3" s="640"/>
      <c r="M3" s="640"/>
      <c r="N3" s="640"/>
      <c r="O3" s="640"/>
      <c r="P3" s="640"/>
      <c r="Q3" s="640"/>
      <c r="R3" s="640"/>
      <c r="S3" s="640"/>
      <c r="T3" s="640"/>
      <c r="U3" s="640"/>
      <c r="V3" s="640"/>
      <c r="W3" s="640"/>
      <c r="X3" s="640"/>
      <c r="Y3" s="2"/>
      <c r="Z3" s="2"/>
      <c r="AA3" s="2"/>
      <c r="AB3" s="2"/>
      <c r="AC3" s="2"/>
      <c r="AD3" s="6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0" t="s">
        <v>1</v>
      </c>
      <c r="B9" s="640"/>
      <c r="C9" s="640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0"/>
      <c r="B10" s="640"/>
      <c r="C10" s="6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0" t="s">
        <v>4</v>
      </c>
      <c r="B11" s="640"/>
      <c r="C11" s="640"/>
      <c r="D11" s="1"/>
      <c r="E11" s="641">
        <v>1</v>
      </c>
      <c r="F11" s="1"/>
      <c r="G11" s="1"/>
      <c r="H11" s="1"/>
      <c r="I11" s="1"/>
      <c r="J11" s="1"/>
      <c r="K11" s="650" t="s">
        <v>168</v>
      </c>
      <c r="L11" s="650"/>
      <c r="M11" s="642"/>
      <c r="N11" s="6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0"/>
      <c r="B12" s="640"/>
      <c r="C12" s="640"/>
      <c r="D12" s="1"/>
      <c r="E12" s="5"/>
      <c r="F12" s="1"/>
      <c r="G12" s="1"/>
      <c r="H12" s="1"/>
      <c r="I12" s="1"/>
      <c r="J12" s="1"/>
      <c r="K12" s="642"/>
      <c r="L12" s="642"/>
      <c r="M12" s="642"/>
      <c r="N12" s="6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0"/>
      <c r="B13" s="640"/>
      <c r="C13" s="640"/>
      <c r="D13" s="640"/>
      <c r="E13" s="640"/>
      <c r="F13" s="640"/>
      <c r="G13" s="640"/>
      <c r="H13" s="640"/>
      <c r="I13" s="640"/>
      <c r="J13" s="640"/>
      <c r="K13" s="640"/>
      <c r="L13" s="642"/>
      <c r="M13" s="642"/>
      <c r="N13" s="642"/>
      <c r="O13" s="642"/>
      <c r="P13" s="642"/>
      <c r="Q13" s="642"/>
      <c r="R13" s="642"/>
      <c r="S13" s="642"/>
      <c r="T13" s="642"/>
      <c r="U13" s="642"/>
      <c r="V13" s="642"/>
      <c r="W13" s="1"/>
      <c r="X13" s="1"/>
      <c r="Y13" s="1"/>
    </row>
    <row r="14" spans="1:30" s="3" customFormat="1" ht="27" thickBot="1" x14ac:dyDescent="0.3">
      <c r="A14" s="64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444</v>
      </c>
      <c r="C17" s="300">
        <v>2.0908999999999631</v>
      </c>
      <c r="D17" s="300">
        <v>1.9864999999999651</v>
      </c>
      <c r="E17" s="300">
        <v>0.30159999999999471</v>
      </c>
      <c r="F17" s="300">
        <v>2.0125999999999644</v>
      </c>
      <c r="G17" s="300">
        <v>2.375099999999958</v>
      </c>
      <c r="H17" s="299">
        <v>445</v>
      </c>
      <c r="I17" s="300">
        <v>3.4446999999999637</v>
      </c>
      <c r="J17" s="300">
        <v>3.5426999999999631</v>
      </c>
      <c r="K17" s="300">
        <v>0.55859999999999421</v>
      </c>
      <c r="L17" s="300">
        <v>3.5720999999999625</v>
      </c>
      <c r="M17" s="301">
        <v>3.9493999999999585</v>
      </c>
      <c r="N17" s="23">
        <v>130.67418823166329</v>
      </c>
      <c r="O17" s="24">
        <v>21.703179011603446</v>
      </c>
      <c r="P17" s="24">
        <v>128.38750590436464</v>
      </c>
      <c r="Q17" s="25">
        <v>129.5650288253932</v>
      </c>
      <c r="R17" s="23">
        <v>125.12890713747606</v>
      </c>
      <c r="S17" s="24">
        <v>20.948156623420108</v>
      </c>
      <c r="T17" s="24">
        <v>124.21791991541481</v>
      </c>
      <c r="U17" s="25">
        <v>125.03284288060645</v>
      </c>
      <c r="V17" s="302">
        <f>SUM(B17:U17)</f>
        <v>1718.4919285299418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444</v>
      </c>
      <c r="C18" s="300">
        <v>2.0908999999999631</v>
      </c>
      <c r="D18" s="300">
        <v>1.9864999999999651</v>
      </c>
      <c r="E18" s="300">
        <v>0.30159999999999471</v>
      </c>
      <c r="F18" s="300">
        <v>2.0125999999999644</v>
      </c>
      <c r="G18" s="300">
        <v>2.375099999999958</v>
      </c>
      <c r="H18" s="299">
        <v>445</v>
      </c>
      <c r="I18" s="300">
        <v>3.4446999999999637</v>
      </c>
      <c r="J18" s="300">
        <v>3.5426999999999631</v>
      </c>
      <c r="K18" s="300">
        <v>0.55859999999999421</v>
      </c>
      <c r="L18" s="300">
        <v>3.5720999999999625</v>
      </c>
      <c r="M18" s="301">
        <v>3.9493999999999585</v>
      </c>
      <c r="N18" s="23">
        <v>130.67418823166329</v>
      </c>
      <c r="O18" s="24">
        <v>21.703179011603446</v>
      </c>
      <c r="P18" s="24">
        <v>128.38750590436464</v>
      </c>
      <c r="Q18" s="25">
        <v>129.5650288253932</v>
      </c>
      <c r="R18" s="23">
        <v>125.12890713747606</v>
      </c>
      <c r="S18" s="24">
        <v>20.948156623420108</v>
      </c>
      <c r="T18" s="24">
        <v>124.21791991541481</v>
      </c>
      <c r="U18" s="25">
        <v>125.03284288060645</v>
      </c>
      <c r="V18" s="302">
        <f t="shared" ref="V18:V23" si="0">SUM(B18:U18)</f>
        <v>1718.4919285299418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443</v>
      </c>
      <c r="C19" s="300">
        <v>2.1</v>
      </c>
      <c r="D19" s="300">
        <v>2</v>
      </c>
      <c r="E19" s="300">
        <v>0.3</v>
      </c>
      <c r="F19" s="300">
        <v>2</v>
      </c>
      <c r="G19" s="300">
        <v>2.4</v>
      </c>
      <c r="H19" s="299">
        <v>444</v>
      </c>
      <c r="I19" s="300">
        <v>3.4</v>
      </c>
      <c r="J19" s="300">
        <v>3.5</v>
      </c>
      <c r="K19" s="300">
        <v>0.5</v>
      </c>
      <c r="L19" s="300">
        <v>3.6</v>
      </c>
      <c r="M19" s="301">
        <v>3.9</v>
      </c>
      <c r="N19" s="23">
        <v>130.69999999999999</v>
      </c>
      <c r="O19" s="24">
        <v>21.3</v>
      </c>
      <c r="P19" s="24">
        <v>127.9</v>
      </c>
      <c r="Q19" s="25">
        <v>129.1</v>
      </c>
      <c r="R19" s="23">
        <v>125</v>
      </c>
      <c r="S19" s="24">
        <v>20.6</v>
      </c>
      <c r="T19" s="24">
        <v>123.4</v>
      </c>
      <c r="U19" s="25">
        <v>124.6</v>
      </c>
      <c r="V19" s="302">
        <f t="shared" si="0"/>
        <v>1713.2999999999997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443</v>
      </c>
      <c r="C20" s="300">
        <v>2.1</v>
      </c>
      <c r="D20" s="300">
        <v>2</v>
      </c>
      <c r="E20" s="300">
        <v>0.3</v>
      </c>
      <c r="F20" s="300">
        <v>2</v>
      </c>
      <c r="G20" s="300">
        <v>2.4</v>
      </c>
      <c r="H20" s="299">
        <v>444</v>
      </c>
      <c r="I20" s="300">
        <v>3.4</v>
      </c>
      <c r="J20" s="300">
        <v>3.5</v>
      </c>
      <c r="K20" s="300">
        <v>0.5</v>
      </c>
      <c r="L20" s="300">
        <v>3.6</v>
      </c>
      <c r="M20" s="301">
        <v>3.9</v>
      </c>
      <c r="N20" s="23">
        <v>130.69999999999999</v>
      </c>
      <c r="O20" s="24">
        <v>21.3</v>
      </c>
      <c r="P20" s="24">
        <v>127.9</v>
      </c>
      <c r="Q20" s="25">
        <v>129.1</v>
      </c>
      <c r="R20" s="23">
        <v>125</v>
      </c>
      <c r="S20" s="24">
        <v>20.6</v>
      </c>
      <c r="T20" s="24">
        <v>123.4</v>
      </c>
      <c r="U20" s="25">
        <v>124.6</v>
      </c>
      <c r="V20" s="302">
        <f t="shared" si="0"/>
        <v>1713.2999999999997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</v>
      </c>
      <c r="C21" s="300">
        <v>2.1</v>
      </c>
      <c r="D21" s="300">
        <v>2</v>
      </c>
      <c r="E21" s="300">
        <v>0.3</v>
      </c>
      <c r="F21" s="300">
        <v>2</v>
      </c>
      <c r="G21" s="300">
        <v>2.4</v>
      </c>
      <c r="H21" s="299">
        <v>444</v>
      </c>
      <c r="I21" s="300">
        <v>3.4</v>
      </c>
      <c r="J21" s="300">
        <v>3.5</v>
      </c>
      <c r="K21" s="300">
        <v>0.5</v>
      </c>
      <c r="L21" s="300">
        <v>3.6</v>
      </c>
      <c r="M21" s="301">
        <v>3.9</v>
      </c>
      <c r="N21" s="23">
        <v>130.69999999999999</v>
      </c>
      <c r="O21" s="24">
        <v>21.3</v>
      </c>
      <c r="P21" s="24">
        <v>127.9</v>
      </c>
      <c r="Q21" s="25">
        <v>129.1</v>
      </c>
      <c r="R21" s="23">
        <v>125</v>
      </c>
      <c r="S21" s="24">
        <v>20.6</v>
      </c>
      <c r="T21" s="24">
        <v>123.4</v>
      </c>
      <c r="U21" s="25">
        <v>124.6</v>
      </c>
      <c r="V21" s="302">
        <f t="shared" si="0"/>
        <v>1713.2999999999997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</v>
      </c>
      <c r="C22" s="300">
        <v>2.1</v>
      </c>
      <c r="D22" s="300">
        <v>2</v>
      </c>
      <c r="E22" s="300">
        <v>0.3</v>
      </c>
      <c r="F22" s="300">
        <v>2</v>
      </c>
      <c r="G22" s="300">
        <v>2.4</v>
      </c>
      <c r="H22" s="299">
        <v>444</v>
      </c>
      <c r="I22" s="300">
        <v>3.4</v>
      </c>
      <c r="J22" s="300">
        <v>3.5</v>
      </c>
      <c r="K22" s="300">
        <v>0.5</v>
      </c>
      <c r="L22" s="300">
        <v>3.6</v>
      </c>
      <c r="M22" s="301">
        <v>3.9</v>
      </c>
      <c r="N22" s="23">
        <v>130.69999999999999</v>
      </c>
      <c r="O22" s="24">
        <v>21.3</v>
      </c>
      <c r="P22" s="24">
        <v>127.9</v>
      </c>
      <c r="Q22" s="25">
        <v>129.1</v>
      </c>
      <c r="R22" s="23">
        <v>125</v>
      </c>
      <c r="S22" s="24">
        <v>20.6</v>
      </c>
      <c r="T22" s="24">
        <v>123.4</v>
      </c>
      <c r="U22" s="25">
        <v>124.6</v>
      </c>
      <c r="V22" s="302">
        <f t="shared" si="0"/>
        <v>1713.2999999999997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</v>
      </c>
      <c r="C23" s="300">
        <v>2.1</v>
      </c>
      <c r="D23" s="300">
        <v>2</v>
      </c>
      <c r="E23" s="300">
        <v>0.3</v>
      </c>
      <c r="F23" s="300">
        <v>2</v>
      </c>
      <c r="G23" s="300">
        <v>2.4</v>
      </c>
      <c r="H23" s="299">
        <v>444</v>
      </c>
      <c r="I23" s="300">
        <v>3.4</v>
      </c>
      <c r="J23" s="300">
        <v>3.5</v>
      </c>
      <c r="K23" s="300">
        <v>0.5</v>
      </c>
      <c r="L23" s="300">
        <v>3.6</v>
      </c>
      <c r="M23" s="301">
        <v>3.9</v>
      </c>
      <c r="N23" s="23">
        <v>130.69999999999999</v>
      </c>
      <c r="O23" s="24">
        <v>21.3</v>
      </c>
      <c r="P23" s="24">
        <v>127.9</v>
      </c>
      <c r="Q23" s="25">
        <v>129.1</v>
      </c>
      <c r="R23" s="23">
        <v>125</v>
      </c>
      <c r="S23" s="24">
        <v>20.6</v>
      </c>
      <c r="T23" s="24">
        <v>123.4</v>
      </c>
      <c r="U23" s="25">
        <v>124.6</v>
      </c>
      <c r="V23" s="302">
        <f t="shared" si="0"/>
        <v>1713.2999999999997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3103</v>
      </c>
      <c r="C24" s="306">
        <f t="shared" ref="C24:U24" si="1">SUM(C17:C23)</f>
        <v>14.681799999999924</v>
      </c>
      <c r="D24" s="306">
        <f t="shared" si="1"/>
        <v>13.97299999999993</v>
      </c>
      <c r="E24" s="306">
        <f t="shared" si="1"/>
        <v>2.1031999999999895</v>
      </c>
      <c r="F24" s="306">
        <f t="shared" si="1"/>
        <v>14.025199999999929</v>
      </c>
      <c r="G24" s="306">
        <f t="shared" si="1"/>
        <v>16.750199999999918</v>
      </c>
      <c r="H24" s="305">
        <f t="shared" si="1"/>
        <v>3110</v>
      </c>
      <c r="I24" s="306">
        <f t="shared" si="1"/>
        <v>23.889399999999924</v>
      </c>
      <c r="J24" s="306">
        <f t="shared" si="1"/>
        <v>24.585399999999925</v>
      </c>
      <c r="K24" s="306">
        <f t="shared" si="1"/>
        <v>3.6171999999999884</v>
      </c>
      <c r="L24" s="306">
        <f t="shared" si="1"/>
        <v>25.144199999999927</v>
      </c>
      <c r="M24" s="307">
        <f t="shared" si="1"/>
        <v>27.398799999999913</v>
      </c>
      <c r="N24" s="391">
        <f t="shared" si="1"/>
        <v>914.84837646332676</v>
      </c>
      <c r="O24" s="392">
        <f t="shared" si="1"/>
        <v>149.90635802320691</v>
      </c>
      <c r="P24" s="392">
        <f t="shared" si="1"/>
        <v>896.27501180872923</v>
      </c>
      <c r="Q24" s="393">
        <f t="shared" si="1"/>
        <v>904.63005765078651</v>
      </c>
      <c r="R24" s="391">
        <f t="shared" si="1"/>
        <v>875.25781427495212</v>
      </c>
      <c r="S24" s="392">
        <f t="shared" si="1"/>
        <v>144.89631324684021</v>
      </c>
      <c r="T24" s="392">
        <f t="shared" si="1"/>
        <v>865.43583983082954</v>
      </c>
      <c r="U24" s="393">
        <f t="shared" si="1"/>
        <v>873.06568576121299</v>
      </c>
      <c r="V24" s="302">
        <f>SUM(B24:U24)</f>
        <v>12003.483857059884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149.82817021855936</v>
      </c>
    </row>
    <row r="26" spans="1:42" s="52" customFormat="1" ht="36.75" customHeight="1" x14ac:dyDescent="0.25">
      <c r="A26" s="321" t="s">
        <v>21</v>
      </c>
      <c r="B26" s="322"/>
      <c r="C26" s="323">
        <v>721</v>
      </c>
      <c r="D26" s="323">
        <v>683</v>
      </c>
      <c r="E26" s="323">
        <v>102</v>
      </c>
      <c r="F26" s="323">
        <v>693</v>
      </c>
      <c r="G26" s="323">
        <v>818</v>
      </c>
      <c r="H26" s="324"/>
      <c r="I26" s="323">
        <v>703</v>
      </c>
      <c r="J26" s="323">
        <v>721</v>
      </c>
      <c r="K26" s="323">
        <v>111</v>
      </c>
      <c r="L26" s="323">
        <v>729</v>
      </c>
      <c r="M26" s="325">
        <v>804</v>
      </c>
      <c r="N26" s="86">
        <v>872</v>
      </c>
      <c r="O26" s="35">
        <v>143</v>
      </c>
      <c r="P26" s="35">
        <v>854</v>
      </c>
      <c r="Q26" s="36">
        <v>862</v>
      </c>
      <c r="R26" s="34">
        <v>834</v>
      </c>
      <c r="S26" s="35">
        <v>138</v>
      </c>
      <c r="T26" s="35">
        <v>825</v>
      </c>
      <c r="U26" s="36">
        <v>832</v>
      </c>
      <c r="V26" s="326">
        <f>SUM(C26:U26)</f>
        <v>11445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648.46739999999977</v>
      </c>
      <c r="D27" s="300">
        <f t="shared" ref="D27:G27" si="2">(D26*D25/1000)*6</f>
        <v>614.2901999999998</v>
      </c>
      <c r="E27" s="300">
        <f t="shared" si="2"/>
        <v>91.738799999999969</v>
      </c>
      <c r="F27" s="300">
        <f t="shared" si="2"/>
        <v>623.28419999999983</v>
      </c>
      <c r="G27" s="300">
        <f t="shared" si="2"/>
        <v>735.70919999999978</v>
      </c>
      <c r="H27" s="328"/>
      <c r="I27" s="300">
        <f>(I26*I25/1000)*6</f>
        <v>632.27819999999986</v>
      </c>
      <c r="J27" s="300">
        <f>(J26*J25/1000)*6</f>
        <v>648.46739999999977</v>
      </c>
      <c r="K27" s="300">
        <f>(K26*K25/1000)*6</f>
        <v>99.833399999999955</v>
      </c>
      <c r="L27" s="300">
        <f>(L26*L25/1000)*6</f>
        <v>655.66259999999977</v>
      </c>
      <c r="M27" s="301">
        <f>(M26*M25/1000)*6</f>
        <v>723.11759999999981</v>
      </c>
      <c r="N27" s="302">
        <f>((N26*N25)*7/1000-N17-N18)/5</f>
        <v>130.72824470733465</v>
      </c>
      <c r="O27" s="204">
        <f t="shared" ref="O27:U27" si="3">((O26*O25)*7/1000-O17-O18)/5</f>
        <v>21.328708395358611</v>
      </c>
      <c r="P27" s="204">
        <f t="shared" si="3"/>
        <v>127.86543763825409</v>
      </c>
      <c r="Q27" s="205">
        <f t="shared" si="3"/>
        <v>129.07330846984263</v>
      </c>
      <c r="R27" s="203">
        <f t="shared" si="3"/>
        <v>124.97167714500952</v>
      </c>
      <c r="S27" s="204">
        <f t="shared" si="3"/>
        <v>20.581417350631948</v>
      </c>
      <c r="T27" s="204">
        <f t="shared" si="3"/>
        <v>123.44733203383403</v>
      </c>
      <c r="U27" s="205">
        <f t="shared" si="3"/>
        <v>124.59038284775735</v>
      </c>
      <c r="V27" s="88"/>
      <c r="W27" s="52">
        <f>((V24*1000)/V26)/7</f>
        <v>149.82817021855936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2.0908999999999631</v>
      </c>
      <c r="D28" s="330">
        <f t="shared" ref="D28:G28" si="4">+(D25-$C$32)*D26/1000</f>
        <v>1.980699999999965</v>
      </c>
      <c r="E28" s="330">
        <f t="shared" si="4"/>
        <v>0.29579999999999479</v>
      </c>
      <c r="F28" s="330">
        <f t="shared" si="4"/>
        <v>2.0096999999999645</v>
      </c>
      <c r="G28" s="330">
        <f t="shared" si="4"/>
        <v>2.3721999999999581</v>
      </c>
      <c r="H28" s="329"/>
      <c r="I28" s="330">
        <f>+(I25-$I$32)*I26/1000</f>
        <v>3.4446999999999637</v>
      </c>
      <c r="J28" s="330">
        <f t="shared" ref="J28:M28" si="5">+(J25-$I$32)*J26/1000</f>
        <v>3.5328999999999633</v>
      </c>
      <c r="K28" s="330">
        <f t="shared" si="5"/>
        <v>0.54389999999999428</v>
      </c>
      <c r="L28" s="330">
        <f t="shared" si="5"/>
        <v>3.5720999999999625</v>
      </c>
      <c r="M28" s="331">
        <f t="shared" si="5"/>
        <v>3.9395999999999591</v>
      </c>
      <c r="N28" s="259">
        <f t="shared" ref="N28:U28" si="6">((N26*N25)*7)/1000</f>
        <v>914.98959999999977</v>
      </c>
      <c r="O28" s="45">
        <f t="shared" si="6"/>
        <v>150.04989999999995</v>
      </c>
      <c r="P28" s="45">
        <f t="shared" si="6"/>
        <v>896.1021999999997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144.80339999999995</v>
      </c>
      <c r="T28" s="45">
        <f t="shared" si="6"/>
        <v>865.67249999999967</v>
      </c>
      <c r="U28" s="46">
        <f t="shared" si="6"/>
        <v>873.01759999999979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841.16666666666913</v>
      </c>
      <c r="D29" s="333">
        <f t="shared" si="7"/>
        <v>796.83333333333564</v>
      </c>
      <c r="E29" s="333">
        <f t="shared" si="7"/>
        <v>119.00000000000034</v>
      </c>
      <c r="F29" s="333">
        <f t="shared" si="7"/>
        <v>808.50000000000239</v>
      </c>
      <c r="G29" s="333">
        <f t="shared" si="7"/>
        <v>954.3333333333361</v>
      </c>
      <c r="H29" s="332"/>
      <c r="I29" s="333">
        <f>+I26*(1.16666666666667)</f>
        <v>820.16666666666902</v>
      </c>
      <c r="J29" s="333">
        <f>+J26*(1.16666666666667)</f>
        <v>841.16666666666913</v>
      </c>
      <c r="K29" s="333">
        <f>+K26*(1.16666666666667)</f>
        <v>129.50000000000037</v>
      </c>
      <c r="L29" s="333">
        <f>+L26*(1.16666666666667)</f>
        <v>850.5000000000025</v>
      </c>
      <c r="M29" s="334">
        <f>+M26*(1.16666666666667)</f>
        <v>938.00000000000273</v>
      </c>
      <c r="N29" s="89">
        <f t="shared" ref="N29:U29" si="8">+(N24/N26)/7*1000</f>
        <v>149.87686377184252</v>
      </c>
      <c r="O29" s="49">
        <f t="shared" si="8"/>
        <v>149.75660142178512</v>
      </c>
      <c r="P29" s="49">
        <f t="shared" si="8"/>
        <v>149.92890796398953</v>
      </c>
      <c r="Q29" s="50">
        <f t="shared" si="8"/>
        <v>149.92211760868187</v>
      </c>
      <c r="R29" s="48">
        <f t="shared" si="8"/>
        <v>149.92425732698737</v>
      </c>
      <c r="S29" s="49">
        <f t="shared" si="8"/>
        <v>149.99618348534182</v>
      </c>
      <c r="T29" s="49">
        <f t="shared" si="8"/>
        <v>149.85901988412633</v>
      </c>
      <c r="U29" s="50">
        <f t="shared" si="8"/>
        <v>149.90825648372478</v>
      </c>
      <c r="V29" s="344"/>
    </row>
    <row r="30" spans="1:42" s="304" customFormat="1" ht="33.75" customHeight="1" x14ac:dyDescent="0.25">
      <c r="A30" s="52"/>
      <c r="B30" s="328"/>
      <c r="C30" s="335">
        <f>(C27/6)</f>
        <v>108.07789999999996</v>
      </c>
      <c r="D30" s="335">
        <f t="shared" ref="D30:G30" si="9">+(D27/6)</f>
        <v>102.38169999999997</v>
      </c>
      <c r="E30" s="335">
        <f t="shared" si="9"/>
        <v>15.289799999999994</v>
      </c>
      <c r="F30" s="335">
        <f t="shared" si="9"/>
        <v>103.88069999999998</v>
      </c>
      <c r="G30" s="335">
        <f t="shared" si="9"/>
        <v>122.61819999999996</v>
      </c>
      <c r="H30" s="328"/>
      <c r="I30" s="335">
        <f>+(I27/6)</f>
        <v>105.37969999999997</v>
      </c>
      <c r="J30" s="335">
        <f>+(J27/6)</f>
        <v>108.07789999999996</v>
      </c>
      <c r="K30" s="335">
        <f>+(K27/6)</f>
        <v>16.638899999999992</v>
      </c>
      <c r="L30" s="335">
        <f>+(L27/6)</f>
        <v>109.27709999999996</v>
      </c>
      <c r="M30" s="336">
        <f>+(M27/6)</f>
        <v>120.51959999999997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266.52429999999993</v>
      </c>
      <c r="D31" s="335">
        <f t="shared" ref="D31:G31" si="10">+((D27-D24)/4)+D30</f>
        <v>252.46099999999993</v>
      </c>
      <c r="E31" s="335">
        <f t="shared" si="10"/>
        <v>37.698699999999988</v>
      </c>
      <c r="F31" s="335">
        <f t="shared" si="10"/>
        <v>256.19544999999994</v>
      </c>
      <c r="G31" s="335">
        <f t="shared" si="10"/>
        <v>302.3579499999999</v>
      </c>
      <c r="H31" s="328"/>
      <c r="I31" s="335">
        <f>+((I27-I24)/4)+I30</f>
        <v>257.47689999999994</v>
      </c>
      <c r="J31" s="335">
        <f>+((J27-J24)/4)+J30</f>
        <v>264.0483999999999</v>
      </c>
      <c r="K31" s="335">
        <f>+((K27-K24)/4)+K30</f>
        <v>40.692949999999982</v>
      </c>
      <c r="L31" s="335">
        <f>+((L27-L24)/4)+L30</f>
        <v>266.90669999999989</v>
      </c>
      <c r="M31" s="336">
        <f>+((M27-M24)/4)+M30</f>
        <v>294.44929999999994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443.49900000000002</v>
      </c>
      <c r="E32" s="340">
        <f>+SUM(C26:G26)</f>
        <v>3017</v>
      </c>
      <c r="F32" s="341"/>
      <c r="G32" s="341"/>
      <c r="H32" s="337"/>
      <c r="I32" s="338">
        <v>145</v>
      </c>
      <c r="J32" s="339">
        <f>+I32*K32/1000</f>
        <v>444.86</v>
      </c>
      <c r="K32" s="340">
        <f>+SUM(I26:M26)</f>
        <v>3068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110.2</v>
      </c>
      <c r="C39" s="82">
        <v>111.4</v>
      </c>
      <c r="D39" s="82">
        <v>10.5</v>
      </c>
      <c r="E39" s="82">
        <v>112.4</v>
      </c>
      <c r="F39" s="82">
        <v>112.9</v>
      </c>
      <c r="G39" s="82"/>
      <c r="H39" s="82"/>
      <c r="I39" s="205">
        <f t="shared" ref="I39:I46" si="11">SUM(B39:H39)</f>
        <v>457.4</v>
      </c>
      <c r="J39" s="52"/>
      <c r="K39" s="404" t="s">
        <v>13</v>
      </c>
      <c r="L39" s="82">
        <v>8.8000000000000007</v>
      </c>
      <c r="M39" s="82">
        <v>8.9</v>
      </c>
      <c r="N39" s="82">
        <v>0.8</v>
      </c>
      <c r="O39" s="82">
        <v>7.7</v>
      </c>
      <c r="P39" s="82">
        <v>7.7</v>
      </c>
      <c r="Q39" s="82"/>
      <c r="R39" s="205">
        <f t="shared" ref="R39:R46" si="12">SUM(L39:Q39)</f>
        <v>33.900000000000006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110.2</v>
      </c>
      <c r="C40" s="82">
        <v>111.4</v>
      </c>
      <c r="D40" s="82">
        <v>10.3</v>
      </c>
      <c r="E40" s="82">
        <v>112.4</v>
      </c>
      <c r="F40" s="82">
        <v>112.4</v>
      </c>
      <c r="G40" s="82"/>
      <c r="H40" s="82"/>
      <c r="I40" s="205">
        <f t="shared" si="11"/>
        <v>456.70000000000005</v>
      </c>
      <c r="J40" s="52"/>
      <c r="K40" s="406" t="s">
        <v>14</v>
      </c>
      <c r="L40" s="82">
        <v>8.8000000000000007</v>
      </c>
      <c r="M40" s="82">
        <v>8.9</v>
      </c>
      <c r="N40" s="82">
        <v>0.8</v>
      </c>
      <c r="O40" s="82">
        <v>7.7</v>
      </c>
      <c r="P40" s="82">
        <v>7.7</v>
      </c>
      <c r="Q40" s="82"/>
      <c r="R40" s="205">
        <f t="shared" si="12"/>
        <v>33.900000000000006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8.5</v>
      </c>
      <c r="M41" s="82">
        <v>8.6999999999999993</v>
      </c>
      <c r="N41" s="82">
        <v>0.7</v>
      </c>
      <c r="O41" s="82">
        <v>7.8</v>
      </c>
      <c r="P41" s="82">
        <v>8.3000000000000007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8.6</v>
      </c>
      <c r="M42" s="82">
        <v>8.6999999999999993</v>
      </c>
      <c r="N42" s="82">
        <v>0.7</v>
      </c>
      <c r="O42" s="82">
        <v>7.8</v>
      </c>
      <c r="P42" s="82">
        <v>8.3000000000000007</v>
      </c>
      <c r="Q42" s="82"/>
      <c r="R42" s="205">
        <f t="shared" si="12"/>
        <v>34.099999999999994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8.6</v>
      </c>
      <c r="M43" s="82">
        <v>8.6999999999999993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34.200000000000003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8.6</v>
      </c>
      <c r="M44" s="82">
        <v>8.6999999999999993</v>
      </c>
      <c r="N44" s="82">
        <v>0.8</v>
      </c>
      <c r="O44" s="82">
        <v>7.8</v>
      </c>
      <c r="P44" s="82">
        <v>8.4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8.6</v>
      </c>
      <c r="M45" s="82">
        <v>8.6999999999999993</v>
      </c>
      <c r="N45" s="82">
        <v>0.8</v>
      </c>
      <c r="O45" s="82">
        <v>7.9</v>
      </c>
      <c r="P45" s="82">
        <v>8.4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220.4</v>
      </c>
      <c r="C46" s="309">
        <f t="shared" si="13"/>
        <v>222.8</v>
      </c>
      <c r="D46" s="309">
        <f t="shared" si="13"/>
        <v>20.8</v>
      </c>
      <c r="E46" s="309">
        <f t="shared" si="13"/>
        <v>224.8</v>
      </c>
      <c r="F46" s="309">
        <f t="shared" si="13"/>
        <v>225.3</v>
      </c>
      <c r="G46" s="309">
        <f t="shared" si="13"/>
        <v>0</v>
      </c>
      <c r="H46" s="309">
        <f t="shared" si="13"/>
        <v>0</v>
      </c>
      <c r="I46" s="205">
        <f t="shared" si="11"/>
        <v>914.10000000000014</v>
      </c>
      <c r="K46" s="406" t="s">
        <v>11</v>
      </c>
      <c r="L46" s="308">
        <f t="shared" ref="L46:Q46" si="14">SUM(L39:L45)</f>
        <v>60.500000000000007</v>
      </c>
      <c r="M46" s="309">
        <f t="shared" si="14"/>
        <v>61.300000000000011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238.8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150.1</v>
      </c>
      <c r="C47" s="571">
        <v>150.1</v>
      </c>
      <c r="D47" s="571">
        <v>150.1</v>
      </c>
      <c r="E47" s="571">
        <v>154</v>
      </c>
      <c r="F47" s="571">
        <v>154</v>
      </c>
      <c r="G47" s="317"/>
      <c r="H47" s="317"/>
      <c r="I47" s="425">
        <f>+((I46/I48)/7)*1000</f>
        <v>43.470610614418874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148.97067997504678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742</v>
      </c>
      <c r="D48" s="35">
        <v>68</v>
      </c>
      <c r="E48" s="35">
        <v>730</v>
      </c>
      <c r="F48" s="35">
        <v>730</v>
      </c>
      <c r="G48" s="35"/>
      <c r="H48" s="35"/>
      <c r="I48" s="427">
        <f>SUM(B48:H48)</f>
        <v>3004</v>
      </c>
      <c r="J48" s="52"/>
      <c r="K48" s="409" t="s">
        <v>21</v>
      </c>
      <c r="L48" s="428">
        <v>59</v>
      </c>
      <c r="M48" s="411">
        <v>59</v>
      </c>
      <c r="N48" s="411">
        <v>5</v>
      </c>
      <c r="O48" s="411">
        <v>53</v>
      </c>
      <c r="P48" s="411">
        <v>53</v>
      </c>
      <c r="Q48" s="411"/>
      <c r="R48" s="429">
        <f>SUM(L48:Q48)</f>
        <v>229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110.17339999999999</v>
      </c>
      <c r="C49" s="204">
        <f t="shared" si="15"/>
        <v>111.3742</v>
      </c>
      <c r="D49" s="204">
        <f t="shared" si="15"/>
        <v>10.206799999999999</v>
      </c>
      <c r="E49" s="204">
        <f t="shared" si="15"/>
        <v>112.42</v>
      </c>
      <c r="F49" s="204">
        <f t="shared" si="15"/>
        <v>112.42</v>
      </c>
      <c r="G49" s="204">
        <f t="shared" si="15"/>
        <v>0</v>
      </c>
      <c r="H49" s="204">
        <f t="shared" si="15"/>
        <v>0</v>
      </c>
      <c r="I49" s="431">
        <f>((I46*1000)/I48)/7</f>
        <v>43.470610614418874</v>
      </c>
      <c r="K49" s="414" t="s">
        <v>22</v>
      </c>
      <c r="L49" s="302">
        <f t="shared" ref="L49:Q49" si="16">((L48*L47)*7/1000-L39-L40)/5</f>
        <v>8.5808999999999997</v>
      </c>
      <c r="M49" s="302">
        <f t="shared" si="16"/>
        <v>8.7061000000000011</v>
      </c>
      <c r="N49" s="302">
        <f t="shared" si="16"/>
        <v>0.75800000000000001</v>
      </c>
      <c r="O49" s="302">
        <f t="shared" si="16"/>
        <v>7.827399999999999</v>
      </c>
      <c r="P49" s="302">
        <f t="shared" si="16"/>
        <v>8.3467999999999982</v>
      </c>
      <c r="Q49" s="204">
        <f t="shared" si="16"/>
        <v>0</v>
      </c>
      <c r="R49" s="432">
        <f>((R46*1000)/R48)/7</f>
        <v>148.97067997504678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771.21379999999988</v>
      </c>
      <c r="C50" s="43">
        <f t="shared" si="17"/>
        <v>779.61940000000004</v>
      </c>
      <c r="D50" s="43">
        <f t="shared" si="17"/>
        <v>71.447599999999994</v>
      </c>
      <c r="E50" s="43">
        <f t="shared" si="17"/>
        <v>786.94</v>
      </c>
      <c r="F50" s="43">
        <f t="shared" si="17"/>
        <v>786.94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60.5045</v>
      </c>
      <c r="M50" s="43">
        <f t="shared" si="18"/>
        <v>61.330500000000001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42.896068509147526</v>
      </c>
      <c r="C51" s="49">
        <f t="shared" si="19"/>
        <v>42.89564882556796</v>
      </c>
      <c r="D51" s="49">
        <f t="shared" si="19"/>
        <v>43.69747899159664</v>
      </c>
      <c r="E51" s="49">
        <f t="shared" si="19"/>
        <v>43.992172211350301</v>
      </c>
      <c r="F51" s="49">
        <f t="shared" si="19"/>
        <v>44.090019569471622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146.48910411622279</v>
      </c>
      <c r="M51" s="49">
        <f t="shared" si="20"/>
        <v>148.42615012106538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3"/>
      <c r="D73" s="643"/>
      <c r="E73" s="643"/>
      <c r="F73" s="118"/>
      <c r="G73" s="198"/>
      <c r="H73" s="643"/>
      <c r="I73" s="643"/>
      <c r="J73" s="643"/>
      <c r="K73" s="118"/>
      <c r="L73" s="198"/>
      <c r="M73" s="643"/>
      <c r="N73" s="643"/>
      <c r="O73" s="118"/>
      <c r="P73" s="198"/>
      <c r="Q73" s="643"/>
      <c r="R73" s="64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8.6999999999999993</v>
      </c>
      <c r="D76" s="204">
        <v>1.1000000000000001</v>
      </c>
      <c r="E76" s="204">
        <v>9.1999999999999993</v>
      </c>
      <c r="F76" s="205">
        <v>10.3</v>
      </c>
      <c r="G76" s="203">
        <v>9.1999999999999993</v>
      </c>
      <c r="H76" s="204">
        <v>9.4</v>
      </c>
      <c r="I76" s="204">
        <v>1.7</v>
      </c>
      <c r="J76" s="204">
        <v>9.5</v>
      </c>
      <c r="K76" s="205">
        <v>10.4</v>
      </c>
      <c r="L76" s="203">
        <v>10.9</v>
      </c>
      <c r="M76" s="204">
        <v>1.7</v>
      </c>
      <c r="N76" s="204">
        <v>11</v>
      </c>
      <c r="O76" s="205">
        <v>10.8</v>
      </c>
      <c r="P76" s="203">
        <v>10.7</v>
      </c>
      <c r="Q76" s="204">
        <v>2</v>
      </c>
      <c r="R76" s="204">
        <v>10.5</v>
      </c>
      <c r="S76" s="205">
        <v>10.6</v>
      </c>
      <c r="T76" s="405">
        <f t="shared" ref="T76:T83" si="26">SUM(B76:S76)</f>
        <v>147.20000000000002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8.6999999999999993</v>
      </c>
      <c r="D77" s="204">
        <v>1.1000000000000001</v>
      </c>
      <c r="E77" s="204">
        <v>9.1999999999999993</v>
      </c>
      <c r="F77" s="205">
        <v>10.3</v>
      </c>
      <c r="G77" s="203">
        <v>9.1999999999999993</v>
      </c>
      <c r="H77" s="204">
        <v>9.4</v>
      </c>
      <c r="I77" s="204">
        <v>1.7</v>
      </c>
      <c r="J77" s="204">
        <v>9.5</v>
      </c>
      <c r="K77" s="205">
        <v>10.4</v>
      </c>
      <c r="L77" s="203">
        <v>10.9</v>
      </c>
      <c r="M77" s="204">
        <v>1.7</v>
      </c>
      <c r="N77" s="204">
        <v>11</v>
      </c>
      <c r="O77" s="205">
        <v>10.8</v>
      </c>
      <c r="P77" s="203">
        <v>10.7</v>
      </c>
      <c r="Q77" s="204">
        <v>2</v>
      </c>
      <c r="R77" s="204">
        <v>10.5</v>
      </c>
      <c r="S77" s="205">
        <v>10.6</v>
      </c>
      <c r="T77" s="405">
        <f t="shared" si="26"/>
        <v>147.20000000000002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8.8000000000000007</v>
      </c>
      <c r="D78" s="204">
        <v>1.1000000000000001</v>
      </c>
      <c r="E78" s="204">
        <v>9.1</v>
      </c>
      <c r="F78" s="205">
        <v>10.3</v>
      </c>
      <c r="G78" s="203">
        <v>9.4</v>
      </c>
      <c r="H78" s="204">
        <v>9.4</v>
      </c>
      <c r="I78" s="204">
        <v>1.7</v>
      </c>
      <c r="J78" s="204">
        <v>9.5</v>
      </c>
      <c r="K78" s="205">
        <v>10.3</v>
      </c>
      <c r="L78" s="203">
        <v>10.8</v>
      </c>
      <c r="M78" s="204">
        <v>1.7</v>
      </c>
      <c r="N78" s="204">
        <v>11</v>
      </c>
      <c r="O78" s="205">
        <v>10.7</v>
      </c>
      <c r="P78" s="203">
        <v>10.6</v>
      </c>
      <c r="Q78" s="204">
        <v>2</v>
      </c>
      <c r="R78" s="204">
        <v>10.5</v>
      </c>
      <c r="S78" s="205">
        <v>10.6</v>
      </c>
      <c r="T78" s="405">
        <f t="shared" si="26"/>
        <v>146.99999999999997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</v>
      </c>
      <c r="E79" s="204">
        <v>9</v>
      </c>
      <c r="F79" s="205">
        <v>10.5</v>
      </c>
      <c r="G79" s="203">
        <v>9.4</v>
      </c>
      <c r="H79" s="204">
        <v>9.4</v>
      </c>
      <c r="I79" s="204">
        <v>1.7</v>
      </c>
      <c r="J79" s="204">
        <v>9.5</v>
      </c>
      <c r="K79" s="205">
        <v>10.3</v>
      </c>
      <c r="L79" s="203">
        <v>11</v>
      </c>
      <c r="M79" s="204">
        <v>1.7</v>
      </c>
      <c r="N79" s="204">
        <v>10.8</v>
      </c>
      <c r="O79" s="205">
        <v>10.9</v>
      </c>
      <c r="P79" s="203">
        <v>10.9</v>
      </c>
      <c r="Q79" s="204">
        <v>1.5</v>
      </c>
      <c r="R79" s="204">
        <v>10.7</v>
      </c>
      <c r="S79" s="205">
        <v>10.8</v>
      </c>
      <c r="T79" s="405">
        <f t="shared" si="26"/>
        <v>147.4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8.9</v>
      </c>
      <c r="D80" s="204">
        <v>1</v>
      </c>
      <c r="E80" s="204">
        <v>9</v>
      </c>
      <c r="F80" s="205">
        <v>10.5</v>
      </c>
      <c r="G80" s="203">
        <v>9.4</v>
      </c>
      <c r="H80" s="204">
        <v>9.4</v>
      </c>
      <c r="I80" s="204">
        <v>1.7</v>
      </c>
      <c r="J80" s="204">
        <v>9.5</v>
      </c>
      <c r="K80" s="205">
        <v>10.3</v>
      </c>
      <c r="L80" s="203">
        <v>11</v>
      </c>
      <c r="M80" s="204">
        <v>1.7</v>
      </c>
      <c r="N80" s="204">
        <v>10.8</v>
      </c>
      <c r="O80" s="205">
        <v>10.9</v>
      </c>
      <c r="P80" s="203">
        <v>10.9</v>
      </c>
      <c r="Q80" s="204">
        <v>1.5</v>
      </c>
      <c r="R80" s="204">
        <v>10.7</v>
      </c>
      <c r="S80" s="205">
        <v>10.8</v>
      </c>
      <c r="T80" s="405">
        <f t="shared" si="26"/>
        <v>147.4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</v>
      </c>
      <c r="E81" s="204">
        <v>9</v>
      </c>
      <c r="F81" s="205">
        <v>10.4</v>
      </c>
      <c r="G81" s="203">
        <v>9.4</v>
      </c>
      <c r="H81" s="204">
        <v>9.4</v>
      </c>
      <c r="I81" s="204">
        <v>1.7</v>
      </c>
      <c r="J81" s="204">
        <v>9.5</v>
      </c>
      <c r="K81" s="205">
        <v>10.199999999999999</v>
      </c>
      <c r="L81" s="203">
        <v>10.9</v>
      </c>
      <c r="M81" s="204">
        <v>1.7</v>
      </c>
      <c r="N81" s="204">
        <v>10.8</v>
      </c>
      <c r="O81" s="205">
        <v>10.8</v>
      </c>
      <c r="P81" s="203">
        <v>10.8</v>
      </c>
      <c r="Q81" s="204">
        <v>1.5</v>
      </c>
      <c r="R81" s="204">
        <v>10.7</v>
      </c>
      <c r="S81" s="205">
        <v>10.7</v>
      </c>
      <c r="T81" s="405">
        <f t="shared" si="26"/>
        <v>146.69999999999999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</v>
      </c>
      <c r="E82" s="204">
        <v>9</v>
      </c>
      <c r="F82" s="205">
        <v>10.4</v>
      </c>
      <c r="G82" s="203">
        <v>9.4</v>
      </c>
      <c r="H82" s="204">
        <v>9.4</v>
      </c>
      <c r="I82" s="204">
        <v>1.7</v>
      </c>
      <c r="J82" s="204">
        <v>9.5</v>
      </c>
      <c r="K82" s="205">
        <v>10.199999999999999</v>
      </c>
      <c r="L82" s="203">
        <v>10.9</v>
      </c>
      <c r="M82" s="204">
        <v>1.7</v>
      </c>
      <c r="N82" s="204">
        <v>10.8</v>
      </c>
      <c r="O82" s="205">
        <v>10.8</v>
      </c>
      <c r="P82" s="203">
        <v>10.8</v>
      </c>
      <c r="Q82" s="204">
        <v>1.5</v>
      </c>
      <c r="R82" s="204">
        <v>10.7</v>
      </c>
      <c r="S82" s="205">
        <v>10.7</v>
      </c>
      <c r="T82" s="405">
        <f t="shared" si="26"/>
        <v>146.69999999999999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65.899999999999991</v>
      </c>
      <c r="C83" s="309">
        <f>SUM(C76:C82)</f>
        <v>61.8</v>
      </c>
      <c r="D83" s="309">
        <f>SUM(D76:D82)</f>
        <v>7.3000000000000007</v>
      </c>
      <c r="E83" s="309">
        <f>SUM(E76:E82)</f>
        <v>63.5</v>
      </c>
      <c r="F83" s="310">
        <f>SUM(F76:F82)</f>
        <v>72.7</v>
      </c>
      <c r="G83" s="311">
        <f t="shared" ref="G83:S83" si="27">SUM(G76:G82)</f>
        <v>65.399999999999991</v>
      </c>
      <c r="H83" s="309">
        <f t="shared" si="27"/>
        <v>65.8</v>
      </c>
      <c r="I83" s="309">
        <f t="shared" si="27"/>
        <v>11.899999999999999</v>
      </c>
      <c r="J83" s="309">
        <f t="shared" si="27"/>
        <v>66.5</v>
      </c>
      <c r="K83" s="310">
        <f t="shared" si="27"/>
        <v>72.100000000000009</v>
      </c>
      <c r="L83" s="311">
        <f t="shared" si="27"/>
        <v>76.400000000000006</v>
      </c>
      <c r="M83" s="309">
        <f t="shared" si="27"/>
        <v>11.899999999999999</v>
      </c>
      <c r="N83" s="309">
        <f t="shared" si="27"/>
        <v>76.199999999999989</v>
      </c>
      <c r="O83" s="310">
        <f t="shared" si="27"/>
        <v>75.699999999999989</v>
      </c>
      <c r="P83" s="311">
        <f t="shared" si="27"/>
        <v>75.399999999999991</v>
      </c>
      <c r="Q83" s="309">
        <f t="shared" si="27"/>
        <v>12</v>
      </c>
      <c r="R83" s="309">
        <f t="shared" si="27"/>
        <v>74.300000000000011</v>
      </c>
      <c r="S83" s="310">
        <f t="shared" si="27"/>
        <v>74.8</v>
      </c>
      <c r="T83" s="405">
        <f t="shared" si="26"/>
        <v>1029.5999999999999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156</v>
      </c>
      <c r="C84" s="317">
        <v>154</v>
      </c>
      <c r="D84" s="317">
        <v>156.5</v>
      </c>
      <c r="E84" s="317">
        <v>153</v>
      </c>
      <c r="F84" s="318">
        <v>151.5</v>
      </c>
      <c r="G84" s="319">
        <v>156</v>
      </c>
      <c r="H84" s="317">
        <v>154</v>
      </c>
      <c r="I84" s="317">
        <v>156</v>
      </c>
      <c r="J84" s="317">
        <v>153.5</v>
      </c>
      <c r="K84" s="318">
        <v>151.5</v>
      </c>
      <c r="L84" s="319">
        <v>155.5</v>
      </c>
      <c r="M84" s="317">
        <v>155.5</v>
      </c>
      <c r="N84" s="317">
        <v>153</v>
      </c>
      <c r="O84" s="318">
        <v>152</v>
      </c>
      <c r="P84" s="319">
        <v>155</v>
      </c>
      <c r="Q84" s="317">
        <v>155.5</v>
      </c>
      <c r="R84" s="317">
        <v>153</v>
      </c>
      <c r="S84" s="318">
        <v>151.5</v>
      </c>
      <c r="T84" s="408">
        <f>+((T83/T85)/7)*1000</f>
        <v>153.53414852371009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58</v>
      </c>
      <c r="D85" s="411">
        <v>7</v>
      </c>
      <c r="E85" s="411">
        <v>59</v>
      </c>
      <c r="F85" s="412">
        <v>68</v>
      </c>
      <c r="G85" s="410">
        <v>60</v>
      </c>
      <c r="H85" s="411">
        <v>61</v>
      </c>
      <c r="I85" s="411">
        <v>11</v>
      </c>
      <c r="J85" s="411">
        <v>62</v>
      </c>
      <c r="K85" s="412">
        <v>68</v>
      </c>
      <c r="L85" s="410">
        <v>71</v>
      </c>
      <c r="M85" s="411">
        <v>11</v>
      </c>
      <c r="N85" s="411">
        <v>70</v>
      </c>
      <c r="O85" s="412">
        <v>70</v>
      </c>
      <c r="P85" s="410">
        <v>71</v>
      </c>
      <c r="Q85" s="411">
        <v>10</v>
      </c>
      <c r="R85" s="411">
        <v>70</v>
      </c>
      <c r="S85" s="412">
        <v>70</v>
      </c>
      <c r="T85" s="413">
        <f>SUM(B85:S85)</f>
        <v>958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9.5223999999999993</v>
      </c>
      <c r="C86" s="204">
        <f t="shared" si="28"/>
        <v>9.024799999999999</v>
      </c>
      <c r="D86" s="204">
        <f t="shared" si="28"/>
        <v>1.0937000000000001</v>
      </c>
      <c r="E86" s="204">
        <f t="shared" si="28"/>
        <v>8.9578000000000007</v>
      </c>
      <c r="F86" s="205">
        <f t="shared" si="28"/>
        <v>10.302800000000001</v>
      </c>
      <c r="G86" s="203">
        <f t="shared" si="28"/>
        <v>9.4239999999999977</v>
      </c>
      <c r="H86" s="204">
        <f t="shared" si="28"/>
        <v>9.3916000000000004</v>
      </c>
      <c r="I86" s="204">
        <f t="shared" si="28"/>
        <v>1.7224000000000004</v>
      </c>
      <c r="J86" s="204">
        <f t="shared" si="28"/>
        <v>9.5237999999999996</v>
      </c>
      <c r="K86" s="205">
        <f t="shared" si="28"/>
        <v>10.262800000000002</v>
      </c>
      <c r="L86" s="203">
        <f t="shared" si="28"/>
        <v>11.0967</v>
      </c>
      <c r="M86" s="204">
        <f t="shared" si="28"/>
        <v>1.7147000000000001</v>
      </c>
      <c r="N86" s="204">
        <f t="shared" si="28"/>
        <v>10.593999999999999</v>
      </c>
      <c r="O86" s="205">
        <f t="shared" si="28"/>
        <v>10.576000000000002</v>
      </c>
      <c r="P86" s="203">
        <f t="shared" si="28"/>
        <v>11.126999999999999</v>
      </c>
      <c r="Q86" s="204">
        <f t="shared" si="28"/>
        <v>1.377</v>
      </c>
      <c r="R86" s="204">
        <f t="shared" si="28"/>
        <v>10.794</v>
      </c>
      <c r="S86" s="205">
        <f t="shared" si="28"/>
        <v>10.606999999999999</v>
      </c>
      <c r="T86" s="413">
        <f>((T83*1000)/T85)/7</f>
        <v>153.53414852371012</v>
      </c>
      <c r="AD86" s="3"/>
    </row>
    <row r="87" spans="1:41" ht="33.75" customHeight="1" x14ac:dyDescent="0.25">
      <c r="A87" s="99" t="s">
        <v>23</v>
      </c>
      <c r="B87" s="42">
        <f>((B85*B84)*7)/1000</f>
        <v>66.611999999999995</v>
      </c>
      <c r="C87" s="43">
        <f>((C85*C84)*7)/1000</f>
        <v>62.524000000000001</v>
      </c>
      <c r="D87" s="43">
        <f>((D85*D84)*7)/1000</f>
        <v>7.6684999999999999</v>
      </c>
      <c r="E87" s="43">
        <f>((E85*E84)*7)/1000</f>
        <v>63.189</v>
      </c>
      <c r="F87" s="90">
        <f>((F85*F84)*7)/1000</f>
        <v>72.114000000000004</v>
      </c>
      <c r="G87" s="42">
        <f t="shared" ref="G87:S87" si="29">((G85*G84)*7)/1000</f>
        <v>65.52</v>
      </c>
      <c r="H87" s="43">
        <f t="shared" si="29"/>
        <v>65.757999999999996</v>
      </c>
      <c r="I87" s="43">
        <f t="shared" si="29"/>
        <v>12.012</v>
      </c>
      <c r="J87" s="43">
        <f t="shared" si="29"/>
        <v>66.619</v>
      </c>
      <c r="K87" s="90">
        <f t="shared" si="29"/>
        <v>72.114000000000004</v>
      </c>
      <c r="L87" s="42">
        <f t="shared" si="29"/>
        <v>77.283500000000004</v>
      </c>
      <c r="M87" s="43">
        <f t="shared" si="29"/>
        <v>11.9735</v>
      </c>
      <c r="N87" s="43">
        <f t="shared" si="29"/>
        <v>74.97</v>
      </c>
      <c r="O87" s="90">
        <f t="shared" si="29"/>
        <v>74.48</v>
      </c>
      <c r="P87" s="42">
        <f t="shared" si="29"/>
        <v>77.034999999999997</v>
      </c>
      <c r="Q87" s="43">
        <f t="shared" si="29"/>
        <v>10.885</v>
      </c>
      <c r="R87" s="43">
        <f t="shared" si="29"/>
        <v>74.97</v>
      </c>
      <c r="S87" s="90">
        <f t="shared" si="29"/>
        <v>74.234999999999999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154.33255269320841</v>
      </c>
      <c r="C88" s="49">
        <f>+(C83/C85)/7*1000</f>
        <v>152.21674876847291</v>
      </c>
      <c r="D88" s="49">
        <f>+(D83/D85)/7*1000</f>
        <v>148.9795918367347</v>
      </c>
      <c r="E88" s="49">
        <f>+(E83/E85)/7*1000</f>
        <v>153.75302663438256</v>
      </c>
      <c r="F88" s="50">
        <f>+(F83/F85)/7*1000</f>
        <v>152.73109243697476</v>
      </c>
      <c r="G88" s="48">
        <f t="shared" ref="G88:S88" si="30">+(G83/G85)/7*1000</f>
        <v>155.71428571428569</v>
      </c>
      <c r="H88" s="49">
        <f t="shared" si="30"/>
        <v>154.09836065573771</v>
      </c>
      <c r="I88" s="49">
        <f t="shared" si="30"/>
        <v>154.54545454545453</v>
      </c>
      <c r="J88" s="49">
        <f t="shared" si="30"/>
        <v>153.2258064516129</v>
      </c>
      <c r="K88" s="50">
        <f t="shared" si="30"/>
        <v>151.47058823529417</v>
      </c>
      <c r="L88" s="48">
        <f t="shared" si="30"/>
        <v>153.72233400402416</v>
      </c>
      <c r="M88" s="49">
        <f t="shared" si="30"/>
        <v>154.54545454545453</v>
      </c>
      <c r="N88" s="49">
        <f t="shared" si="30"/>
        <v>155.51020408163259</v>
      </c>
      <c r="O88" s="50">
        <f t="shared" si="30"/>
        <v>154.48979591836732</v>
      </c>
      <c r="P88" s="48">
        <f t="shared" si="30"/>
        <v>151.7102615694165</v>
      </c>
      <c r="Q88" s="49">
        <f t="shared" si="30"/>
        <v>171.42857142857142</v>
      </c>
      <c r="R88" s="49">
        <f t="shared" si="30"/>
        <v>151.63265306122452</v>
      </c>
      <c r="S88" s="50">
        <f t="shared" si="30"/>
        <v>152.65306122448979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4AAA-9774-44DE-8564-444AADF30AF4}">
  <dimension ref="A1:AQ239"/>
  <sheetViews>
    <sheetView view="pageBreakPreview" topLeftCell="A36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48" t="s">
        <v>0</v>
      </c>
      <c r="B3" s="648"/>
      <c r="C3" s="648"/>
      <c r="D3" s="644"/>
      <c r="E3" s="644"/>
      <c r="F3" s="644"/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  <c r="W3" s="644"/>
      <c r="X3" s="644"/>
      <c r="Y3" s="2"/>
      <c r="Z3" s="2"/>
      <c r="AA3" s="2"/>
      <c r="AB3" s="2"/>
      <c r="AC3" s="2"/>
      <c r="AD3" s="6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44" t="s">
        <v>1</v>
      </c>
      <c r="B9" s="644"/>
      <c r="C9" s="644"/>
      <c r="D9" s="1"/>
      <c r="E9" s="649" t="s">
        <v>2</v>
      </c>
      <c r="F9" s="649"/>
      <c r="G9" s="64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49"/>
      <c r="S9" s="64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44"/>
      <c r="B10" s="644"/>
      <c r="C10" s="6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44" t="s">
        <v>4</v>
      </c>
      <c r="B11" s="644"/>
      <c r="C11" s="644"/>
      <c r="D11" s="1"/>
      <c r="E11" s="645">
        <v>1</v>
      </c>
      <c r="F11" s="1"/>
      <c r="G11" s="1"/>
      <c r="H11" s="1"/>
      <c r="I11" s="1"/>
      <c r="J11" s="1"/>
      <c r="K11" s="650" t="s">
        <v>169</v>
      </c>
      <c r="L11" s="650"/>
      <c r="M11" s="646"/>
      <c r="N11" s="64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44"/>
      <c r="B12" s="644"/>
      <c r="C12" s="644"/>
      <c r="D12" s="1"/>
      <c r="E12" s="5"/>
      <c r="F12" s="1"/>
      <c r="G12" s="1"/>
      <c r="H12" s="1"/>
      <c r="I12" s="1"/>
      <c r="J12" s="1"/>
      <c r="K12" s="646"/>
      <c r="L12" s="646"/>
      <c r="M12" s="646"/>
      <c r="N12" s="64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44"/>
      <c r="B13" s="644"/>
      <c r="C13" s="644"/>
      <c r="D13" s="644"/>
      <c r="E13" s="644"/>
      <c r="F13" s="644"/>
      <c r="G13" s="644"/>
      <c r="H13" s="644"/>
      <c r="I13" s="644"/>
      <c r="J13" s="644"/>
      <c r="K13" s="644"/>
      <c r="L13" s="646"/>
      <c r="M13" s="646"/>
      <c r="N13" s="646"/>
      <c r="O13" s="646"/>
      <c r="P13" s="646"/>
      <c r="Q13" s="646"/>
      <c r="R13" s="646"/>
      <c r="S13" s="646"/>
      <c r="T13" s="646"/>
      <c r="U13" s="646"/>
      <c r="V13" s="646"/>
      <c r="W13" s="1"/>
      <c r="X13" s="1"/>
      <c r="Y13" s="1"/>
    </row>
    <row r="14" spans="1:30" s="3" customFormat="1" ht="27" thickBot="1" x14ac:dyDescent="0.3">
      <c r="A14" s="64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77" t="s">
        <v>8</v>
      </c>
      <c r="C15" s="678"/>
      <c r="D15" s="678"/>
      <c r="E15" s="678"/>
      <c r="F15" s="678"/>
      <c r="G15" s="679"/>
      <c r="H15" s="680" t="s">
        <v>53</v>
      </c>
      <c r="I15" s="681"/>
      <c r="J15" s="681"/>
      <c r="K15" s="681"/>
      <c r="L15" s="681"/>
      <c r="M15" s="682"/>
      <c r="N15" s="683" t="s">
        <v>9</v>
      </c>
      <c r="O15" s="675"/>
      <c r="P15" s="675"/>
      <c r="Q15" s="676"/>
      <c r="R15" s="658" t="s">
        <v>30</v>
      </c>
      <c r="S15" s="659"/>
      <c r="T15" s="659"/>
      <c r="U15" s="66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443</v>
      </c>
      <c r="C17" s="300">
        <v>2.1</v>
      </c>
      <c r="D17" s="300">
        <v>2</v>
      </c>
      <c r="E17" s="300">
        <v>0.3</v>
      </c>
      <c r="F17" s="300">
        <v>2</v>
      </c>
      <c r="G17" s="300">
        <v>2.4</v>
      </c>
      <c r="H17" s="299">
        <v>444</v>
      </c>
      <c r="I17" s="300">
        <v>3.4</v>
      </c>
      <c r="J17" s="300">
        <v>3.5</v>
      </c>
      <c r="K17" s="300">
        <v>0.5</v>
      </c>
      <c r="L17" s="300">
        <v>3.6</v>
      </c>
      <c r="M17" s="301">
        <v>3.9</v>
      </c>
      <c r="N17" s="23">
        <v>130.69999999999999</v>
      </c>
      <c r="O17" s="24">
        <v>21.3</v>
      </c>
      <c r="P17" s="24">
        <v>127.9</v>
      </c>
      <c r="Q17" s="25">
        <v>129.1</v>
      </c>
      <c r="R17" s="23">
        <v>125</v>
      </c>
      <c r="S17" s="24">
        <v>20.6</v>
      </c>
      <c r="T17" s="24">
        <v>123.4</v>
      </c>
      <c r="U17" s="25">
        <v>124.6</v>
      </c>
      <c r="V17" s="302">
        <f>SUM(B17:U17)</f>
        <v>1713.2999999999997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443</v>
      </c>
      <c r="C18" s="300">
        <v>2.1</v>
      </c>
      <c r="D18" s="300">
        <v>2</v>
      </c>
      <c r="E18" s="300">
        <v>0.3</v>
      </c>
      <c r="F18" s="300">
        <v>2</v>
      </c>
      <c r="G18" s="300">
        <v>2.4</v>
      </c>
      <c r="H18" s="299">
        <v>444</v>
      </c>
      <c r="I18" s="300">
        <v>3.4</v>
      </c>
      <c r="J18" s="300">
        <v>3.5</v>
      </c>
      <c r="K18" s="300">
        <v>0.5</v>
      </c>
      <c r="L18" s="300">
        <v>3.6</v>
      </c>
      <c r="M18" s="301">
        <v>3.9</v>
      </c>
      <c r="N18" s="23">
        <v>130.69999999999999</v>
      </c>
      <c r="O18" s="24">
        <v>21.3</v>
      </c>
      <c r="P18" s="24">
        <v>127.9</v>
      </c>
      <c r="Q18" s="25">
        <v>129.1</v>
      </c>
      <c r="R18" s="23">
        <v>125</v>
      </c>
      <c r="S18" s="24">
        <v>20.6</v>
      </c>
      <c r="T18" s="24">
        <v>123.4</v>
      </c>
      <c r="U18" s="25">
        <v>124.6</v>
      </c>
      <c r="V18" s="302">
        <f t="shared" ref="V18:V23" si="0">SUM(B18:U18)</f>
        <v>1713.2999999999997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442</v>
      </c>
      <c r="C19" s="300">
        <v>2.0850999999999629</v>
      </c>
      <c r="D19" s="300">
        <v>1.9777999999999651</v>
      </c>
      <c r="E19" s="300">
        <v>0.28999999999999487</v>
      </c>
      <c r="F19" s="300">
        <v>2.0038999999999647</v>
      </c>
      <c r="G19" s="300">
        <v>2.3692999999999582</v>
      </c>
      <c r="H19" s="299">
        <v>444</v>
      </c>
      <c r="I19" s="300">
        <v>3.4397999999999644</v>
      </c>
      <c r="J19" s="300">
        <v>3.5328999999999633</v>
      </c>
      <c r="K19" s="300">
        <v>0.53409999999999447</v>
      </c>
      <c r="L19" s="300">
        <v>3.5671999999999624</v>
      </c>
      <c r="M19" s="301">
        <v>3.934699999999959</v>
      </c>
      <c r="N19" s="23">
        <v>130.50805999999994</v>
      </c>
      <c r="O19" s="24">
        <v>20.650539999999989</v>
      </c>
      <c r="P19" s="24">
        <v>127.85057999999995</v>
      </c>
      <c r="Q19" s="25">
        <v>129.25931999999995</v>
      </c>
      <c r="R19" s="23">
        <v>125.02323999999994</v>
      </c>
      <c r="S19" s="24">
        <v>19.461519999999989</v>
      </c>
      <c r="T19" s="24">
        <v>123.56463999999997</v>
      </c>
      <c r="U19" s="25">
        <v>124.55365999999992</v>
      </c>
      <c r="V19" s="302">
        <f t="shared" si="0"/>
        <v>1710.6063599999998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442</v>
      </c>
      <c r="C20" s="300">
        <v>2.0850999999999629</v>
      </c>
      <c r="D20" s="300">
        <v>1.9777999999999651</v>
      </c>
      <c r="E20" s="300">
        <v>0.28999999999999487</v>
      </c>
      <c r="F20" s="300">
        <v>2.0038999999999647</v>
      </c>
      <c r="G20" s="300">
        <v>2.3692999999999582</v>
      </c>
      <c r="H20" s="299">
        <v>444</v>
      </c>
      <c r="I20" s="300">
        <v>3.4397999999999644</v>
      </c>
      <c r="J20" s="300">
        <v>3.5328999999999633</v>
      </c>
      <c r="K20" s="300">
        <v>0.53409999999999447</v>
      </c>
      <c r="L20" s="300">
        <v>3.5671999999999624</v>
      </c>
      <c r="M20" s="301">
        <v>3.934699999999959</v>
      </c>
      <c r="N20" s="23">
        <v>130.50805999999994</v>
      </c>
      <c r="O20" s="24">
        <v>20.650539999999989</v>
      </c>
      <c r="P20" s="24">
        <v>127.85057999999995</v>
      </c>
      <c r="Q20" s="25">
        <v>129.25931999999995</v>
      </c>
      <c r="R20" s="23">
        <v>125.02323999999994</v>
      </c>
      <c r="S20" s="24">
        <v>19.461519999999989</v>
      </c>
      <c r="T20" s="24">
        <v>123.56463999999997</v>
      </c>
      <c r="U20" s="25">
        <v>124.55365999999992</v>
      </c>
      <c r="V20" s="302">
        <f t="shared" si="0"/>
        <v>1710.6063599999998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442</v>
      </c>
      <c r="C21" s="300">
        <v>2.0850999999999629</v>
      </c>
      <c r="D21" s="300">
        <v>1.9777999999999651</v>
      </c>
      <c r="E21" s="300">
        <v>0.28999999999999487</v>
      </c>
      <c r="F21" s="300">
        <v>2.0038999999999647</v>
      </c>
      <c r="G21" s="300">
        <v>2.3692999999999582</v>
      </c>
      <c r="H21" s="299">
        <v>444</v>
      </c>
      <c r="I21" s="300">
        <v>3.4397999999999644</v>
      </c>
      <c r="J21" s="300">
        <v>3.5328999999999633</v>
      </c>
      <c r="K21" s="300">
        <v>0.53409999999999447</v>
      </c>
      <c r="L21" s="300">
        <v>3.5671999999999624</v>
      </c>
      <c r="M21" s="301">
        <v>3.934699999999959</v>
      </c>
      <c r="N21" s="23">
        <v>130.50805999999994</v>
      </c>
      <c r="O21" s="24">
        <v>20.650539999999989</v>
      </c>
      <c r="P21" s="24">
        <v>127.85057999999995</v>
      </c>
      <c r="Q21" s="25">
        <v>129.25931999999995</v>
      </c>
      <c r="R21" s="23">
        <v>125.02323999999994</v>
      </c>
      <c r="S21" s="24">
        <v>19.461519999999989</v>
      </c>
      <c r="T21" s="24">
        <v>123.56463999999997</v>
      </c>
      <c r="U21" s="25">
        <v>124.55365999999992</v>
      </c>
      <c r="V21" s="302">
        <f t="shared" si="0"/>
        <v>1710.6063599999998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442</v>
      </c>
      <c r="C22" s="300">
        <v>2.0850999999999629</v>
      </c>
      <c r="D22" s="300">
        <v>1.9777999999999651</v>
      </c>
      <c r="E22" s="300">
        <v>0.28999999999999487</v>
      </c>
      <c r="F22" s="300">
        <v>2.0038999999999647</v>
      </c>
      <c r="G22" s="300">
        <v>2.3692999999999582</v>
      </c>
      <c r="H22" s="299">
        <v>444</v>
      </c>
      <c r="I22" s="300">
        <v>3.4397999999999644</v>
      </c>
      <c r="J22" s="300">
        <v>3.5328999999999633</v>
      </c>
      <c r="K22" s="300">
        <v>0.53409999999999447</v>
      </c>
      <c r="L22" s="300">
        <v>3.5671999999999624</v>
      </c>
      <c r="M22" s="301">
        <v>3.934699999999959</v>
      </c>
      <c r="N22" s="23">
        <v>130.50805999999994</v>
      </c>
      <c r="O22" s="24">
        <v>20.650539999999989</v>
      </c>
      <c r="P22" s="24">
        <v>127.85057999999995</v>
      </c>
      <c r="Q22" s="25">
        <v>129.25931999999995</v>
      </c>
      <c r="R22" s="23">
        <v>125.02323999999994</v>
      </c>
      <c r="S22" s="24">
        <v>19.461519999999989</v>
      </c>
      <c r="T22" s="24">
        <v>123.56463999999997</v>
      </c>
      <c r="U22" s="25">
        <v>124.55365999999992</v>
      </c>
      <c r="V22" s="302">
        <f t="shared" si="0"/>
        <v>1710.6063599999998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442</v>
      </c>
      <c r="C23" s="300">
        <v>2.0850999999999629</v>
      </c>
      <c r="D23" s="300">
        <v>1.9777999999999651</v>
      </c>
      <c r="E23" s="300">
        <v>0.28999999999999487</v>
      </c>
      <c r="F23" s="300">
        <v>2.0038999999999647</v>
      </c>
      <c r="G23" s="300">
        <v>2.3692999999999582</v>
      </c>
      <c r="H23" s="299">
        <v>444</v>
      </c>
      <c r="I23" s="300">
        <v>3.4397999999999644</v>
      </c>
      <c r="J23" s="300">
        <v>3.5328999999999633</v>
      </c>
      <c r="K23" s="300">
        <v>0.53409999999999447</v>
      </c>
      <c r="L23" s="300">
        <v>3.5671999999999624</v>
      </c>
      <c r="M23" s="301">
        <v>3.934699999999959</v>
      </c>
      <c r="N23" s="23">
        <v>130.50805999999994</v>
      </c>
      <c r="O23" s="24">
        <v>20.650539999999989</v>
      </c>
      <c r="P23" s="24">
        <v>127.85057999999995</v>
      </c>
      <c r="Q23" s="25">
        <v>129.25931999999995</v>
      </c>
      <c r="R23" s="23">
        <v>125.02323999999994</v>
      </c>
      <c r="S23" s="24">
        <v>19.461519999999989</v>
      </c>
      <c r="T23" s="24">
        <v>123.56463999999997</v>
      </c>
      <c r="U23" s="25">
        <v>124.55365999999992</v>
      </c>
      <c r="V23" s="302">
        <f t="shared" si="0"/>
        <v>1710.6063599999998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3096</v>
      </c>
      <c r="C24" s="306">
        <f t="shared" ref="C24:U24" si="1">SUM(C17:C23)</f>
        <v>14.625499999999816</v>
      </c>
      <c r="D24" s="306">
        <f t="shared" si="1"/>
        <v>13.888999999999823</v>
      </c>
      <c r="E24" s="306">
        <f t="shared" si="1"/>
        <v>2.0499999999999745</v>
      </c>
      <c r="F24" s="306">
        <f t="shared" si="1"/>
        <v>14.019499999999821</v>
      </c>
      <c r="G24" s="306">
        <f t="shared" si="1"/>
        <v>16.64649999999979</v>
      </c>
      <c r="H24" s="305">
        <f t="shared" si="1"/>
        <v>3108</v>
      </c>
      <c r="I24" s="306">
        <f t="shared" si="1"/>
        <v>23.998999999999818</v>
      </c>
      <c r="J24" s="306">
        <f t="shared" si="1"/>
        <v>24.664499999999812</v>
      </c>
      <c r="K24" s="306">
        <f t="shared" si="1"/>
        <v>3.6704999999999721</v>
      </c>
      <c r="L24" s="306">
        <f t="shared" si="1"/>
        <v>25.035999999999817</v>
      </c>
      <c r="M24" s="307">
        <f t="shared" si="1"/>
        <v>27.473499999999799</v>
      </c>
      <c r="N24" s="391">
        <f t="shared" si="1"/>
        <v>913.94029999999952</v>
      </c>
      <c r="O24" s="392">
        <f t="shared" si="1"/>
        <v>145.85269999999994</v>
      </c>
      <c r="P24" s="392">
        <f t="shared" si="1"/>
        <v>895.05289999999968</v>
      </c>
      <c r="Q24" s="393">
        <f t="shared" si="1"/>
        <v>904.49659999999949</v>
      </c>
      <c r="R24" s="391">
        <f t="shared" si="1"/>
        <v>875.11619999999982</v>
      </c>
      <c r="S24" s="392">
        <f t="shared" si="1"/>
        <v>138.50759999999997</v>
      </c>
      <c r="T24" s="392">
        <f t="shared" si="1"/>
        <v>864.62319999999977</v>
      </c>
      <c r="U24" s="393">
        <f t="shared" si="1"/>
        <v>871.96829999999954</v>
      </c>
      <c r="V24" s="302">
        <f>SUM(B24:U24)</f>
        <v>11979.631799999999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149.88404023721944</v>
      </c>
    </row>
    <row r="26" spans="1:42" s="52" customFormat="1" ht="36.75" customHeight="1" x14ac:dyDescent="0.25">
      <c r="A26" s="321" t="s">
        <v>21</v>
      </c>
      <c r="B26" s="322"/>
      <c r="C26" s="323">
        <v>719</v>
      </c>
      <c r="D26" s="323">
        <v>682</v>
      </c>
      <c r="E26" s="323">
        <v>100</v>
      </c>
      <c r="F26" s="323">
        <v>691</v>
      </c>
      <c r="G26" s="323">
        <v>817</v>
      </c>
      <c r="H26" s="324"/>
      <c r="I26" s="323">
        <v>702</v>
      </c>
      <c r="J26" s="323">
        <v>721</v>
      </c>
      <c r="K26" s="323">
        <v>109</v>
      </c>
      <c r="L26" s="323">
        <v>728</v>
      </c>
      <c r="M26" s="325">
        <v>803</v>
      </c>
      <c r="N26" s="86">
        <v>871</v>
      </c>
      <c r="O26" s="35">
        <v>139</v>
      </c>
      <c r="P26" s="35">
        <v>853</v>
      </c>
      <c r="Q26" s="36">
        <v>862</v>
      </c>
      <c r="R26" s="34">
        <v>834</v>
      </c>
      <c r="S26" s="35">
        <v>132</v>
      </c>
      <c r="T26" s="35">
        <v>824</v>
      </c>
      <c r="U26" s="36">
        <v>831</v>
      </c>
      <c r="V26" s="326">
        <f>SUM(C26:U26)</f>
        <v>11418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646.66859999999974</v>
      </c>
      <c r="D27" s="300">
        <f t="shared" ref="D27:G27" si="2">(D26*D25/1000)*6</f>
        <v>613.39079999999979</v>
      </c>
      <c r="E27" s="300">
        <f t="shared" si="2"/>
        <v>89.939999999999969</v>
      </c>
      <c r="F27" s="300">
        <f t="shared" si="2"/>
        <v>621.4853999999998</v>
      </c>
      <c r="G27" s="300">
        <f t="shared" si="2"/>
        <v>734.80979999999977</v>
      </c>
      <c r="H27" s="328"/>
      <c r="I27" s="300">
        <f>(I26*I25/1000)*6</f>
        <v>631.37879999999973</v>
      </c>
      <c r="J27" s="300">
        <f>(J26*J25/1000)*6</f>
        <v>648.46739999999977</v>
      </c>
      <c r="K27" s="300">
        <f>(K26*K25/1000)*6</f>
        <v>98.034599999999969</v>
      </c>
      <c r="L27" s="300">
        <f>(L26*L25/1000)*6</f>
        <v>654.76319999999987</v>
      </c>
      <c r="M27" s="301">
        <f>(M26*M25/1000)*6</f>
        <v>722.21819999999968</v>
      </c>
      <c r="N27" s="302">
        <f>((N26*N25)*7/1000-N17-N18)/5</f>
        <v>130.50805999999994</v>
      </c>
      <c r="O27" s="204">
        <f t="shared" ref="O27:U27" si="3">((O26*O25)*7/1000-O17-O18)/5</f>
        <v>20.650539999999989</v>
      </c>
      <c r="P27" s="204">
        <f t="shared" si="3"/>
        <v>127.85057999999995</v>
      </c>
      <c r="Q27" s="205">
        <f t="shared" si="3"/>
        <v>129.25931999999995</v>
      </c>
      <c r="R27" s="203">
        <f t="shared" si="3"/>
        <v>125.02323999999994</v>
      </c>
      <c r="S27" s="204">
        <f t="shared" si="3"/>
        <v>19.461519999999989</v>
      </c>
      <c r="T27" s="204">
        <f t="shared" si="3"/>
        <v>123.56463999999997</v>
      </c>
      <c r="U27" s="205">
        <f t="shared" si="3"/>
        <v>124.55365999999992</v>
      </c>
      <c r="V27" s="88"/>
      <c r="W27" s="52">
        <f>((V24*1000)/V26)/7</f>
        <v>149.88404023721941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2.0850999999999629</v>
      </c>
      <c r="D28" s="330">
        <f t="shared" ref="D28:G28" si="4">+(D25-$C$32)*D26/1000</f>
        <v>1.9777999999999651</v>
      </c>
      <c r="E28" s="330">
        <f t="shared" si="4"/>
        <v>0.28999999999999487</v>
      </c>
      <c r="F28" s="330">
        <f t="shared" si="4"/>
        <v>2.0038999999999647</v>
      </c>
      <c r="G28" s="330">
        <f t="shared" si="4"/>
        <v>2.3692999999999582</v>
      </c>
      <c r="H28" s="329"/>
      <c r="I28" s="330">
        <f>+(I25-$I$32)*I26/1000</f>
        <v>3.4397999999999644</v>
      </c>
      <c r="J28" s="330">
        <f t="shared" ref="J28:M28" si="5">+(J25-$I$32)*J26/1000</f>
        <v>3.5328999999999633</v>
      </c>
      <c r="K28" s="330">
        <f t="shared" si="5"/>
        <v>0.53409999999999447</v>
      </c>
      <c r="L28" s="330">
        <f t="shared" si="5"/>
        <v>3.5671999999999624</v>
      </c>
      <c r="M28" s="331">
        <f t="shared" si="5"/>
        <v>3.934699999999959</v>
      </c>
      <c r="N28" s="259">
        <f t="shared" ref="N28:U28" si="6">((N26*N25)*7)/1000</f>
        <v>913.94029999999975</v>
      </c>
      <c r="O28" s="45">
        <f t="shared" si="6"/>
        <v>145.85269999999994</v>
      </c>
      <c r="P28" s="45">
        <f t="shared" si="6"/>
        <v>895.05289999999968</v>
      </c>
      <c r="Q28" s="46">
        <f t="shared" si="6"/>
        <v>904.49659999999972</v>
      </c>
      <c r="R28" s="44">
        <f t="shared" si="6"/>
        <v>875.11619999999971</v>
      </c>
      <c r="S28" s="45">
        <f t="shared" si="6"/>
        <v>138.50759999999994</v>
      </c>
      <c r="T28" s="45">
        <f t="shared" si="6"/>
        <v>864.62319999999977</v>
      </c>
      <c r="U28" s="46">
        <f t="shared" si="6"/>
        <v>871.96829999999966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838.83333333333576</v>
      </c>
      <c r="D29" s="333">
        <f t="shared" si="7"/>
        <v>795.66666666666902</v>
      </c>
      <c r="E29" s="333">
        <f t="shared" si="7"/>
        <v>116.66666666666701</v>
      </c>
      <c r="F29" s="333">
        <f t="shared" si="7"/>
        <v>806.16666666666902</v>
      </c>
      <c r="G29" s="333">
        <f t="shared" si="7"/>
        <v>953.16666666666947</v>
      </c>
      <c r="H29" s="332"/>
      <c r="I29" s="333">
        <f>+I26*(1.16666666666667)</f>
        <v>819.00000000000239</v>
      </c>
      <c r="J29" s="333">
        <f>+J26*(1.16666666666667)</f>
        <v>841.16666666666913</v>
      </c>
      <c r="K29" s="333">
        <f>+K26*(1.16666666666667)</f>
        <v>127.16666666666704</v>
      </c>
      <c r="L29" s="333">
        <f>+L26*(1.16666666666667)</f>
        <v>849.33333333333576</v>
      </c>
      <c r="M29" s="334">
        <f>+M26*(1.16666666666667)</f>
        <v>936.8333333333361</v>
      </c>
      <c r="N29" s="89">
        <f t="shared" ref="N29:U29" si="8">+(N24/N26)/7*1000</f>
        <v>149.89999999999992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149.89999999999992</v>
      </c>
      <c r="R29" s="48">
        <f t="shared" si="8"/>
        <v>149.89999999999995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149.89999999999992</v>
      </c>
      <c r="V29" s="344"/>
    </row>
    <row r="30" spans="1:42" s="304" customFormat="1" ht="33.75" customHeight="1" x14ac:dyDescent="0.25">
      <c r="A30" s="52"/>
      <c r="B30" s="328"/>
      <c r="C30" s="335">
        <f>(C27/6)</f>
        <v>107.77809999999995</v>
      </c>
      <c r="D30" s="335">
        <f t="shared" ref="D30:G30" si="9">+(D27/6)</f>
        <v>102.23179999999996</v>
      </c>
      <c r="E30" s="335">
        <f t="shared" si="9"/>
        <v>14.989999999999995</v>
      </c>
      <c r="F30" s="335">
        <f t="shared" si="9"/>
        <v>103.58089999999997</v>
      </c>
      <c r="G30" s="335">
        <f t="shared" si="9"/>
        <v>122.46829999999996</v>
      </c>
      <c r="H30" s="328"/>
      <c r="I30" s="335">
        <f>+(I27/6)</f>
        <v>105.22979999999995</v>
      </c>
      <c r="J30" s="335">
        <f>+(J27/6)</f>
        <v>108.07789999999996</v>
      </c>
      <c r="K30" s="335">
        <f>+(K27/6)</f>
        <v>16.339099999999995</v>
      </c>
      <c r="L30" s="335">
        <f>+(L27/6)</f>
        <v>109.12719999999997</v>
      </c>
      <c r="M30" s="336">
        <f>+(M27/6)</f>
        <v>120.36969999999995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265.78887499999996</v>
      </c>
      <c r="D31" s="335">
        <f t="shared" ref="D31:G31" si="10">+((D27-D24)/4)+D30</f>
        <v>252.10724999999996</v>
      </c>
      <c r="E31" s="335">
        <f t="shared" si="10"/>
        <v>36.962499999999991</v>
      </c>
      <c r="F31" s="335">
        <f t="shared" si="10"/>
        <v>255.44737499999997</v>
      </c>
      <c r="G31" s="335">
        <f t="shared" si="10"/>
        <v>302.00912499999993</v>
      </c>
      <c r="H31" s="328"/>
      <c r="I31" s="335">
        <f>+((I27-I24)/4)+I30</f>
        <v>257.07474999999994</v>
      </c>
      <c r="J31" s="335">
        <f>+((J27-J24)/4)+J30</f>
        <v>264.02862499999992</v>
      </c>
      <c r="K31" s="335">
        <f>+((K27-K24)/4)+K30</f>
        <v>39.93012499999999</v>
      </c>
      <c r="L31" s="335">
        <f>+((L27-L24)/4)+L30</f>
        <v>266.55899999999997</v>
      </c>
      <c r="M31" s="336">
        <f>+((M27-M24)/4)+M30</f>
        <v>294.0558749999999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442.32299999999998</v>
      </c>
      <c r="E32" s="340">
        <f>+SUM(C26:G26)</f>
        <v>3009</v>
      </c>
      <c r="F32" s="341"/>
      <c r="G32" s="341"/>
      <c r="H32" s="337"/>
      <c r="I32" s="338">
        <v>145</v>
      </c>
      <c r="J32" s="339">
        <f>+I32*K32/1000</f>
        <v>444.13499999999999</v>
      </c>
      <c r="K32" s="340">
        <f>+SUM(I26:M26)</f>
        <v>3063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53" t="s">
        <v>26</v>
      </c>
      <c r="C36" s="654"/>
      <c r="D36" s="654"/>
      <c r="E36" s="654"/>
      <c r="F36" s="654"/>
      <c r="G36" s="654"/>
      <c r="H36" s="651"/>
      <c r="I36" s="416"/>
      <c r="J36" s="417" t="s">
        <v>27</v>
      </c>
      <c r="K36" s="110"/>
      <c r="L36" s="653" t="s">
        <v>26</v>
      </c>
      <c r="M36" s="654"/>
      <c r="N36" s="654"/>
      <c r="O36" s="654"/>
      <c r="P36" s="654"/>
      <c r="Q36" s="654"/>
      <c r="R36" s="67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109.7</v>
      </c>
      <c r="C39" s="82">
        <v>110.6</v>
      </c>
      <c r="D39" s="82">
        <v>9.1</v>
      </c>
      <c r="E39" s="82">
        <v>111.7</v>
      </c>
      <c r="F39" s="82">
        <v>112.1</v>
      </c>
      <c r="G39" s="82"/>
      <c r="H39" s="82"/>
      <c r="I39" s="205">
        <f t="shared" ref="I39:I46" si="11">SUM(B39:H39)</f>
        <v>453.20000000000005</v>
      </c>
      <c r="J39" s="52"/>
      <c r="K39" s="404" t="s">
        <v>13</v>
      </c>
      <c r="L39" s="82">
        <v>7.8</v>
      </c>
      <c r="M39" s="82">
        <v>8</v>
      </c>
      <c r="N39" s="82">
        <v>0.7</v>
      </c>
      <c r="O39" s="82">
        <v>7.8</v>
      </c>
      <c r="P39" s="82">
        <v>7.8</v>
      </c>
      <c r="Q39" s="82"/>
      <c r="R39" s="205">
        <f t="shared" ref="R39:R46" si="12">SUM(L39:Q39)</f>
        <v>32.1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109.7</v>
      </c>
      <c r="C40" s="82">
        <v>110.6</v>
      </c>
      <c r="D40" s="82">
        <v>9.1</v>
      </c>
      <c r="E40" s="82">
        <v>111.7</v>
      </c>
      <c r="F40" s="82">
        <v>112.1</v>
      </c>
      <c r="G40" s="82"/>
      <c r="H40" s="82"/>
      <c r="I40" s="205">
        <f t="shared" si="11"/>
        <v>453.20000000000005</v>
      </c>
      <c r="J40" s="52"/>
      <c r="K40" s="406" t="s">
        <v>14</v>
      </c>
      <c r="L40" s="82">
        <v>7.8</v>
      </c>
      <c r="M40" s="82">
        <v>8</v>
      </c>
      <c r="N40" s="82">
        <v>0.7</v>
      </c>
      <c r="O40" s="82">
        <v>7.8</v>
      </c>
      <c r="P40" s="82">
        <v>7.8</v>
      </c>
      <c r="Q40" s="82"/>
      <c r="R40" s="205">
        <f t="shared" si="12"/>
        <v>32.1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7.7</v>
      </c>
      <c r="M41" s="82">
        <v>8</v>
      </c>
      <c r="N41" s="82">
        <v>0.8</v>
      </c>
      <c r="O41" s="82">
        <v>7.7</v>
      </c>
      <c r="P41" s="82">
        <v>8.3000000000000007</v>
      </c>
      <c r="Q41" s="24"/>
      <c r="R41" s="205">
        <f t="shared" si="12"/>
        <v>32.5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7.7</v>
      </c>
      <c r="M42" s="82">
        <v>8</v>
      </c>
      <c r="N42" s="82">
        <v>0.8</v>
      </c>
      <c r="O42" s="82">
        <v>7.8</v>
      </c>
      <c r="P42" s="82">
        <v>8.3000000000000007</v>
      </c>
      <c r="Q42" s="82"/>
      <c r="R42" s="205">
        <f t="shared" si="12"/>
        <v>32.6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7.7</v>
      </c>
      <c r="M43" s="82">
        <v>8</v>
      </c>
      <c r="N43" s="82">
        <v>0.8</v>
      </c>
      <c r="O43" s="82">
        <v>7.8</v>
      </c>
      <c r="P43" s="82">
        <v>8.3000000000000007</v>
      </c>
      <c r="Q43" s="82"/>
      <c r="R43" s="205">
        <f t="shared" si="12"/>
        <v>32.6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7.8</v>
      </c>
      <c r="M44" s="82">
        <v>8</v>
      </c>
      <c r="N44" s="82">
        <v>0.8</v>
      </c>
      <c r="O44" s="82">
        <v>7.8</v>
      </c>
      <c r="P44" s="82">
        <v>8.3000000000000007</v>
      </c>
      <c r="Q44" s="82"/>
      <c r="R44" s="205">
        <f t="shared" si="12"/>
        <v>32.700000000000003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7.8</v>
      </c>
      <c r="M45" s="82">
        <v>8.1</v>
      </c>
      <c r="N45" s="82">
        <v>0.8</v>
      </c>
      <c r="O45" s="82">
        <v>7.8</v>
      </c>
      <c r="P45" s="82">
        <v>8.3000000000000007</v>
      </c>
      <c r="Q45" s="82"/>
      <c r="R45" s="205">
        <f t="shared" si="12"/>
        <v>32.799999999999997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219.4</v>
      </c>
      <c r="C46" s="309">
        <f t="shared" si="13"/>
        <v>221.2</v>
      </c>
      <c r="D46" s="309">
        <f t="shared" si="13"/>
        <v>18.2</v>
      </c>
      <c r="E46" s="309">
        <f t="shared" si="13"/>
        <v>223.4</v>
      </c>
      <c r="F46" s="309">
        <f t="shared" si="13"/>
        <v>224.2</v>
      </c>
      <c r="G46" s="309">
        <f t="shared" si="13"/>
        <v>0</v>
      </c>
      <c r="H46" s="309">
        <f t="shared" si="13"/>
        <v>0</v>
      </c>
      <c r="I46" s="205">
        <f t="shared" si="11"/>
        <v>906.40000000000009</v>
      </c>
      <c r="K46" s="406" t="s">
        <v>11</v>
      </c>
      <c r="L46" s="308">
        <f t="shared" ref="L46:Q46" si="14">SUM(L39:L45)</f>
        <v>54.3</v>
      </c>
      <c r="M46" s="309">
        <f t="shared" si="14"/>
        <v>56.1</v>
      </c>
      <c r="N46" s="309">
        <f t="shared" si="14"/>
        <v>5.3999999999999995</v>
      </c>
      <c r="O46" s="309">
        <f t="shared" si="14"/>
        <v>54.499999999999993</v>
      </c>
      <c r="P46" s="309">
        <f t="shared" si="14"/>
        <v>57.099999999999994</v>
      </c>
      <c r="Q46" s="309">
        <f t="shared" si="14"/>
        <v>0</v>
      </c>
      <c r="R46" s="205">
        <f t="shared" si="12"/>
        <v>227.4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70">
        <v>149.5</v>
      </c>
      <c r="C47" s="571">
        <v>149.5</v>
      </c>
      <c r="D47" s="571">
        <v>149.5</v>
      </c>
      <c r="E47" s="571">
        <v>154</v>
      </c>
      <c r="F47" s="571">
        <v>154</v>
      </c>
      <c r="G47" s="317"/>
      <c r="H47" s="317"/>
      <c r="I47" s="425">
        <f>+((I46/I48)/7)*1000</f>
        <v>43.335245744884304</v>
      </c>
      <c r="K47" s="407" t="s">
        <v>20</v>
      </c>
      <c r="L47" s="316">
        <v>146.5</v>
      </c>
      <c r="M47" s="317">
        <v>148.5</v>
      </c>
      <c r="N47" s="317">
        <v>154</v>
      </c>
      <c r="O47" s="317">
        <v>147</v>
      </c>
      <c r="P47" s="317">
        <v>154</v>
      </c>
      <c r="Q47" s="317"/>
      <c r="R47" s="425">
        <f>+((R46/R48)/7)*1000</f>
        <v>149.0170380078637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734</v>
      </c>
      <c r="C48" s="35">
        <v>740</v>
      </c>
      <c r="D48" s="35">
        <v>61</v>
      </c>
      <c r="E48" s="35">
        <v>725</v>
      </c>
      <c r="F48" s="35">
        <v>728</v>
      </c>
      <c r="G48" s="35"/>
      <c r="H48" s="35"/>
      <c r="I48" s="427">
        <f>SUM(B48:H48)</f>
        <v>2988</v>
      </c>
      <c r="J48" s="52"/>
      <c r="K48" s="409" t="s">
        <v>21</v>
      </c>
      <c r="L48" s="428">
        <v>53</v>
      </c>
      <c r="M48" s="411">
        <v>54</v>
      </c>
      <c r="N48" s="411">
        <v>5</v>
      </c>
      <c r="O48" s="411">
        <v>53</v>
      </c>
      <c r="P48" s="411">
        <v>53</v>
      </c>
      <c r="Q48" s="411"/>
      <c r="R48" s="429">
        <f>SUM(L48:Q48)</f>
        <v>218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109.73299999999999</v>
      </c>
      <c r="C49" s="204">
        <f t="shared" si="15"/>
        <v>110.63</v>
      </c>
      <c r="D49" s="204">
        <f t="shared" si="15"/>
        <v>9.1195000000000004</v>
      </c>
      <c r="E49" s="204">
        <f t="shared" si="15"/>
        <v>111.64999999999999</v>
      </c>
      <c r="F49" s="204">
        <f t="shared" si="15"/>
        <v>112.11199999999999</v>
      </c>
      <c r="G49" s="204">
        <f t="shared" si="15"/>
        <v>0</v>
      </c>
      <c r="H49" s="204">
        <f t="shared" si="15"/>
        <v>0</v>
      </c>
      <c r="I49" s="431">
        <f>((I46*1000)/I48)/7</f>
        <v>43.335245744884311</v>
      </c>
      <c r="K49" s="414" t="s">
        <v>22</v>
      </c>
      <c r="L49" s="302">
        <f t="shared" ref="L49:Q49" si="16">((L48*L47)*7/1000-L39-L40)/5</f>
        <v>7.7503000000000011</v>
      </c>
      <c r="M49" s="302">
        <f t="shared" si="16"/>
        <v>8.0266000000000002</v>
      </c>
      <c r="N49" s="302">
        <f t="shared" si="16"/>
        <v>0.79799999999999982</v>
      </c>
      <c r="O49" s="302">
        <f t="shared" si="16"/>
        <v>7.7874000000000008</v>
      </c>
      <c r="P49" s="302">
        <f t="shared" si="16"/>
        <v>8.3068000000000008</v>
      </c>
      <c r="Q49" s="204">
        <f t="shared" si="16"/>
        <v>0</v>
      </c>
      <c r="R49" s="432">
        <f>((R46*1000)/R48)/7</f>
        <v>149.0170380078637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768.13099999999997</v>
      </c>
      <c r="C50" s="43">
        <f t="shared" si="17"/>
        <v>774.41</v>
      </c>
      <c r="D50" s="43">
        <f t="shared" si="17"/>
        <v>63.836500000000001</v>
      </c>
      <c r="E50" s="43">
        <f t="shared" si="17"/>
        <v>781.55</v>
      </c>
      <c r="F50" s="43">
        <f t="shared" si="17"/>
        <v>784.78399999999999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54.351500000000001</v>
      </c>
      <c r="M50" s="43">
        <f t="shared" si="18"/>
        <v>56.133000000000003</v>
      </c>
      <c r="N50" s="43">
        <f t="shared" si="18"/>
        <v>5.39</v>
      </c>
      <c r="O50" s="43">
        <f t="shared" si="18"/>
        <v>54.536999999999999</v>
      </c>
      <c r="P50" s="43">
        <f t="shared" si="18"/>
        <v>57.134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42.701440249124182</v>
      </c>
      <c r="C51" s="49">
        <f t="shared" si="19"/>
        <v>42.702702702702702</v>
      </c>
      <c r="D51" s="49">
        <f t="shared" si="19"/>
        <v>42.622950819672134</v>
      </c>
      <c r="E51" s="49">
        <f t="shared" si="19"/>
        <v>44.019704433497544</v>
      </c>
      <c r="F51" s="49">
        <f t="shared" si="19"/>
        <v>43.995290423861846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146.36118598382748</v>
      </c>
      <c r="M51" s="49">
        <f t="shared" si="20"/>
        <v>148.4126984126984</v>
      </c>
      <c r="N51" s="49">
        <f t="shared" si="20"/>
        <v>154.28571428571428</v>
      </c>
      <c r="O51" s="49">
        <f t="shared" si="20"/>
        <v>146.90026954177895</v>
      </c>
      <c r="P51" s="49">
        <f t="shared" si="20"/>
        <v>153.90835579514822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585"/>
      <c r="C54" s="585"/>
      <c r="D54" s="585"/>
      <c r="E54" s="585"/>
      <c r="F54" s="585"/>
      <c r="G54" s="585"/>
      <c r="H54" s="585"/>
      <c r="I54" s="585"/>
      <c r="J54" s="585"/>
      <c r="K54" s="585"/>
      <c r="L54" s="585"/>
      <c r="M54" s="585"/>
      <c r="N54" s="585"/>
      <c r="O54" s="585"/>
      <c r="P54" s="585"/>
      <c r="Q54" s="585"/>
      <c r="R54" s="585"/>
      <c r="S54" s="585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53" t="s">
        <v>8</v>
      </c>
      <c r="C55" s="654"/>
      <c r="D55" s="654"/>
      <c r="E55" s="654"/>
      <c r="F55" s="654"/>
      <c r="G55" s="65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47"/>
      <c r="D73" s="647"/>
      <c r="E73" s="647"/>
      <c r="F73" s="118"/>
      <c r="G73" s="198"/>
      <c r="H73" s="647"/>
      <c r="I73" s="647"/>
      <c r="J73" s="647"/>
      <c r="K73" s="118"/>
      <c r="L73" s="198"/>
      <c r="M73" s="647"/>
      <c r="N73" s="647"/>
      <c r="O73" s="118"/>
      <c r="P73" s="198"/>
      <c r="Q73" s="647"/>
      <c r="R73" s="64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8.1999999999999993</v>
      </c>
      <c r="C76" s="204">
        <v>7.8</v>
      </c>
      <c r="D76" s="204">
        <v>1.1000000000000001</v>
      </c>
      <c r="E76" s="204">
        <v>8</v>
      </c>
      <c r="F76" s="205">
        <v>9.4</v>
      </c>
      <c r="G76" s="203">
        <v>8.1</v>
      </c>
      <c r="H76" s="204">
        <v>8.4</v>
      </c>
      <c r="I76" s="204">
        <v>1.2</v>
      </c>
      <c r="J76" s="204">
        <v>8.6</v>
      </c>
      <c r="K76" s="205">
        <v>9.5</v>
      </c>
      <c r="L76" s="203">
        <v>10</v>
      </c>
      <c r="M76" s="204">
        <v>1.5</v>
      </c>
      <c r="N76" s="204">
        <v>9.8000000000000007</v>
      </c>
      <c r="O76" s="205">
        <v>10</v>
      </c>
      <c r="P76" s="203">
        <v>9.6999999999999993</v>
      </c>
      <c r="Q76" s="204">
        <v>1.5</v>
      </c>
      <c r="R76" s="204">
        <v>9.5</v>
      </c>
      <c r="S76" s="205">
        <v>9.5</v>
      </c>
      <c r="T76" s="405">
        <f t="shared" ref="T76:T83" si="26">SUM(B76:S76)</f>
        <v>131.80000000000001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8.1999999999999993</v>
      </c>
      <c r="C77" s="204">
        <v>7.8</v>
      </c>
      <c r="D77" s="204">
        <v>1.1000000000000001</v>
      </c>
      <c r="E77" s="204">
        <v>8</v>
      </c>
      <c r="F77" s="205">
        <v>9.4</v>
      </c>
      <c r="G77" s="203">
        <v>8.1</v>
      </c>
      <c r="H77" s="204">
        <v>8.4</v>
      </c>
      <c r="I77" s="204">
        <v>1.2</v>
      </c>
      <c r="J77" s="204">
        <v>8.6</v>
      </c>
      <c r="K77" s="205">
        <v>9.5</v>
      </c>
      <c r="L77" s="203">
        <v>10</v>
      </c>
      <c r="M77" s="204">
        <v>1.5</v>
      </c>
      <c r="N77" s="204">
        <v>9.8000000000000007</v>
      </c>
      <c r="O77" s="205">
        <v>10</v>
      </c>
      <c r="P77" s="203">
        <v>9.6999999999999993</v>
      </c>
      <c r="Q77" s="204">
        <v>1.5</v>
      </c>
      <c r="R77" s="204">
        <v>9.5</v>
      </c>
      <c r="S77" s="205">
        <v>9.5</v>
      </c>
      <c r="T77" s="405">
        <f t="shared" si="26"/>
        <v>131.80000000000001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8.1</v>
      </c>
      <c r="C78" s="204">
        <v>7.8</v>
      </c>
      <c r="D78" s="204">
        <v>1</v>
      </c>
      <c r="E78" s="204">
        <v>8</v>
      </c>
      <c r="F78" s="205">
        <v>9.5</v>
      </c>
      <c r="G78" s="203">
        <v>8</v>
      </c>
      <c r="H78" s="204">
        <v>8.5</v>
      </c>
      <c r="I78" s="204">
        <v>1.2</v>
      </c>
      <c r="J78" s="204">
        <v>8.6</v>
      </c>
      <c r="K78" s="205">
        <v>9.6999999999999993</v>
      </c>
      <c r="L78" s="203">
        <v>9.8000000000000007</v>
      </c>
      <c r="M78" s="204">
        <v>1.5</v>
      </c>
      <c r="N78" s="204">
        <v>9.6999999999999993</v>
      </c>
      <c r="O78" s="205">
        <v>10.1</v>
      </c>
      <c r="P78" s="203">
        <v>9.4</v>
      </c>
      <c r="Q78" s="204">
        <v>1.5</v>
      </c>
      <c r="R78" s="204">
        <v>9.5</v>
      </c>
      <c r="S78" s="205">
        <v>9.6</v>
      </c>
      <c r="T78" s="405">
        <f t="shared" si="26"/>
        <v>131.5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8.1999999999999993</v>
      </c>
      <c r="C79" s="204">
        <v>7.9</v>
      </c>
      <c r="D79" s="204">
        <v>1.1000000000000001</v>
      </c>
      <c r="E79" s="204">
        <v>8</v>
      </c>
      <c r="F79" s="205">
        <v>9.5</v>
      </c>
      <c r="G79" s="203">
        <v>8</v>
      </c>
      <c r="H79" s="204">
        <v>8.5</v>
      </c>
      <c r="I79" s="204">
        <v>1.3</v>
      </c>
      <c r="J79" s="204">
        <v>8.6</v>
      </c>
      <c r="K79" s="205">
        <v>9.6999999999999993</v>
      </c>
      <c r="L79" s="203">
        <v>9.8000000000000007</v>
      </c>
      <c r="M79" s="204">
        <v>1.6</v>
      </c>
      <c r="N79" s="204">
        <v>9.8000000000000007</v>
      </c>
      <c r="O79" s="205">
        <v>10.1</v>
      </c>
      <c r="P79" s="203">
        <v>9.5</v>
      </c>
      <c r="Q79" s="204">
        <v>1.6</v>
      </c>
      <c r="R79" s="204">
        <v>9.5</v>
      </c>
      <c r="S79" s="205">
        <v>9.6</v>
      </c>
      <c r="T79" s="405">
        <f t="shared" si="26"/>
        <v>132.29999999999998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8.1999999999999993</v>
      </c>
      <c r="C80" s="204">
        <v>7.9</v>
      </c>
      <c r="D80" s="204">
        <v>1.1000000000000001</v>
      </c>
      <c r="E80" s="204">
        <v>8</v>
      </c>
      <c r="F80" s="205">
        <v>9.6</v>
      </c>
      <c r="G80" s="203">
        <v>8</v>
      </c>
      <c r="H80" s="204">
        <v>8.5</v>
      </c>
      <c r="I80" s="204">
        <v>1.3</v>
      </c>
      <c r="J80" s="204">
        <v>8.6</v>
      </c>
      <c r="K80" s="205">
        <v>9.6999999999999993</v>
      </c>
      <c r="L80" s="203">
        <v>9.8000000000000007</v>
      </c>
      <c r="M80" s="204">
        <v>1.6</v>
      </c>
      <c r="N80" s="204">
        <v>9.8000000000000007</v>
      </c>
      <c r="O80" s="205">
        <v>10.1</v>
      </c>
      <c r="P80" s="203">
        <v>9.5</v>
      </c>
      <c r="Q80" s="204">
        <v>1.6</v>
      </c>
      <c r="R80" s="204">
        <v>9.6</v>
      </c>
      <c r="S80" s="205">
        <v>9.6999999999999993</v>
      </c>
      <c r="T80" s="405">
        <f t="shared" si="26"/>
        <v>132.59999999999997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8.1999999999999993</v>
      </c>
      <c r="C81" s="204">
        <v>7.9</v>
      </c>
      <c r="D81" s="204">
        <v>1.1000000000000001</v>
      </c>
      <c r="E81" s="204">
        <v>8</v>
      </c>
      <c r="F81" s="205">
        <v>9.6</v>
      </c>
      <c r="G81" s="203">
        <v>8</v>
      </c>
      <c r="H81" s="204">
        <v>8.5</v>
      </c>
      <c r="I81" s="204">
        <v>1.3</v>
      </c>
      <c r="J81" s="204">
        <v>8.6999999999999993</v>
      </c>
      <c r="K81" s="205">
        <v>9.8000000000000007</v>
      </c>
      <c r="L81" s="203">
        <v>9.8000000000000007</v>
      </c>
      <c r="M81" s="204">
        <v>1.6</v>
      </c>
      <c r="N81" s="204">
        <v>9.8000000000000007</v>
      </c>
      <c r="O81" s="205">
        <v>10.199999999999999</v>
      </c>
      <c r="P81" s="203">
        <v>9.5</v>
      </c>
      <c r="Q81" s="204">
        <v>1.6</v>
      </c>
      <c r="R81" s="204">
        <v>9.6</v>
      </c>
      <c r="S81" s="205">
        <v>9.6999999999999993</v>
      </c>
      <c r="T81" s="405">
        <f t="shared" si="26"/>
        <v>132.89999999999998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8.1999999999999993</v>
      </c>
      <c r="C82" s="204">
        <v>7.9</v>
      </c>
      <c r="D82" s="204">
        <v>1.1000000000000001</v>
      </c>
      <c r="E82" s="204">
        <v>8.1</v>
      </c>
      <c r="F82" s="205">
        <v>9.6</v>
      </c>
      <c r="G82" s="203">
        <v>8</v>
      </c>
      <c r="H82" s="204">
        <v>8.5</v>
      </c>
      <c r="I82" s="204">
        <v>1.3</v>
      </c>
      <c r="J82" s="204">
        <v>8.6999999999999993</v>
      </c>
      <c r="K82" s="205">
        <v>9.8000000000000007</v>
      </c>
      <c r="L82" s="203">
        <v>9.9</v>
      </c>
      <c r="M82" s="204">
        <v>1.6</v>
      </c>
      <c r="N82" s="204">
        <v>9.8000000000000007</v>
      </c>
      <c r="O82" s="205">
        <v>10.199999999999999</v>
      </c>
      <c r="P82" s="203">
        <v>9.5</v>
      </c>
      <c r="Q82" s="204">
        <v>1.6</v>
      </c>
      <c r="R82" s="204">
        <v>9.6</v>
      </c>
      <c r="S82" s="205">
        <v>9.6999999999999993</v>
      </c>
      <c r="T82" s="405">
        <f t="shared" si="26"/>
        <v>133.1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57.300000000000011</v>
      </c>
      <c r="C83" s="309">
        <f>SUM(C76:C82)</f>
        <v>54.999999999999993</v>
      </c>
      <c r="D83" s="309">
        <f>SUM(D76:D82)</f>
        <v>7.6</v>
      </c>
      <c r="E83" s="309">
        <f>SUM(E76:E82)</f>
        <v>56.1</v>
      </c>
      <c r="F83" s="310">
        <f>SUM(F76:F82)</f>
        <v>66.599999999999994</v>
      </c>
      <c r="G83" s="311">
        <f t="shared" ref="G83:S83" si="27">SUM(G76:G82)</f>
        <v>56.2</v>
      </c>
      <c r="H83" s="309">
        <f t="shared" si="27"/>
        <v>59.3</v>
      </c>
      <c r="I83" s="309">
        <f t="shared" si="27"/>
        <v>8.7999999999999989</v>
      </c>
      <c r="J83" s="309">
        <f t="shared" si="27"/>
        <v>60.400000000000006</v>
      </c>
      <c r="K83" s="310">
        <f t="shared" si="27"/>
        <v>67.699999999999989</v>
      </c>
      <c r="L83" s="311">
        <f t="shared" si="27"/>
        <v>69.100000000000009</v>
      </c>
      <c r="M83" s="309">
        <f t="shared" si="27"/>
        <v>10.899999999999999</v>
      </c>
      <c r="N83" s="309">
        <f t="shared" si="27"/>
        <v>68.5</v>
      </c>
      <c r="O83" s="310">
        <f t="shared" si="27"/>
        <v>70.7</v>
      </c>
      <c r="P83" s="311">
        <f t="shared" si="27"/>
        <v>66.8</v>
      </c>
      <c r="Q83" s="309">
        <f t="shared" si="27"/>
        <v>10.899999999999999</v>
      </c>
      <c r="R83" s="309">
        <f t="shared" si="27"/>
        <v>66.8</v>
      </c>
      <c r="S83" s="310">
        <f t="shared" si="27"/>
        <v>67.300000000000011</v>
      </c>
      <c r="T83" s="405">
        <f t="shared" si="26"/>
        <v>926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151.5</v>
      </c>
      <c r="C84" s="317">
        <v>154</v>
      </c>
      <c r="D84" s="317">
        <v>156.5</v>
      </c>
      <c r="E84" s="317">
        <v>154</v>
      </c>
      <c r="F84" s="318">
        <v>156</v>
      </c>
      <c r="G84" s="319">
        <v>151.5</v>
      </c>
      <c r="H84" s="317">
        <v>154</v>
      </c>
      <c r="I84" s="317">
        <v>157</v>
      </c>
      <c r="J84" s="317">
        <v>154</v>
      </c>
      <c r="K84" s="318">
        <v>156</v>
      </c>
      <c r="L84" s="319">
        <v>152</v>
      </c>
      <c r="M84" s="317">
        <v>155.5</v>
      </c>
      <c r="N84" s="317">
        <v>153</v>
      </c>
      <c r="O84" s="318">
        <v>155.5</v>
      </c>
      <c r="P84" s="319">
        <v>151.5</v>
      </c>
      <c r="Q84" s="317">
        <v>155.5</v>
      </c>
      <c r="R84" s="317">
        <v>154</v>
      </c>
      <c r="S84" s="318">
        <v>155</v>
      </c>
      <c r="T84" s="408">
        <f>+((T83/T85)/7)*1000</f>
        <v>153.82059800664453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54</v>
      </c>
      <c r="C85" s="411">
        <v>51</v>
      </c>
      <c r="D85" s="411">
        <v>7</v>
      </c>
      <c r="E85" s="411">
        <v>52</v>
      </c>
      <c r="F85" s="412">
        <v>61</v>
      </c>
      <c r="G85" s="410">
        <v>53</v>
      </c>
      <c r="H85" s="411">
        <v>55</v>
      </c>
      <c r="I85" s="411">
        <v>8</v>
      </c>
      <c r="J85" s="411">
        <v>56</v>
      </c>
      <c r="K85" s="412">
        <v>62</v>
      </c>
      <c r="L85" s="410">
        <v>65</v>
      </c>
      <c r="M85" s="411">
        <v>10</v>
      </c>
      <c r="N85" s="411">
        <v>64</v>
      </c>
      <c r="O85" s="412">
        <v>65</v>
      </c>
      <c r="P85" s="410">
        <v>63</v>
      </c>
      <c r="Q85" s="411">
        <v>10</v>
      </c>
      <c r="R85" s="411">
        <v>62</v>
      </c>
      <c r="S85" s="412">
        <v>62</v>
      </c>
      <c r="T85" s="413">
        <f>SUM(B85:S85)</f>
        <v>860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8.1734000000000009</v>
      </c>
      <c r="C86" s="204">
        <f t="shared" si="28"/>
        <v>7.8756000000000013</v>
      </c>
      <c r="D86" s="204">
        <f t="shared" si="28"/>
        <v>1.0937000000000001</v>
      </c>
      <c r="E86" s="204">
        <f t="shared" si="28"/>
        <v>8.0111999999999988</v>
      </c>
      <c r="F86" s="205">
        <f t="shared" si="28"/>
        <v>9.5624000000000002</v>
      </c>
      <c r="G86" s="203">
        <f t="shared" si="28"/>
        <v>8.0012999999999987</v>
      </c>
      <c r="H86" s="204">
        <f t="shared" si="28"/>
        <v>8.4980000000000011</v>
      </c>
      <c r="I86" s="204">
        <f t="shared" si="28"/>
        <v>1.2784</v>
      </c>
      <c r="J86" s="204">
        <f t="shared" si="28"/>
        <v>8.6335999999999995</v>
      </c>
      <c r="K86" s="205">
        <f t="shared" si="28"/>
        <v>9.7407999999999983</v>
      </c>
      <c r="L86" s="203">
        <f t="shared" si="28"/>
        <v>9.831999999999999</v>
      </c>
      <c r="M86" s="204">
        <f t="shared" si="28"/>
        <v>1.577</v>
      </c>
      <c r="N86" s="204">
        <f t="shared" si="28"/>
        <v>9.7888000000000002</v>
      </c>
      <c r="O86" s="205">
        <f t="shared" si="28"/>
        <v>10.150499999999999</v>
      </c>
      <c r="P86" s="203">
        <f t="shared" si="28"/>
        <v>9.4822999999999986</v>
      </c>
      <c r="Q86" s="204">
        <f t="shared" si="28"/>
        <v>1.577</v>
      </c>
      <c r="R86" s="204">
        <f t="shared" si="28"/>
        <v>9.5671999999999997</v>
      </c>
      <c r="S86" s="205">
        <f t="shared" si="28"/>
        <v>9.6539999999999999</v>
      </c>
      <c r="T86" s="413">
        <f>((T83*1000)/T85)/7</f>
        <v>153.82059800664453</v>
      </c>
      <c r="AD86" s="3"/>
    </row>
    <row r="87" spans="1:41" ht="33.75" customHeight="1" x14ac:dyDescent="0.25">
      <c r="A87" s="99" t="s">
        <v>23</v>
      </c>
      <c r="B87" s="42">
        <f>((B85*B84)*7)/1000</f>
        <v>57.267000000000003</v>
      </c>
      <c r="C87" s="43">
        <f>((C85*C84)*7)/1000</f>
        <v>54.978000000000002</v>
      </c>
      <c r="D87" s="43">
        <f>((D85*D84)*7)/1000</f>
        <v>7.6684999999999999</v>
      </c>
      <c r="E87" s="43">
        <f>((E85*E84)*7)/1000</f>
        <v>56.055999999999997</v>
      </c>
      <c r="F87" s="90">
        <f>((F85*F84)*7)/1000</f>
        <v>66.611999999999995</v>
      </c>
      <c r="G87" s="42">
        <f t="shared" ref="G87:S87" si="29">((G85*G84)*7)/1000</f>
        <v>56.206499999999998</v>
      </c>
      <c r="H87" s="43">
        <f t="shared" si="29"/>
        <v>59.29</v>
      </c>
      <c r="I87" s="43">
        <f t="shared" si="29"/>
        <v>8.7919999999999998</v>
      </c>
      <c r="J87" s="43">
        <f t="shared" si="29"/>
        <v>60.368000000000002</v>
      </c>
      <c r="K87" s="90">
        <f t="shared" si="29"/>
        <v>67.703999999999994</v>
      </c>
      <c r="L87" s="42">
        <f t="shared" si="29"/>
        <v>69.16</v>
      </c>
      <c r="M87" s="43">
        <f t="shared" si="29"/>
        <v>10.885</v>
      </c>
      <c r="N87" s="43">
        <f t="shared" si="29"/>
        <v>68.543999999999997</v>
      </c>
      <c r="O87" s="90">
        <f t="shared" si="29"/>
        <v>70.752499999999998</v>
      </c>
      <c r="P87" s="42">
        <f t="shared" si="29"/>
        <v>66.811499999999995</v>
      </c>
      <c r="Q87" s="43">
        <f t="shared" si="29"/>
        <v>10.885</v>
      </c>
      <c r="R87" s="43">
        <f t="shared" si="29"/>
        <v>66.835999999999999</v>
      </c>
      <c r="S87" s="90">
        <f t="shared" si="29"/>
        <v>67.27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151.58730158730162</v>
      </c>
      <c r="C88" s="49">
        <f>+(C83/C85)/7*1000</f>
        <v>154.06162464985994</v>
      </c>
      <c r="D88" s="49">
        <f>+(D83/D85)/7*1000</f>
        <v>155.10204081632654</v>
      </c>
      <c r="E88" s="49">
        <f>+(E83/E85)/7*1000</f>
        <v>154.1208791208791</v>
      </c>
      <c r="F88" s="50">
        <f>+(F83/F85)/7*1000</f>
        <v>155.9718969555035</v>
      </c>
      <c r="G88" s="48">
        <f t="shared" ref="G88:S88" si="30">+(G83/G85)/7*1000</f>
        <v>151.48247978436657</v>
      </c>
      <c r="H88" s="49">
        <f t="shared" si="30"/>
        <v>154.02597402597402</v>
      </c>
      <c r="I88" s="49">
        <f t="shared" si="30"/>
        <v>157.14285714285711</v>
      </c>
      <c r="J88" s="49">
        <f t="shared" si="30"/>
        <v>154.08163265306123</v>
      </c>
      <c r="K88" s="50">
        <f t="shared" si="30"/>
        <v>155.99078341013822</v>
      </c>
      <c r="L88" s="48">
        <f t="shared" si="30"/>
        <v>151.86813186813188</v>
      </c>
      <c r="M88" s="49">
        <f t="shared" si="30"/>
        <v>155.71428571428569</v>
      </c>
      <c r="N88" s="49">
        <f t="shared" si="30"/>
        <v>152.90178571428572</v>
      </c>
      <c r="O88" s="50">
        <f t="shared" si="30"/>
        <v>155.38461538461539</v>
      </c>
      <c r="P88" s="48">
        <f t="shared" si="30"/>
        <v>151.47392290249434</v>
      </c>
      <c r="Q88" s="49">
        <f t="shared" si="30"/>
        <v>155.71428571428569</v>
      </c>
      <c r="R88" s="49">
        <f t="shared" si="30"/>
        <v>153.91705069124424</v>
      </c>
      <c r="S88" s="50">
        <f t="shared" si="30"/>
        <v>155.06912442396316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H51"/>
  <sheetViews>
    <sheetView showGridLines="0" tabSelected="1" view="pageBreakPreview" zoomScale="50" zoomScaleNormal="70" zoomScaleSheetLayoutView="50" workbookViewId="0">
      <selection activeCell="Z35" sqref="Z35"/>
    </sheetView>
  </sheetViews>
  <sheetFormatPr baseColWidth="10" defaultColWidth="11.42578125" defaultRowHeight="23.25" x14ac:dyDescent="0.25"/>
  <cols>
    <col min="1" max="1" width="39.140625" style="498" customWidth="1"/>
    <col min="2" max="2" width="13.42578125" style="498" customWidth="1"/>
    <col min="3" max="6" width="11" style="498" customWidth="1"/>
    <col min="7" max="7" width="12.140625" style="498" customWidth="1"/>
    <col min="8" max="8" width="13.5703125" style="498" customWidth="1"/>
    <col min="9" max="9" width="11.42578125" style="498" customWidth="1"/>
    <col min="10" max="10" width="22.42578125" style="498" bestFit="1" customWidth="1"/>
    <col min="11" max="11" width="16.7109375" style="498" bestFit="1" customWidth="1"/>
    <col min="12" max="19" width="11.42578125" style="498" customWidth="1"/>
    <col min="20" max="20" width="14.42578125" style="498" bestFit="1" customWidth="1"/>
    <col min="21" max="21" width="10.85546875" style="498" customWidth="1"/>
    <col min="22" max="22" width="14.7109375" style="498" customWidth="1"/>
    <col min="23" max="16384" width="11.42578125" style="498"/>
  </cols>
  <sheetData>
    <row r="1" spans="1:23" ht="24.75" customHeight="1" x14ac:dyDescent="0.25">
      <c r="A1" s="689"/>
      <c r="B1" s="692" t="s">
        <v>31</v>
      </c>
      <c r="C1" s="693"/>
      <c r="D1" s="693"/>
      <c r="E1" s="693"/>
      <c r="F1" s="693"/>
      <c r="G1" s="693"/>
      <c r="H1" s="693"/>
      <c r="I1" s="693"/>
      <c r="J1" s="693"/>
      <c r="K1" s="693"/>
      <c r="L1" s="694"/>
      <c r="M1" s="695" t="s">
        <v>32</v>
      </c>
      <c r="N1" s="695"/>
      <c r="O1" s="695"/>
      <c r="P1" s="695"/>
      <c r="Q1" s="624"/>
      <c r="R1" s="702"/>
      <c r="S1" s="702"/>
      <c r="T1" s="702"/>
      <c r="U1" s="702"/>
      <c r="V1" s="703"/>
      <c r="W1" s="497"/>
    </row>
    <row r="2" spans="1:23" ht="24.75" customHeight="1" x14ac:dyDescent="0.25">
      <c r="A2" s="690"/>
      <c r="B2" s="696" t="s">
        <v>33</v>
      </c>
      <c r="C2" s="697"/>
      <c r="D2" s="697"/>
      <c r="E2" s="697"/>
      <c r="F2" s="697"/>
      <c r="G2" s="697"/>
      <c r="H2" s="697"/>
      <c r="I2" s="697"/>
      <c r="J2" s="697"/>
      <c r="K2" s="697"/>
      <c r="L2" s="698"/>
      <c r="M2" s="701" t="s">
        <v>34</v>
      </c>
      <c r="N2" s="701"/>
      <c r="O2" s="701"/>
      <c r="P2" s="701"/>
      <c r="Q2" s="497"/>
      <c r="R2" s="704"/>
      <c r="S2" s="704"/>
      <c r="T2" s="704"/>
      <c r="U2" s="704"/>
      <c r="V2" s="705"/>
      <c r="W2" s="497"/>
    </row>
    <row r="3" spans="1:23" ht="24.75" customHeight="1" x14ac:dyDescent="0.25">
      <c r="A3" s="691"/>
      <c r="B3" s="699"/>
      <c r="C3" s="685"/>
      <c r="D3" s="685"/>
      <c r="E3" s="685"/>
      <c r="F3" s="685"/>
      <c r="G3" s="685"/>
      <c r="H3" s="685"/>
      <c r="I3" s="685"/>
      <c r="J3" s="685"/>
      <c r="K3" s="685"/>
      <c r="L3" s="700"/>
      <c r="M3" s="701" t="s">
        <v>35</v>
      </c>
      <c r="N3" s="701"/>
      <c r="O3" s="701"/>
      <c r="P3" s="701"/>
      <c r="Q3" s="462"/>
      <c r="R3" s="704"/>
      <c r="S3" s="704"/>
      <c r="T3" s="704"/>
      <c r="U3" s="704"/>
      <c r="V3" s="705"/>
      <c r="W3" s="497"/>
    </row>
    <row r="4" spans="1:23" ht="24.75" customHeight="1" x14ac:dyDescent="0.25">
      <c r="A4" s="625"/>
      <c r="B4" s="625"/>
      <c r="C4" s="626"/>
      <c r="D4" s="626"/>
      <c r="E4" s="626"/>
      <c r="F4" s="626"/>
      <c r="G4" s="626"/>
      <c r="H4" s="626"/>
      <c r="I4" s="626"/>
      <c r="J4" s="626"/>
      <c r="K4" s="626"/>
      <c r="L4" s="626"/>
      <c r="M4" s="626"/>
      <c r="N4" s="626"/>
      <c r="O4" s="626"/>
      <c r="P4" s="626"/>
      <c r="Q4" s="497"/>
      <c r="R4" s="704"/>
      <c r="S4" s="704"/>
      <c r="T4" s="704"/>
      <c r="U4" s="704"/>
      <c r="V4" s="705"/>
      <c r="W4" s="497"/>
    </row>
    <row r="5" spans="1:23" s="77" customFormat="1" ht="24.75" customHeight="1" x14ac:dyDescent="0.25">
      <c r="A5" s="463" t="s">
        <v>36</v>
      </c>
      <c r="B5" s="699">
        <v>1</v>
      </c>
      <c r="C5" s="685"/>
      <c r="D5" s="464"/>
      <c r="E5" s="464"/>
      <c r="F5" s="464" t="s">
        <v>37</v>
      </c>
      <c r="G5" s="711" t="s">
        <v>54</v>
      </c>
      <c r="H5" s="711"/>
      <c r="I5" s="465"/>
      <c r="J5" s="466" t="s">
        <v>38</v>
      </c>
      <c r="K5" s="685">
        <v>58</v>
      </c>
      <c r="L5" s="685"/>
      <c r="M5" s="467"/>
      <c r="N5" s="467"/>
      <c r="O5" s="467"/>
      <c r="P5" s="467"/>
      <c r="Q5" s="467"/>
      <c r="R5" s="704"/>
      <c r="S5" s="704"/>
      <c r="T5" s="704"/>
      <c r="U5" s="704"/>
      <c r="V5" s="705"/>
      <c r="W5" s="467"/>
    </row>
    <row r="6" spans="1:23" s="77" customFormat="1" ht="24.75" customHeight="1" x14ac:dyDescent="0.25">
      <c r="A6" s="463"/>
      <c r="B6" s="463"/>
      <c r="C6" s="464"/>
      <c r="D6" s="464"/>
      <c r="E6" s="464"/>
      <c r="F6" s="464"/>
      <c r="G6" s="464"/>
      <c r="H6" s="464"/>
      <c r="I6" s="464"/>
      <c r="J6" s="464"/>
      <c r="K6" s="464"/>
      <c r="L6" s="464"/>
      <c r="M6" s="464"/>
      <c r="N6" s="464"/>
      <c r="O6" s="464"/>
      <c r="P6" s="464"/>
      <c r="Q6" s="467"/>
      <c r="R6" s="704"/>
      <c r="S6" s="704"/>
      <c r="T6" s="704"/>
      <c r="U6" s="704"/>
      <c r="V6" s="705"/>
      <c r="W6" s="467"/>
    </row>
    <row r="7" spans="1:23" s="77" customFormat="1" ht="24.75" customHeight="1" x14ac:dyDescent="0.25">
      <c r="A7" s="463" t="s">
        <v>114</v>
      </c>
      <c r="B7" s="713" t="s">
        <v>2</v>
      </c>
      <c r="C7" s="714"/>
      <c r="D7" s="468"/>
      <c r="E7" s="468"/>
      <c r="F7" s="464" t="s">
        <v>39</v>
      </c>
      <c r="G7" s="712" t="s">
        <v>170</v>
      </c>
      <c r="H7" s="712"/>
      <c r="I7" s="469"/>
      <c r="J7" s="684" t="s">
        <v>40</v>
      </c>
      <c r="K7" s="684"/>
      <c r="L7" s="685" t="s">
        <v>167</v>
      </c>
      <c r="M7" s="685"/>
      <c r="N7" s="685"/>
      <c r="O7" s="622"/>
      <c r="P7" s="470"/>
      <c r="Q7" s="467"/>
      <c r="R7" s="704"/>
      <c r="S7" s="704"/>
      <c r="T7" s="704"/>
      <c r="U7" s="704"/>
      <c r="V7" s="705"/>
      <c r="W7" s="467"/>
    </row>
    <row r="8" spans="1:23" s="77" customFormat="1" ht="24.75" customHeight="1" thickBot="1" x14ac:dyDescent="0.3">
      <c r="A8" s="463"/>
      <c r="B8" s="463"/>
      <c r="C8" s="464"/>
      <c r="D8" s="464"/>
      <c r="E8" s="464"/>
      <c r="F8" s="464"/>
      <c r="G8" s="464"/>
      <c r="H8" s="464"/>
      <c r="I8" s="464"/>
      <c r="J8" s="464"/>
      <c r="K8" s="464"/>
      <c r="L8" s="464"/>
      <c r="M8" s="464"/>
      <c r="N8" s="464"/>
      <c r="O8" s="464"/>
      <c r="P8" s="464"/>
      <c r="Q8" s="467"/>
      <c r="R8" s="706"/>
      <c r="S8" s="706"/>
      <c r="T8" s="706"/>
      <c r="U8" s="706"/>
      <c r="V8" s="707"/>
      <c r="W8" s="467"/>
    </row>
    <row r="9" spans="1:23" s="77" customFormat="1" ht="24.75" customHeight="1" thickBot="1" x14ac:dyDescent="0.3">
      <c r="A9" s="471" t="s">
        <v>41</v>
      </c>
      <c r="B9" s="708" t="s">
        <v>8</v>
      </c>
      <c r="C9" s="709"/>
      <c r="D9" s="709"/>
      <c r="E9" s="709"/>
      <c r="F9" s="709"/>
      <c r="G9" s="710"/>
      <c r="H9" s="708" t="s">
        <v>53</v>
      </c>
      <c r="I9" s="709"/>
      <c r="J9" s="709"/>
      <c r="K9" s="709"/>
      <c r="L9" s="709"/>
      <c r="M9" s="710"/>
      <c r="N9" s="708" t="s">
        <v>9</v>
      </c>
      <c r="O9" s="709"/>
      <c r="P9" s="709"/>
      <c r="Q9" s="710"/>
      <c r="R9" s="708" t="s">
        <v>9</v>
      </c>
      <c r="S9" s="709"/>
      <c r="T9" s="709"/>
      <c r="U9" s="710"/>
      <c r="V9" s="472"/>
    </row>
    <row r="10" spans="1:23" ht="24.75" customHeight="1" x14ac:dyDescent="0.25">
      <c r="A10" s="473" t="s">
        <v>42</v>
      </c>
      <c r="B10" s="474" t="s">
        <v>78</v>
      </c>
      <c r="C10" s="475">
        <v>1</v>
      </c>
      <c r="D10" s="475">
        <v>2</v>
      </c>
      <c r="E10" s="475">
        <v>3</v>
      </c>
      <c r="F10" s="475">
        <v>4</v>
      </c>
      <c r="G10" s="476">
        <v>5</v>
      </c>
      <c r="H10" s="475" t="s">
        <v>78</v>
      </c>
      <c r="I10" s="475">
        <v>1</v>
      </c>
      <c r="J10" s="475">
        <v>2</v>
      </c>
      <c r="K10" s="475">
        <v>3</v>
      </c>
      <c r="L10" s="475">
        <v>4</v>
      </c>
      <c r="M10" s="475">
        <v>5</v>
      </c>
      <c r="N10" s="474">
        <v>1</v>
      </c>
      <c r="O10" s="477">
        <v>2</v>
      </c>
      <c r="P10" s="477">
        <v>3</v>
      </c>
      <c r="Q10" s="477">
        <v>4</v>
      </c>
      <c r="R10" s="474">
        <v>1</v>
      </c>
      <c r="S10" s="477">
        <v>2</v>
      </c>
      <c r="T10" s="477">
        <v>3</v>
      </c>
      <c r="U10" s="478">
        <v>4</v>
      </c>
      <c r="V10" s="479" t="s">
        <v>11</v>
      </c>
    </row>
    <row r="11" spans="1:23" ht="24.75" customHeight="1" x14ac:dyDescent="0.25">
      <c r="A11" s="480" t="s">
        <v>43</v>
      </c>
      <c r="B11" s="481">
        <v>443</v>
      </c>
      <c r="C11" s="482">
        <v>2.1</v>
      </c>
      <c r="D11" s="482">
        <v>2</v>
      </c>
      <c r="E11" s="482">
        <v>0.3</v>
      </c>
      <c r="F11" s="482">
        <v>2</v>
      </c>
      <c r="G11" s="483">
        <v>2.4</v>
      </c>
      <c r="H11" s="482">
        <v>444</v>
      </c>
      <c r="I11" s="482">
        <v>3.4</v>
      </c>
      <c r="J11" s="482">
        <v>3.5</v>
      </c>
      <c r="K11" s="482">
        <v>0.5</v>
      </c>
      <c r="L11" s="482">
        <v>3.6</v>
      </c>
      <c r="M11" s="484">
        <v>3.9</v>
      </c>
      <c r="N11" s="481">
        <v>130.69999999999999</v>
      </c>
      <c r="O11" s="485">
        <v>21.3</v>
      </c>
      <c r="P11" s="485">
        <v>127.9</v>
      </c>
      <c r="Q11" s="485">
        <v>129.1</v>
      </c>
      <c r="R11" s="481">
        <v>125</v>
      </c>
      <c r="S11" s="485">
        <v>20.6</v>
      </c>
      <c r="T11" s="485">
        <v>123.4</v>
      </c>
      <c r="U11" s="486">
        <v>124.6</v>
      </c>
      <c r="V11" s="487">
        <f t="shared" ref="V11:V18" si="0">SUM(B11:U11)</f>
        <v>1713.2999999999997</v>
      </c>
    </row>
    <row r="12" spans="1:23" ht="24.75" customHeight="1" x14ac:dyDescent="0.25">
      <c r="A12" s="480" t="s">
        <v>44</v>
      </c>
      <c r="B12" s="481">
        <v>443</v>
      </c>
      <c r="C12" s="482">
        <v>2.1</v>
      </c>
      <c r="D12" s="482">
        <v>2</v>
      </c>
      <c r="E12" s="482">
        <v>0.3</v>
      </c>
      <c r="F12" s="482">
        <v>2</v>
      </c>
      <c r="G12" s="483">
        <v>2.4</v>
      </c>
      <c r="H12" s="482">
        <v>444</v>
      </c>
      <c r="I12" s="482">
        <v>3.4</v>
      </c>
      <c r="J12" s="482">
        <v>3.5</v>
      </c>
      <c r="K12" s="482">
        <v>0.5</v>
      </c>
      <c r="L12" s="482">
        <v>3.6</v>
      </c>
      <c r="M12" s="484">
        <v>3.9</v>
      </c>
      <c r="N12" s="481">
        <v>130.69999999999999</v>
      </c>
      <c r="O12" s="485">
        <v>21.3</v>
      </c>
      <c r="P12" s="485">
        <v>127.9</v>
      </c>
      <c r="Q12" s="485">
        <v>129.1</v>
      </c>
      <c r="R12" s="481">
        <v>125</v>
      </c>
      <c r="S12" s="485">
        <v>20.6</v>
      </c>
      <c r="T12" s="485">
        <v>123.4</v>
      </c>
      <c r="U12" s="486">
        <v>124.6</v>
      </c>
      <c r="V12" s="487">
        <f t="shared" si="0"/>
        <v>1713.2999999999997</v>
      </c>
    </row>
    <row r="13" spans="1:23" ht="24.75" customHeight="1" x14ac:dyDescent="0.25">
      <c r="A13" s="480" t="s">
        <v>45</v>
      </c>
      <c r="B13" s="481">
        <v>442</v>
      </c>
      <c r="C13" s="482">
        <v>2.0850999999999629</v>
      </c>
      <c r="D13" s="482">
        <v>1.9777999999999651</v>
      </c>
      <c r="E13" s="482">
        <v>0.28999999999999487</v>
      </c>
      <c r="F13" s="482">
        <v>2.0038999999999647</v>
      </c>
      <c r="G13" s="483">
        <v>2.3692999999999582</v>
      </c>
      <c r="H13" s="482">
        <v>444</v>
      </c>
      <c r="I13" s="482">
        <v>3.4397999999999644</v>
      </c>
      <c r="J13" s="482">
        <v>3.5328999999999633</v>
      </c>
      <c r="K13" s="482">
        <v>0.53409999999999447</v>
      </c>
      <c r="L13" s="482">
        <v>3.5671999999999624</v>
      </c>
      <c r="M13" s="484">
        <v>3.934699999999959</v>
      </c>
      <c r="N13" s="481">
        <v>130.50805999999994</v>
      </c>
      <c r="O13" s="485">
        <v>20.650539999999989</v>
      </c>
      <c r="P13" s="485">
        <v>127.85057999999995</v>
      </c>
      <c r="Q13" s="485">
        <v>129.25931999999995</v>
      </c>
      <c r="R13" s="481">
        <v>125.02323999999994</v>
      </c>
      <c r="S13" s="485">
        <v>19.461519999999989</v>
      </c>
      <c r="T13" s="485">
        <v>123.56463999999997</v>
      </c>
      <c r="U13" s="486">
        <v>124.55365999999992</v>
      </c>
      <c r="V13" s="487">
        <f t="shared" si="0"/>
        <v>1710.6063599999998</v>
      </c>
    </row>
    <row r="14" spans="1:23" ht="24.75" customHeight="1" x14ac:dyDescent="0.25">
      <c r="A14" s="480" t="s">
        <v>46</v>
      </c>
      <c r="B14" s="481">
        <v>442</v>
      </c>
      <c r="C14" s="482">
        <v>2.0850999999999629</v>
      </c>
      <c r="D14" s="482">
        <v>1.9777999999999651</v>
      </c>
      <c r="E14" s="482">
        <v>0.28999999999999487</v>
      </c>
      <c r="F14" s="482">
        <v>2.0038999999999647</v>
      </c>
      <c r="G14" s="483">
        <v>2.3692999999999582</v>
      </c>
      <c r="H14" s="482">
        <v>444</v>
      </c>
      <c r="I14" s="482">
        <v>3.4397999999999644</v>
      </c>
      <c r="J14" s="482">
        <v>3.5328999999999633</v>
      </c>
      <c r="K14" s="482">
        <v>0.53409999999999447</v>
      </c>
      <c r="L14" s="482">
        <v>3.5671999999999624</v>
      </c>
      <c r="M14" s="484">
        <v>3.934699999999959</v>
      </c>
      <c r="N14" s="481">
        <v>130.50805999999994</v>
      </c>
      <c r="O14" s="485">
        <v>20.650539999999989</v>
      </c>
      <c r="P14" s="485">
        <v>127.85057999999995</v>
      </c>
      <c r="Q14" s="485">
        <v>129.25931999999995</v>
      </c>
      <c r="R14" s="481">
        <v>125.02323999999994</v>
      </c>
      <c r="S14" s="485">
        <v>19.461519999999989</v>
      </c>
      <c r="T14" s="485">
        <v>123.56463999999997</v>
      </c>
      <c r="U14" s="486">
        <v>124.55365999999992</v>
      </c>
      <c r="V14" s="487">
        <f t="shared" si="0"/>
        <v>1710.6063599999998</v>
      </c>
    </row>
    <row r="15" spans="1:23" ht="24.75" customHeight="1" x14ac:dyDescent="0.25">
      <c r="A15" s="480" t="s">
        <v>47</v>
      </c>
      <c r="B15" s="481">
        <v>442</v>
      </c>
      <c r="C15" s="482">
        <v>2.0850999999999629</v>
      </c>
      <c r="D15" s="482">
        <v>1.9777999999999651</v>
      </c>
      <c r="E15" s="482">
        <v>0.28999999999999487</v>
      </c>
      <c r="F15" s="482">
        <v>2.0038999999999647</v>
      </c>
      <c r="G15" s="483">
        <v>2.3692999999999582</v>
      </c>
      <c r="H15" s="482">
        <v>444</v>
      </c>
      <c r="I15" s="482">
        <v>3.4397999999999644</v>
      </c>
      <c r="J15" s="482">
        <v>3.5328999999999633</v>
      </c>
      <c r="K15" s="482">
        <v>0.53409999999999447</v>
      </c>
      <c r="L15" s="482">
        <v>3.5671999999999624</v>
      </c>
      <c r="M15" s="484">
        <v>3.934699999999959</v>
      </c>
      <c r="N15" s="481">
        <v>130.50805999999994</v>
      </c>
      <c r="O15" s="485">
        <v>20.650539999999989</v>
      </c>
      <c r="P15" s="485">
        <v>127.85057999999995</v>
      </c>
      <c r="Q15" s="485">
        <v>129.25931999999995</v>
      </c>
      <c r="R15" s="481">
        <v>125.02323999999994</v>
      </c>
      <c r="S15" s="485">
        <v>19.461519999999989</v>
      </c>
      <c r="T15" s="485">
        <v>123.56463999999997</v>
      </c>
      <c r="U15" s="486">
        <v>124.55365999999992</v>
      </c>
      <c r="V15" s="487">
        <f t="shared" si="0"/>
        <v>1710.6063599999998</v>
      </c>
    </row>
    <row r="16" spans="1:23" ht="24.75" customHeight="1" x14ac:dyDescent="0.25">
      <c r="A16" s="480" t="s">
        <v>48</v>
      </c>
      <c r="B16" s="481">
        <v>442</v>
      </c>
      <c r="C16" s="482">
        <v>2.0850999999999629</v>
      </c>
      <c r="D16" s="482">
        <v>1.9777999999999651</v>
      </c>
      <c r="E16" s="482">
        <v>0.28999999999999487</v>
      </c>
      <c r="F16" s="482">
        <v>2.0038999999999647</v>
      </c>
      <c r="G16" s="483">
        <v>2.3692999999999582</v>
      </c>
      <c r="H16" s="482">
        <v>444</v>
      </c>
      <c r="I16" s="482">
        <v>3.4397999999999644</v>
      </c>
      <c r="J16" s="482">
        <v>3.5328999999999633</v>
      </c>
      <c r="K16" s="482">
        <v>0.53409999999999447</v>
      </c>
      <c r="L16" s="482">
        <v>3.5671999999999624</v>
      </c>
      <c r="M16" s="484">
        <v>3.934699999999959</v>
      </c>
      <c r="N16" s="481">
        <v>130.50805999999994</v>
      </c>
      <c r="O16" s="485">
        <v>20.650539999999989</v>
      </c>
      <c r="P16" s="485">
        <v>127.85057999999995</v>
      </c>
      <c r="Q16" s="485">
        <v>129.25931999999995</v>
      </c>
      <c r="R16" s="481">
        <v>125.02323999999994</v>
      </c>
      <c r="S16" s="485">
        <v>19.461519999999989</v>
      </c>
      <c r="T16" s="485">
        <v>123.56463999999997</v>
      </c>
      <c r="U16" s="486">
        <v>124.55365999999992</v>
      </c>
      <c r="V16" s="487">
        <f t="shared" si="0"/>
        <v>1710.6063599999998</v>
      </c>
    </row>
    <row r="17" spans="1:34" ht="24.75" customHeight="1" thickBot="1" x14ac:dyDescent="0.3">
      <c r="A17" s="488" t="s">
        <v>49</v>
      </c>
      <c r="B17" s="481">
        <v>442</v>
      </c>
      <c r="C17" s="482">
        <v>2.0850999999999629</v>
      </c>
      <c r="D17" s="482">
        <v>1.9777999999999651</v>
      </c>
      <c r="E17" s="482">
        <v>0.28999999999999487</v>
      </c>
      <c r="F17" s="482">
        <v>2.0038999999999647</v>
      </c>
      <c r="G17" s="483">
        <v>2.3692999999999582</v>
      </c>
      <c r="H17" s="482">
        <v>444</v>
      </c>
      <c r="I17" s="482">
        <v>3.4397999999999644</v>
      </c>
      <c r="J17" s="482">
        <v>3.5328999999999633</v>
      </c>
      <c r="K17" s="482">
        <v>0.53409999999999447</v>
      </c>
      <c r="L17" s="482">
        <v>3.5671999999999624</v>
      </c>
      <c r="M17" s="484">
        <v>3.934699999999959</v>
      </c>
      <c r="N17" s="481">
        <v>130.50805999999994</v>
      </c>
      <c r="O17" s="485">
        <v>20.650539999999989</v>
      </c>
      <c r="P17" s="485">
        <v>127.85057999999995</v>
      </c>
      <c r="Q17" s="485">
        <v>129.25931999999995</v>
      </c>
      <c r="R17" s="481">
        <v>125.02323999999994</v>
      </c>
      <c r="S17" s="485">
        <v>19.461519999999989</v>
      </c>
      <c r="T17" s="485">
        <v>123.56463999999997</v>
      </c>
      <c r="U17" s="486">
        <v>124.55365999999992</v>
      </c>
      <c r="V17" s="487">
        <f t="shared" si="0"/>
        <v>1710.6063599999998</v>
      </c>
    </row>
    <row r="18" spans="1:34" ht="24.75" customHeight="1" thickBot="1" x14ac:dyDescent="0.3">
      <c r="A18" s="489" t="s">
        <v>11</v>
      </c>
      <c r="B18" s="490">
        <f>SUM(B11:B17)</f>
        <v>3096</v>
      </c>
      <c r="C18" s="491">
        <f t="shared" ref="C18:Q18" si="1">SUM(C11:C17)</f>
        <v>14.625499999999816</v>
      </c>
      <c r="D18" s="491">
        <f t="shared" si="1"/>
        <v>13.888999999999823</v>
      </c>
      <c r="E18" s="491">
        <f t="shared" si="1"/>
        <v>2.0499999999999745</v>
      </c>
      <c r="F18" s="491">
        <f t="shared" ref="F18" si="2">SUM(F11:F17)</f>
        <v>14.019499999999821</v>
      </c>
      <c r="G18" s="492">
        <f t="shared" si="1"/>
        <v>16.64649999999979</v>
      </c>
      <c r="H18" s="490">
        <f t="shared" si="1"/>
        <v>3108</v>
      </c>
      <c r="I18" s="491">
        <f t="shared" si="1"/>
        <v>23.998999999999818</v>
      </c>
      <c r="J18" s="491">
        <f t="shared" si="1"/>
        <v>24.664499999999812</v>
      </c>
      <c r="K18" s="491">
        <f t="shared" si="1"/>
        <v>3.6704999999999721</v>
      </c>
      <c r="L18" s="491">
        <f t="shared" ref="L18:M18" si="3">SUM(L11:L17)</f>
        <v>25.035999999999817</v>
      </c>
      <c r="M18" s="491">
        <f t="shared" si="3"/>
        <v>27.473499999999799</v>
      </c>
      <c r="N18" s="490">
        <f t="shared" si="1"/>
        <v>913.94029999999952</v>
      </c>
      <c r="O18" s="491">
        <f t="shared" si="1"/>
        <v>145.85269999999994</v>
      </c>
      <c r="P18" s="491">
        <f t="shared" si="1"/>
        <v>895.05289999999968</v>
      </c>
      <c r="Q18" s="491">
        <f t="shared" si="1"/>
        <v>904.49659999999949</v>
      </c>
      <c r="R18" s="490">
        <f t="shared" ref="R18:U18" si="4">SUM(R11:R17)</f>
        <v>875.11619999999982</v>
      </c>
      <c r="S18" s="491">
        <f t="shared" si="4"/>
        <v>138.50759999999997</v>
      </c>
      <c r="T18" s="491">
        <f t="shared" si="4"/>
        <v>864.62319999999977</v>
      </c>
      <c r="U18" s="492">
        <f t="shared" si="4"/>
        <v>871.96829999999954</v>
      </c>
      <c r="V18" s="493">
        <f t="shared" si="0"/>
        <v>11979.631799999999</v>
      </c>
    </row>
    <row r="19" spans="1:34" ht="24.75" customHeight="1" x14ac:dyDescent="0.25">
      <c r="A19" s="494"/>
      <c r="B19" s="495"/>
      <c r="C19" s="495"/>
      <c r="D19" s="495"/>
      <c r="E19" s="495"/>
      <c r="F19" s="495"/>
      <c r="G19" s="495"/>
      <c r="H19" s="495"/>
      <c r="I19" s="495"/>
      <c r="J19" s="495"/>
      <c r="K19" s="495"/>
      <c r="L19" s="495"/>
      <c r="M19" s="495"/>
      <c r="N19" s="495"/>
      <c r="O19" s="495"/>
      <c r="P19" s="495"/>
      <c r="Q19" s="495"/>
      <c r="R19" s="495"/>
      <c r="S19" s="495"/>
      <c r="T19" s="495"/>
      <c r="U19" s="495"/>
      <c r="V19" s="496"/>
      <c r="W19" s="497"/>
      <c r="X19" s="497"/>
      <c r="Y19" s="497"/>
      <c r="Z19" s="497"/>
      <c r="AA19" s="497"/>
      <c r="AB19" s="497"/>
      <c r="AC19" s="497"/>
    </row>
    <row r="20" spans="1:34" s="629" customFormat="1" ht="24.75" customHeight="1" thickBot="1" x14ac:dyDescent="0.3">
      <c r="A20" s="499"/>
      <c r="B20" s="715"/>
      <c r="C20" s="715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7"/>
      <c r="T20" s="627"/>
      <c r="U20" s="627"/>
      <c r="V20" s="628"/>
      <c r="W20" s="627"/>
      <c r="X20" s="627"/>
      <c r="Y20" s="627"/>
    </row>
    <row r="21" spans="1:34" ht="24.75" customHeight="1" thickBot="1" x14ac:dyDescent="0.3">
      <c r="A21" s="471" t="s">
        <v>52</v>
      </c>
      <c r="B21" s="708" t="s">
        <v>8</v>
      </c>
      <c r="C21" s="709"/>
      <c r="D21" s="709"/>
      <c r="E21" s="709"/>
      <c r="F21" s="710"/>
      <c r="G21" s="708" t="s">
        <v>53</v>
      </c>
      <c r="H21" s="709"/>
      <c r="I21" s="709"/>
      <c r="J21" s="709"/>
      <c r="K21" s="710"/>
      <c r="L21" s="708" t="s">
        <v>9</v>
      </c>
      <c r="M21" s="709"/>
      <c r="N21" s="709"/>
      <c r="O21" s="710"/>
      <c r="P21" s="708" t="s">
        <v>9</v>
      </c>
      <c r="Q21" s="709"/>
      <c r="R21" s="709"/>
      <c r="S21" s="710"/>
      <c r="T21" s="472"/>
      <c r="U21" s="630"/>
      <c r="V21" s="631"/>
      <c r="W21" s="632"/>
      <c r="X21" s="632"/>
      <c r="Y21" s="632"/>
      <c r="Z21" s="632"/>
      <c r="AA21" s="632"/>
      <c r="AB21" s="632"/>
      <c r="AC21" s="632"/>
      <c r="AD21" s="632"/>
      <c r="AE21" s="632"/>
      <c r="AF21" s="632"/>
      <c r="AG21" s="632"/>
      <c r="AH21" s="632"/>
    </row>
    <row r="22" spans="1:34" ht="24.75" customHeight="1" x14ac:dyDescent="0.25">
      <c r="A22" s="473" t="s">
        <v>42</v>
      </c>
      <c r="B22" s="500">
        <v>1</v>
      </c>
      <c r="C22" s="501">
        <v>2</v>
      </c>
      <c r="D22" s="502">
        <v>3</v>
      </c>
      <c r="E22" s="502">
        <v>4</v>
      </c>
      <c r="F22" s="503">
        <v>5</v>
      </c>
      <c r="G22" s="475">
        <v>1</v>
      </c>
      <c r="H22" s="475">
        <v>2</v>
      </c>
      <c r="I22" s="475">
        <v>3</v>
      </c>
      <c r="J22" s="475">
        <v>4</v>
      </c>
      <c r="K22" s="475">
        <v>5</v>
      </c>
      <c r="L22" s="474">
        <v>1</v>
      </c>
      <c r="M22" s="477">
        <v>2</v>
      </c>
      <c r="N22" s="477">
        <v>3</v>
      </c>
      <c r="O22" s="477">
        <v>4</v>
      </c>
      <c r="P22" s="474">
        <v>1</v>
      </c>
      <c r="Q22" s="477">
        <v>2</v>
      </c>
      <c r="R22" s="477">
        <v>3</v>
      </c>
      <c r="S22" s="478">
        <v>4</v>
      </c>
      <c r="T22" s="479" t="s">
        <v>11</v>
      </c>
      <c r="U22" s="497"/>
      <c r="V22" s="633"/>
    </row>
    <row r="23" spans="1:34" ht="24.75" customHeight="1" x14ac:dyDescent="0.25">
      <c r="A23" s="480" t="s">
        <v>43</v>
      </c>
      <c r="B23" s="481">
        <v>8.1999999999999993</v>
      </c>
      <c r="C23" s="482">
        <v>7.8</v>
      </c>
      <c r="D23" s="482">
        <v>1.1000000000000001</v>
      </c>
      <c r="E23" s="482">
        <v>8</v>
      </c>
      <c r="F23" s="483">
        <v>9.4</v>
      </c>
      <c r="G23" s="482">
        <v>8.1</v>
      </c>
      <c r="H23" s="482">
        <v>8.4</v>
      </c>
      <c r="I23" s="482">
        <v>1.2</v>
      </c>
      <c r="J23" s="482">
        <v>8.6</v>
      </c>
      <c r="K23" s="484">
        <v>9.5</v>
      </c>
      <c r="L23" s="481">
        <v>10</v>
      </c>
      <c r="M23" s="485">
        <v>1.5</v>
      </c>
      <c r="N23" s="485">
        <v>9.8000000000000007</v>
      </c>
      <c r="O23" s="485">
        <v>10</v>
      </c>
      <c r="P23" s="481">
        <v>9.6999999999999993</v>
      </c>
      <c r="Q23" s="485">
        <v>1.5</v>
      </c>
      <c r="R23" s="485">
        <v>9.5</v>
      </c>
      <c r="S23" s="486">
        <v>9.5</v>
      </c>
      <c r="T23" s="487">
        <f>SUM(B23:S23)</f>
        <v>131.80000000000001</v>
      </c>
      <c r="U23" s="497"/>
      <c r="V23" s="633"/>
    </row>
    <row r="24" spans="1:34" ht="24.75" customHeight="1" x14ac:dyDescent="0.25">
      <c r="A24" s="480" t="s">
        <v>44</v>
      </c>
      <c r="B24" s="481">
        <v>8.1999999999999993</v>
      </c>
      <c r="C24" s="482">
        <v>7.8</v>
      </c>
      <c r="D24" s="482">
        <v>1.1000000000000001</v>
      </c>
      <c r="E24" s="482">
        <v>8</v>
      </c>
      <c r="F24" s="483">
        <v>9.4</v>
      </c>
      <c r="G24" s="482">
        <v>8.1</v>
      </c>
      <c r="H24" s="482">
        <v>8.4</v>
      </c>
      <c r="I24" s="482">
        <v>1.2</v>
      </c>
      <c r="J24" s="482">
        <v>8.6</v>
      </c>
      <c r="K24" s="484">
        <v>9.5</v>
      </c>
      <c r="L24" s="481">
        <v>10</v>
      </c>
      <c r="M24" s="485">
        <v>1.5</v>
      </c>
      <c r="N24" s="485">
        <v>9.8000000000000007</v>
      </c>
      <c r="O24" s="485">
        <v>10</v>
      </c>
      <c r="P24" s="481">
        <v>9.6999999999999993</v>
      </c>
      <c r="Q24" s="485">
        <v>1.5</v>
      </c>
      <c r="R24" s="485">
        <v>9.5</v>
      </c>
      <c r="S24" s="486">
        <v>9.5</v>
      </c>
      <c r="T24" s="487">
        <f t="shared" ref="T24:T30" si="5">SUM(B24:S24)</f>
        <v>131.80000000000001</v>
      </c>
      <c r="U24" s="497"/>
      <c r="V24" s="633"/>
    </row>
    <row r="25" spans="1:34" ht="24.75" customHeight="1" x14ac:dyDescent="0.25">
      <c r="A25" s="480" t="s">
        <v>45</v>
      </c>
      <c r="B25" s="481">
        <v>8.1</v>
      </c>
      <c r="C25" s="482">
        <v>7.8</v>
      </c>
      <c r="D25" s="482">
        <v>1</v>
      </c>
      <c r="E25" s="482">
        <v>8</v>
      </c>
      <c r="F25" s="483">
        <v>9.5</v>
      </c>
      <c r="G25" s="482">
        <v>8</v>
      </c>
      <c r="H25" s="482">
        <v>8.5</v>
      </c>
      <c r="I25" s="482">
        <v>1.2</v>
      </c>
      <c r="J25" s="482">
        <v>8.6</v>
      </c>
      <c r="K25" s="484">
        <v>9.6999999999999993</v>
      </c>
      <c r="L25" s="481">
        <v>9.8000000000000007</v>
      </c>
      <c r="M25" s="485">
        <v>1.5</v>
      </c>
      <c r="N25" s="485">
        <v>9.6999999999999993</v>
      </c>
      <c r="O25" s="485">
        <v>10.1</v>
      </c>
      <c r="P25" s="481">
        <v>9.4</v>
      </c>
      <c r="Q25" s="485">
        <v>1.5</v>
      </c>
      <c r="R25" s="485">
        <v>9.5</v>
      </c>
      <c r="S25" s="486">
        <v>9.6</v>
      </c>
      <c r="T25" s="487">
        <f t="shared" si="5"/>
        <v>131.5</v>
      </c>
      <c r="U25" s="497"/>
      <c r="V25" s="633"/>
    </row>
    <row r="26" spans="1:34" ht="24.75" customHeight="1" x14ac:dyDescent="0.25">
      <c r="A26" s="480" t="s">
        <v>46</v>
      </c>
      <c r="B26" s="481">
        <v>8.1999999999999993</v>
      </c>
      <c r="C26" s="482">
        <v>7.9</v>
      </c>
      <c r="D26" s="482">
        <v>1.1000000000000001</v>
      </c>
      <c r="E26" s="482">
        <v>8</v>
      </c>
      <c r="F26" s="483">
        <v>9.5</v>
      </c>
      <c r="G26" s="482">
        <v>8</v>
      </c>
      <c r="H26" s="482">
        <v>8.5</v>
      </c>
      <c r="I26" s="482">
        <v>1.3</v>
      </c>
      <c r="J26" s="482">
        <v>8.6</v>
      </c>
      <c r="K26" s="484">
        <v>9.6999999999999993</v>
      </c>
      <c r="L26" s="481">
        <v>9.8000000000000007</v>
      </c>
      <c r="M26" s="485">
        <v>1.6</v>
      </c>
      <c r="N26" s="485">
        <v>9.8000000000000007</v>
      </c>
      <c r="O26" s="485">
        <v>10.1</v>
      </c>
      <c r="P26" s="481">
        <v>9.5</v>
      </c>
      <c r="Q26" s="485">
        <v>1.6</v>
      </c>
      <c r="R26" s="485">
        <v>9.5</v>
      </c>
      <c r="S26" s="486">
        <v>9.6</v>
      </c>
      <c r="T26" s="487">
        <f t="shared" si="5"/>
        <v>132.29999999999998</v>
      </c>
      <c r="U26" s="497"/>
      <c r="V26" s="633"/>
    </row>
    <row r="27" spans="1:34" ht="24.75" customHeight="1" x14ac:dyDescent="0.25">
      <c r="A27" s="480" t="s">
        <v>47</v>
      </c>
      <c r="B27" s="481">
        <v>8.1999999999999993</v>
      </c>
      <c r="C27" s="482">
        <v>7.9</v>
      </c>
      <c r="D27" s="482">
        <v>1.1000000000000001</v>
      </c>
      <c r="E27" s="482">
        <v>8</v>
      </c>
      <c r="F27" s="483">
        <v>9.6</v>
      </c>
      <c r="G27" s="482">
        <v>8</v>
      </c>
      <c r="H27" s="482">
        <v>8.5</v>
      </c>
      <c r="I27" s="482">
        <v>1.3</v>
      </c>
      <c r="J27" s="482">
        <v>8.6</v>
      </c>
      <c r="K27" s="484">
        <v>9.6999999999999993</v>
      </c>
      <c r="L27" s="481">
        <v>9.8000000000000007</v>
      </c>
      <c r="M27" s="485">
        <v>1.6</v>
      </c>
      <c r="N27" s="485">
        <v>9.8000000000000007</v>
      </c>
      <c r="O27" s="485">
        <v>10.1</v>
      </c>
      <c r="P27" s="481">
        <v>9.5</v>
      </c>
      <c r="Q27" s="485">
        <v>1.6</v>
      </c>
      <c r="R27" s="485">
        <v>9.6</v>
      </c>
      <c r="S27" s="486">
        <v>9.6999999999999993</v>
      </c>
      <c r="T27" s="487">
        <f t="shared" si="5"/>
        <v>132.59999999999997</v>
      </c>
      <c r="U27" s="497"/>
      <c r="V27" s="633"/>
    </row>
    <row r="28" spans="1:34" ht="24.75" customHeight="1" x14ac:dyDescent="0.25">
      <c r="A28" s="480" t="s">
        <v>48</v>
      </c>
      <c r="B28" s="481">
        <v>8.1999999999999993</v>
      </c>
      <c r="C28" s="482">
        <v>7.9</v>
      </c>
      <c r="D28" s="482">
        <v>1.1000000000000001</v>
      </c>
      <c r="E28" s="482">
        <v>8</v>
      </c>
      <c r="F28" s="483">
        <v>9.6</v>
      </c>
      <c r="G28" s="482">
        <v>8</v>
      </c>
      <c r="H28" s="482">
        <v>8.5</v>
      </c>
      <c r="I28" s="482">
        <v>1.3</v>
      </c>
      <c r="J28" s="482">
        <v>8.6999999999999993</v>
      </c>
      <c r="K28" s="484">
        <v>9.8000000000000007</v>
      </c>
      <c r="L28" s="481">
        <v>9.8000000000000007</v>
      </c>
      <c r="M28" s="485">
        <v>1.6</v>
      </c>
      <c r="N28" s="485">
        <v>9.8000000000000007</v>
      </c>
      <c r="O28" s="485">
        <v>10.199999999999999</v>
      </c>
      <c r="P28" s="481">
        <v>9.5</v>
      </c>
      <c r="Q28" s="485">
        <v>1.6</v>
      </c>
      <c r="R28" s="485">
        <v>9.6</v>
      </c>
      <c r="S28" s="486">
        <v>9.6999999999999993</v>
      </c>
      <c r="T28" s="487">
        <f t="shared" si="5"/>
        <v>132.89999999999998</v>
      </c>
      <c r="U28" s="497"/>
      <c r="V28" s="633"/>
    </row>
    <row r="29" spans="1:34" ht="24.75" customHeight="1" thickBot="1" x14ac:dyDescent="0.3">
      <c r="A29" s="488" t="s">
        <v>49</v>
      </c>
      <c r="B29" s="504">
        <v>8.1999999999999993</v>
      </c>
      <c r="C29" s="505">
        <v>7.9</v>
      </c>
      <c r="D29" s="505">
        <v>1.1000000000000001</v>
      </c>
      <c r="E29" s="505">
        <v>8.1</v>
      </c>
      <c r="F29" s="506">
        <v>9.6</v>
      </c>
      <c r="G29" s="507">
        <v>8</v>
      </c>
      <c r="H29" s="507">
        <v>8.5</v>
      </c>
      <c r="I29" s="507">
        <v>1.3</v>
      </c>
      <c r="J29" s="507">
        <v>8.6999999999999993</v>
      </c>
      <c r="K29" s="508">
        <v>9.8000000000000007</v>
      </c>
      <c r="L29" s="509">
        <v>9.9</v>
      </c>
      <c r="M29" s="510">
        <v>1.6</v>
      </c>
      <c r="N29" s="510">
        <v>9.8000000000000007</v>
      </c>
      <c r="O29" s="510">
        <v>10.199999999999999</v>
      </c>
      <c r="P29" s="509">
        <v>9.5</v>
      </c>
      <c r="Q29" s="510">
        <v>1.6</v>
      </c>
      <c r="R29" s="510">
        <v>9.6</v>
      </c>
      <c r="S29" s="511">
        <v>9.6999999999999993</v>
      </c>
      <c r="T29" s="512">
        <f t="shared" si="5"/>
        <v>133.1</v>
      </c>
      <c r="U29" s="497"/>
      <c r="V29" s="633"/>
    </row>
    <row r="30" spans="1:34" ht="24.75" customHeight="1" thickBot="1" x14ac:dyDescent="0.3">
      <c r="A30" s="489" t="s">
        <v>11</v>
      </c>
      <c r="B30" s="490">
        <f>SUM(B23:B29)</f>
        <v>57.300000000000011</v>
      </c>
      <c r="C30" s="491">
        <f t="shared" ref="C30:S30" si="6">SUM(C23:C29)</f>
        <v>54.999999999999993</v>
      </c>
      <c r="D30" s="491">
        <f t="shared" si="6"/>
        <v>7.6</v>
      </c>
      <c r="E30" s="491">
        <f t="shared" si="6"/>
        <v>56.1</v>
      </c>
      <c r="F30" s="492">
        <f t="shared" si="6"/>
        <v>66.599999999999994</v>
      </c>
      <c r="G30" s="490">
        <f t="shared" si="6"/>
        <v>56.2</v>
      </c>
      <c r="H30" s="491">
        <f t="shared" si="6"/>
        <v>59.3</v>
      </c>
      <c r="I30" s="491">
        <f t="shared" si="6"/>
        <v>8.7999999999999989</v>
      </c>
      <c r="J30" s="491">
        <f t="shared" si="6"/>
        <v>60.400000000000006</v>
      </c>
      <c r="K30" s="491">
        <f t="shared" si="6"/>
        <v>67.699999999999989</v>
      </c>
      <c r="L30" s="490">
        <f t="shared" si="6"/>
        <v>69.100000000000009</v>
      </c>
      <c r="M30" s="491">
        <f t="shared" si="6"/>
        <v>10.899999999999999</v>
      </c>
      <c r="N30" s="491">
        <f t="shared" si="6"/>
        <v>68.5</v>
      </c>
      <c r="O30" s="491">
        <f t="shared" si="6"/>
        <v>70.7</v>
      </c>
      <c r="P30" s="490">
        <f t="shared" si="6"/>
        <v>66.8</v>
      </c>
      <c r="Q30" s="491">
        <f t="shared" si="6"/>
        <v>10.899999999999999</v>
      </c>
      <c r="R30" s="491">
        <f t="shared" si="6"/>
        <v>66.8</v>
      </c>
      <c r="S30" s="492">
        <f t="shared" si="6"/>
        <v>67.300000000000011</v>
      </c>
      <c r="T30" s="493">
        <f t="shared" si="5"/>
        <v>926</v>
      </c>
      <c r="U30" s="497"/>
      <c r="V30" s="633"/>
    </row>
    <row r="31" spans="1:34" ht="24.75" customHeight="1" x14ac:dyDescent="0.25">
      <c r="A31" s="513"/>
      <c r="B31" s="469">
        <v>54</v>
      </c>
      <c r="C31" s="469">
        <v>51</v>
      </c>
      <c r="D31" s="469">
        <v>7</v>
      </c>
      <c r="E31" s="469">
        <v>52</v>
      </c>
      <c r="F31" s="469">
        <v>61</v>
      </c>
      <c r="G31" s="469">
        <v>53</v>
      </c>
      <c r="H31" s="469">
        <v>55</v>
      </c>
      <c r="I31" s="469">
        <v>8</v>
      </c>
      <c r="J31" s="514">
        <v>56</v>
      </c>
      <c r="K31" s="514">
        <v>62</v>
      </c>
      <c r="L31" s="514">
        <v>65</v>
      </c>
      <c r="M31" s="514">
        <v>10</v>
      </c>
      <c r="N31" s="514">
        <v>64</v>
      </c>
      <c r="O31" s="514">
        <v>65</v>
      </c>
      <c r="P31" s="469">
        <v>63</v>
      </c>
      <c r="Q31" s="497">
        <v>10</v>
      </c>
      <c r="R31" s="497">
        <v>62</v>
      </c>
      <c r="S31" s="497">
        <v>62</v>
      </c>
      <c r="T31" s="497"/>
      <c r="U31" s="497"/>
      <c r="V31" s="633"/>
    </row>
    <row r="32" spans="1:34" ht="24.75" customHeight="1" thickBot="1" x14ac:dyDescent="0.3">
      <c r="A32" s="513"/>
      <c r="B32" s="514"/>
      <c r="C32" s="514"/>
      <c r="D32" s="514"/>
      <c r="E32" s="514"/>
      <c r="F32" s="514"/>
      <c r="G32" s="514"/>
      <c r="H32" s="514"/>
      <c r="I32" s="469"/>
      <c r="J32" s="469"/>
      <c r="K32" s="469"/>
      <c r="L32" s="469"/>
      <c r="M32" s="469"/>
      <c r="N32" s="469"/>
      <c r="O32" s="469"/>
      <c r="P32" s="497"/>
      <c r="Q32" s="497"/>
      <c r="R32" s="497"/>
      <c r="S32" s="497"/>
      <c r="T32" s="497"/>
      <c r="U32" s="497"/>
      <c r="V32" s="633"/>
    </row>
    <row r="33" spans="1:25" ht="24.75" customHeight="1" thickBot="1" x14ac:dyDescent="0.3">
      <c r="A33" s="515" t="s">
        <v>50</v>
      </c>
      <c r="B33" s="708" t="s">
        <v>26</v>
      </c>
      <c r="C33" s="709"/>
      <c r="D33" s="709"/>
      <c r="E33" s="709"/>
      <c r="F33" s="709"/>
      <c r="G33" s="709"/>
      <c r="H33" s="710"/>
      <c r="I33" s="516"/>
      <c r="J33" s="517" t="s">
        <v>51</v>
      </c>
      <c r="K33" s="708" t="s">
        <v>26</v>
      </c>
      <c r="L33" s="709"/>
      <c r="M33" s="709"/>
      <c r="N33" s="709"/>
      <c r="O33" s="709"/>
      <c r="P33" s="709"/>
      <c r="Q33" s="710"/>
      <c r="R33" s="686" t="s">
        <v>171</v>
      </c>
      <c r="S33" s="687"/>
      <c r="T33" s="687"/>
      <c r="U33" s="687"/>
      <c r="V33" s="688"/>
      <c r="W33" s="497"/>
      <c r="X33" s="497"/>
      <c r="Y33" s="497"/>
    </row>
    <row r="34" spans="1:25" ht="24.75" customHeight="1" x14ac:dyDescent="0.25">
      <c r="A34" s="518" t="s">
        <v>42</v>
      </c>
      <c r="B34" s="500">
        <v>1</v>
      </c>
      <c r="C34" s="502">
        <v>2</v>
      </c>
      <c r="D34" s="502">
        <v>3</v>
      </c>
      <c r="E34" s="502">
        <v>4</v>
      </c>
      <c r="F34" s="502">
        <v>5</v>
      </c>
      <c r="G34" s="502">
        <v>6</v>
      </c>
      <c r="H34" s="479" t="s">
        <v>11</v>
      </c>
      <c r="I34" s="516"/>
      <c r="J34" s="518" t="s">
        <v>42</v>
      </c>
      <c r="K34" s="501">
        <v>1</v>
      </c>
      <c r="L34" s="502">
        <v>2</v>
      </c>
      <c r="M34" s="502">
        <v>3</v>
      </c>
      <c r="N34" s="502">
        <v>4</v>
      </c>
      <c r="O34" s="502">
        <v>5</v>
      </c>
      <c r="P34" s="502" t="s">
        <v>61</v>
      </c>
      <c r="Q34" s="479" t="s">
        <v>11</v>
      </c>
      <c r="R34" s="686"/>
      <c r="S34" s="687"/>
      <c r="T34" s="687"/>
      <c r="U34" s="687"/>
      <c r="V34" s="688"/>
      <c r="W34" s="497"/>
      <c r="X34" s="497"/>
      <c r="Y34" s="497"/>
    </row>
    <row r="35" spans="1:25" s="497" customFormat="1" ht="24.75" customHeight="1" x14ac:dyDescent="0.25">
      <c r="A35" s="519" t="s">
        <v>43</v>
      </c>
      <c r="B35" s="481">
        <v>109.7</v>
      </c>
      <c r="C35" s="484">
        <v>110.6</v>
      </c>
      <c r="D35" s="484">
        <v>9.1</v>
      </c>
      <c r="E35" s="484">
        <v>111.7</v>
      </c>
      <c r="F35" s="484">
        <v>112.1</v>
      </c>
      <c r="G35" s="484"/>
      <c r="H35" s="487">
        <f t="shared" ref="H35:H42" si="7">SUM(B35:G35)</f>
        <v>453.20000000000005</v>
      </c>
      <c r="I35" s="516"/>
      <c r="J35" s="519" t="s">
        <v>43</v>
      </c>
      <c r="K35" s="482">
        <v>7.8</v>
      </c>
      <c r="L35" s="520">
        <v>8</v>
      </c>
      <c r="M35" s="510">
        <v>0.7</v>
      </c>
      <c r="N35" s="510">
        <v>7.8</v>
      </c>
      <c r="O35" s="510">
        <v>7.8</v>
      </c>
      <c r="P35" s="510"/>
      <c r="Q35" s="487">
        <f t="shared" ref="Q35:Q42" si="8">SUM(K35:P35)</f>
        <v>32.1</v>
      </c>
      <c r="R35" s="686"/>
      <c r="S35" s="687"/>
      <c r="T35" s="687"/>
      <c r="U35" s="687"/>
      <c r="V35" s="688"/>
    </row>
    <row r="36" spans="1:25" s="497" customFormat="1" ht="24.75" customHeight="1" x14ac:dyDescent="0.25">
      <c r="A36" s="519" t="s">
        <v>44</v>
      </c>
      <c r="B36" s="481">
        <v>109.7</v>
      </c>
      <c r="C36" s="484">
        <v>110.6</v>
      </c>
      <c r="D36" s="484">
        <v>9.1</v>
      </c>
      <c r="E36" s="484">
        <v>111.7</v>
      </c>
      <c r="F36" s="484">
        <v>112.1</v>
      </c>
      <c r="G36" s="484"/>
      <c r="H36" s="487">
        <f t="shared" si="7"/>
        <v>453.20000000000005</v>
      </c>
      <c r="I36" s="521"/>
      <c r="J36" s="519" t="s">
        <v>44</v>
      </c>
      <c r="K36" s="522">
        <v>7.8</v>
      </c>
      <c r="L36" s="485">
        <v>8</v>
      </c>
      <c r="M36" s="485">
        <v>0.7</v>
      </c>
      <c r="N36" s="485">
        <v>7.8</v>
      </c>
      <c r="O36" s="485">
        <v>7.8</v>
      </c>
      <c r="P36" s="485"/>
      <c r="Q36" s="487">
        <f t="shared" si="8"/>
        <v>32.1</v>
      </c>
      <c r="R36" s="686"/>
      <c r="S36" s="687"/>
      <c r="T36" s="687"/>
      <c r="U36" s="687"/>
      <c r="V36" s="688"/>
    </row>
    <row r="37" spans="1:25" s="497" customFormat="1" ht="24.75" customHeight="1" x14ac:dyDescent="0.25">
      <c r="A37" s="519" t="s">
        <v>45</v>
      </c>
      <c r="B37" s="481"/>
      <c r="C37" s="484"/>
      <c r="D37" s="484"/>
      <c r="E37" s="484"/>
      <c r="F37" s="484"/>
      <c r="G37" s="484"/>
      <c r="H37" s="487"/>
      <c r="I37" s="521"/>
      <c r="J37" s="519" t="s">
        <v>45</v>
      </c>
      <c r="K37" s="522">
        <v>7.7</v>
      </c>
      <c r="L37" s="485">
        <v>8</v>
      </c>
      <c r="M37" s="485">
        <v>0.8</v>
      </c>
      <c r="N37" s="485">
        <v>7.7</v>
      </c>
      <c r="O37" s="485">
        <v>8.3000000000000007</v>
      </c>
      <c r="P37" s="485"/>
      <c r="Q37" s="487">
        <f t="shared" si="8"/>
        <v>32.5</v>
      </c>
      <c r="R37" s="686"/>
      <c r="S37" s="687"/>
      <c r="T37" s="687"/>
      <c r="U37" s="687"/>
      <c r="V37" s="688"/>
    </row>
    <row r="38" spans="1:25" s="497" customFormat="1" ht="24.75" customHeight="1" x14ac:dyDescent="0.25">
      <c r="A38" s="519" t="s">
        <v>46</v>
      </c>
      <c r="B38" s="481"/>
      <c r="C38" s="484"/>
      <c r="D38" s="484"/>
      <c r="E38" s="484"/>
      <c r="F38" s="484"/>
      <c r="G38" s="484"/>
      <c r="H38" s="487"/>
      <c r="I38" s="521"/>
      <c r="J38" s="519" t="s">
        <v>46</v>
      </c>
      <c r="K38" s="482">
        <v>7.7</v>
      </c>
      <c r="L38" s="520">
        <v>8</v>
      </c>
      <c r="M38" s="485">
        <v>0.8</v>
      </c>
      <c r="N38" s="485">
        <v>7.8</v>
      </c>
      <c r="O38" s="485">
        <v>8.3000000000000007</v>
      </c>
      <c r="P38" s="485"/>
      <c r="Q38" s="487">
        <f t="shared" si="8"/>
        <v>32.6</v>
      </c>
      <c r="R38" s="686"/>
      <c r="S38" s="687"/>
      <c r="T38" s="687"/>
      <c r="U38" s="687"/>
      <c r="V38" s="688"/>
    </row>
    <row r="39" spans="1:25" s="497" customFormat="1" ht="24.75" customHeight="1" x14ac:dyDescent="0.25">
      <c r="A39" s="519" t="s">
        <v>47</v>
      </c>
      <c r="B39" s="481"/>
      <c r="C39" s="484"/>
      <c r="D39" s="484"/>
      <c r="E39" s="484"/>
      <c r="F39" s="484"/>
      <c r="G39" s="484"/>
      <c r="H39" s="487"/>
      <c r="I39" s="521"/>
      <c r="J39" s="519" t="s">
        <v>47</v>
      </c>
      <c r="K39" s="522">
        <v>7.7</v>
      </c>
      <c r="L39" s="485">
        <v>8</v>
      </c>
      <c r="M39" s="485">
        <v>0.8</v>
      </c>
      <c r="N39" s="485">
        <v>7.8</v>
      </c>
      <c r="O39" s="485">
        <v>8.3000000000000007</v>
      </c>
      <c r="P39" s="485"/>
      <c r="Q39" s="487">
        <f t="shared" si="8"/>
        <v>32.6</v>
      </c>
      <c r="R39" s="686"/>
      <c r="S39" s="687"/>
      <c r="T39" s="687"/>
      <c r="U39" s="687"/>
      <c r="V39" s="688"/>
    </row>
    <row r="40" spans="1:25" s="497" customFormat="1" ht="24.75" customHeight="1" x14ac:dyDescent="0.25">
      <c r="A40" s="519" t="s">
        <v>48</v>
      </c>
      <c r="B40" s="481"/>
      <c r="C40" s="484"/>
      <c r="D40" s="484"/>
      <c r="E40" s="484"/>
      <c r="F40" s="484"/>
      <c r="G40" s="484"/>
      <c r="H40" s="487"/>
      <c r="I40" s="521"/>
      <c r="J40" s="519" t="s">
        <v>48</v>
      </c>
      <c r="K40" s="522">
        <v>7.8</v>
      </c>
      <c r="L40" s="485">
        <v>8</v>
      </c>
      <c r="M40" s="485">
        <v>0.8</v>
      </c>
      <c r="N40" s="485">
        <v>7.8</v>
      </c>
      <c r="O40" s="485">
        <v>8.3000000000000007</v>
      </c>
      <c r="P40" s="485"/>
      <c r="Q40" s="487">
        <f t="shared" si="8"/>
        <v>32.700000000000003</v>
      </c>
      <c r="R40" s="686"/>
      <c r="S40" s="687"/>
      <c r="T40" s="687"/>
      <c r="U40" s="687"/>
      <c r="V40" s="688"/>
    </row>
    <row r="41" spans="1:25" s="497" customFormat="1" ht="24.75" customHeight="1" thickBot="1" x14ac:dyDescent="0.3">
      <c r="A41" s="523" t="s">
        <v>49</v>
      </c>
      <c r="B41" s="509"/>
      <c r="C41" s="508"/>
      <c r="D41" s="508"/>
      <c r="E41" s="508"/>
      <c r="F41" s="508"/>
      <c r="G41" s="508"/>
      <c r="H41" s="487"/>
      <c r="I41" s="521"/>
      <c r="J41" s="523" t="s">
        <v>49</v>
      </c>
      <c r="K41" s="524">
        <v>7.8</v>
      </c>
      <c r="L41" s="510">
        <v>8.1</v>
      </c>
      <c r="M41" s="510">
        <v>0.8</v>
      </c>
      <c r="N41" s="510">
        <v>7.8</v>
      </c>
      <c r="O41" s="510">
        <v>8.3000000000000007</v>
      </c>
      <c r="P41" s="510"/>
      <c r="Q41" s="512">
        <f t="shared" si="8"/>
        <v>32.799999999999997</v>
      </c>
      <c r="R41" s="686"/>
      <c r="S41" s="687"/>
      <c r="T41" s="687"/>
      <c r="U41" s="687"/>
      <c r="V41" s="688"/>
    </row>
    <row r="42" spans="1:25" s="497" customFormat="1" ht="24.75" customHeight="1" thickBot="1" x14ac:dyDescent="0.3">
      <c r="A42" s="525" t="s">
        <v>11</v>
      </c>
      <c r="B42" s="526">
        <f>SUM(B35:B41)</f>
        <v>219.4</v>
      </c>
      <c r="C42" s="527">
        <f>SUM(C35:C41)</f>
        <v>221.2</v>
      </c>
      <c r="D42" s="527">
        <f t="shared" ref="D42:F42" si="9">SUM(D35:D41)</f>
        <v>18.2</v>
      </c>
      <c r="E42" s="527">
        <f t="shared" si="9"/>
        <v>223.4</v>
      </c>
      <c r="F42" s="527">
        <f t="shared" si="9"/>
        <v>224.2</v>
      </c>
      <c r="G42" s="527">
        <f t="shared" ref="G42" si="10">SUM(G35:G41)</f>
        <v>0</v>
      </c>
      <c r="H42" s="493">
        <f t="shared" si="7"/>
        <v>906.40000000000009</v>
      </c>
      <c r="I42" s="528"/>
      <c r="J42" s="529" t="s">
        <v>11</v>
      </c>
      <c r="K42" s="490">
        <f>SUM(K35:K41)</f>
        <v>54.3</v>
      </c>
      <c r="L42" s="530">
        <f t="shared" ref="L42:P42" si="11">SUM(L35:L41)</f>
        <v>56.1</v>
      </c>
      <c r="M42" s="530">
        <f t="shared" si="11"/>
        <v>5.3999999999999995</v>
      </c>
      <c r="N42" s="530">
        <f t="shared" si="11"/>
        <v>54.499999999999993</v>
      </c>
      <c r="O42" s="530">
        <f t="shared" si="11"/>
        <v>57.099999999999994</v>
      </c>
      <c r="P42" s="530">
        <f t="shared" si="11"/>
        <v>0</v>
      </c>
      <c r="Q42" s="493">
        <f t="shared" si="8"/>
        <v>227.4</v>
      </c>
      <c r="R42" s="686"/>
      <c r="S42" s="687"/>
      <c r="T42" s="687"/>
      <c r="U42" s="687"/>
      <c r="V42" s="688"/>
    </row>
    <row r="43" spans="1:25" s="497" customFormat="1" ht="24.75" customHeight="1" x14ac:dyDescent="0.25">
      <c r="A43" s="531"/>
      <c r="K43" s="497">
        <v>53</v>
      </c>
      <c r="L43" s="497">
        <v>54</v>
      </c>
      <c r="M43" s="497">
        <v>5</v>
      </c>
      <c r="N43" s="497">
        <v>53</v>
      </c>
      <c r="O43" s="497">
        <v>53</v>
      </c>
      <c r="V43" s="633"/>
    </row>
    <row r="44" spans="1:25" ht="24.75" customHeight="1" thickBot="1" x14ac:dyDescent="0.3">
      <c r="A44" s="634"/>
      <c r="B44" s="533"/>
      <c r="C44" s="533"/>
      <c r="D44" s="532"/>
      <c r="E44" s="533"/>
      <c r="F44" s="533"/>
      <c r="G44" s="533"/>
      <c r="H44" s="533"/>
      <c r="I44" s="533"/>
      <c r="J44" s="533"/>
      <c r="K44" s="580"/>
      <c r="L44" s="533"/>
      <c r="M44" s="533"/>
      <c r="N44" s="533"/>
      <c r="O44" s="533"/>
      <c r="P44" s="533"/>
      <c r="Q44" s="533"/>
      <c r="R44" s="533"/>
      <c r="S44" s="533"/>
      <c r="T44" s="533"/>
      <c r="U44" s="533"/>
      <c r="V44" s="635"/>
      <c r="W44" s="497"/>
      <c r="X44" s="497"/>
      <c r="Y44" s="497"/>
    </row>
    <row r="45" spans="1:25" ht="20.25" customHeight="1" x14ac:dyDescent="0.25">
      <c r="A45" s="497"/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497"/>
      <c r="T45" s="497"/>
      <c r="U45" s="497"/>
      <c r="V45" s="497"/>
      <c r="W45" s="497"/>
      <c r="X45" s="497"/>
      <c r="Y45" s="497"/>
    </row>
    <row r="46" spans="1:25" ht="14.1" customHeight="1" x14ac:dyDescent="0.25">
      <c r="A46" s="497"/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497"/>
      <c r="T46" s="497"/>
      <c r="V46" s="497"/>
      <c r="W46" s="497"/>
      <c r="X46" s="497"/>
      <c r="Y46" s="497"/>
    </row>
    <row r="47" spans="1:25" ht="14.1" customHeight="1" x14ac:dyDescent="0.25">
      <c r="A47" s="497"/>
      <c r="B47" s="497"/>
      <c r="C47" s="497"/>
      <c r="D47" s="497"/>
      <c r="E47" s="497"/>
      <c r="F47" s="497"/>
      <c r="G47" s="497"/>
      <c r="H47" s="497"/>
      <c r="I47" s="497"/>
      <c r="J47" s="497"/>
      <c r="K47" s="497"/>
      <c r="L47" s="497"/>
      <c r="M47" s="497"/>
      <c r="N47" s="497"/>
      <c r="O47" s="497"/>
      <c r="P47" s="497"/>
      <c r="Q47" s="497"/>
      <c r="R47" s="497"/>
      <c r="S47" s="497"/>
      <c r="T47" s="497"/>
      <c r="V47" s="497"/>
      <c r="W47" s="497"/>
      <c r="X47" s="497"/>
      <c r="Y47" s="497"/>
    </row>
    <row r="48" spans="1:25" ht="14.1" customHeight="1" x14ac:dyDescent="0.25">
      <c r="V48" s="497"/>
      <c r="W48" s="497"/>
      <c r="X48" s="497"/>
      <c r="Y48" s="497"/>
    </row>
    <row r="49" spans="22:25" x14ac:dyDescent="0.25">
      <c r="V49" s="497"/>
      <c r="W49" s="497"/>
      <c r="X49" s="497"/>
      <c r="Y49" s="497"/>
    </row>
    <row r="50" spans="22:25" x14ac:dyDescent="0.25">
      <c r="V50" s="497"/>
      <c r="W50" s="497"/>
      <c r="X50" s="497"/>
      <c r="Y50" s="497"/>
    </row>
    <row r="51" spans="22:25" x14ac:dyDescent="0.25">
      <c r="V51" s="497"/>
      <c r="W51" s="497"/>
      <c r="X51" s="497"/>
      <c r="Y51" s="497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43093-76ED-4AA0-843D-6CADEB108EF6}">
  <dimension ref="A1:D15"/>
  <sheetViews>
    <sheetView showGridLines="0" view="pageBreakPreview" zoomScaleNormal="100" zoomScaleSheetLayoutView="100" workbookViewId="0">
      <selection activeCell="H13" sqref="H13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716" t="s">
        <v>149</v>
      </c>
      <c r="B1" s="717"/>
      <c r="C1" s="717"/>
      <c r="D1" s="718"/>
    </row>
    <row r="2" spans="1:4" ht="35.25" thickBot="1" x14ac:dyDescent="0.3">
      <c r="A2" s="552" t="s">
        <v>124</v>
      </c>
      <c r="B2" s="553" t="s">
        <v>125</v>
      </c>
      <c r="C2" s="552" t="s">
        <v>124</v>
      </c>
      <c r="D2" s="553" t="s">
        <v>125</v>
      </c>
    </row>
    <row r="3" spans="1:4" ht="17.25" x14ac:dyDescent="0.25">
      <c r="A3" s="546" t="s">
        <v>126</v>
      </c>
      <c r="B3" s="547">
        <v>3.7967999999999997</v>
      </c>
      <c r="C3" s="546" t="s">
        <v>136</v>
      </c>
      <c r="D3" s="547">
        <v>2.7395999999999998</v>
      </c>
    </row>
    <row r="4" spans="1:4" ht="17.25" x14ac:dyDescent="0.25">
      <c r="A4" s="548" t="s">
        <v>127</v>
      </c>
      <c r="B4" s="549">
        <v>3.8351999999999999</v>
      </c>
      <c r="C4" s="548" t="s">
        <v>137</v>
      </c>
      <c r="D4" s="549">
        <v>2.8224</v>
      </c>
    </row>
    <row r="5" spans="1:4" ht="17.25" x14ac:dyDescent="0.25">
      <c r="A5" s="548" t="s">
        <v>128</v>
      </c>
      <c r="B5" s="549">
        <v>0.37919999999999998</v>
      </c>
      <c r="C5" s="548" t="s">
        <v>138</v>
      </c>
      <c r="D5" s="549">
        <v>0.45</v>
      </c>
    </row>
    <row r="6" spans="1:4" ht="17.25" x14ac:dyDescent="0.25">
      <c r="A6" s="548" t="s">
        <v>129</v>
      </c>
      <c r="B6" s="549">
        <v>3.7871999999999999</v>
      </c>
      <c r="C6" s="548" t="s">
        <v>139</v>
      </c>
      <c r="D6" s="549">
        <v>2.8475999999999999</v>
      </c>
    </row>
    <row r="7" spans="1:4" ht="18" thickBot="1" x14ac:dyDescent="0.3">
      <c r="A7" s="550" t="s">
        <v>130</v>
      </c>
      <c r="B7" s="551">
        <v>3.8111999999999999</v>
      </c>
      <c r="C7" s="550" t="s">
        <v>140</v>
      </c>
      <c r="D7" s="551">
        <v>3.1536</v>
      </c>
    </row>
    <row r="8" spans="1:4" ht="17.25" x14ac:dyDescent="0.25">
      <c r="A8" s="546" t="s">
        <v>131</v>
      </c>
      <c r="B8" s="547">
        <v>2.8152000000000004</v>
      </c>
      <c r="C8" s="546" t="s">
        <v>141</v>
      </c>
      <c r="D8" s="547">
        <v>3.3912000000000004</v>
      </c>
    </row>
    <row r="9" spans="1:4" ht="17.25" x14ac:dyDescent="0.25">
      <c r="A9" s="548" t="s">
        <v>132</v>
      </c>
      <c r="B9" s="549">
        <v>2.6712000000000002</v>
      </c>
      <c r="C9" s="548" t="s">
        <v>142</v>
      </c>
      <c r="D9" s="549">
        <v>0.56159999999999999</v>
      </c>
    </row>
    <row r="10" spans="1:4" ht="17.25" x14ac:dyDescent="0.25">
      <c r="A10" s="548" t="s">
        <v>133</v>
      </c>
      <c r="B10" s="549">
        <v>0.39960000000000001</v>
      </c>
      <c r="C10" s="548" t="s">
        <v>143</v>
      </c>
      <c r="D10" s="549">
        <v>3.3408000000000002</v>
      </c>
    </row>
    <row r="11" spans="1:4" ht="18" thickBot="1" x14ac:dyDescent="0.3">
      <c r="A11" s="548" t="s">
        <v>134</v>
      </c>
      <c r="B11" s="549">
        <v>2.7143999999999999</v>
      </c>
      <c r="C11" s="550" t="s">
        <v>144</v>
      </c>
      <c r="D11" s="551">
        <v>3.3695999999999997</v>
      </c>
    </row>
    <row r="12" spans="1:4" ht="18" thickBot="1" x14ac:dyDescent="0.3">
      <c r="A12" s="550" t="s">
        <v>135</v>
      </c>
      <c r="B12" s="551">
        <v>3.1932000000000005</v>
      </c>
      <c r="C12" s="546" t="s">
        <v>145</v>
      </c>
      <c r="D12" s="547">
        <v>3.2544</v>
      </c>
    </row>
    <row r="13" spans="1:4" ht="17.25" x14ac:dyDescent="0.25">
      <c r="A13" s="719"/>
      <c r="B13" s="720"/>
      <c r="C13" s="548" t="s">
        <v>146</v>
      </c>
      <c r="D13" s="549">
        <v>0.5544</v>
      </c>
    </row>
    <row r="14" spans="1:4" ht="17.25" x14ac:dyDescent="0.25">
      <c r="A14" s="721"/>
      <c r="B14" s="722"/>
      <c r="C14" s="548" t="s">
        <v>147</v>
      </c>
      <c r="D14" s="549">
        <v>3.2328000000000001</v>
      </c>
    </row>
    <row r="15" spans="1:4" ht="18" thickBot="1" x14ac:dyDescent="0.3">
      <c r="A15" s="723"/>
      <c r="B15" s="724"/>
      <c r="C15" s="550" t="s">
        <v>148</v>
      </c>
      <c r="D15" s="551">
        <v>3.2544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A4015-710A-4194-88C4-B6AF4C79B35A}">
  <dimension ref="A1:E24"/>
  <sheetViews>
    <sheetView showGridLines="0" view="pageBreakPreview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25" t="s">
        <v>89</v>
      </c>
      <c r="B2" s="348">
        <v>735</v>
      </c>
      <c r="C2" s="348">
        <v>56</v>
      </c>
      <c r="D2" s="349">
        <v>4.8</v>
      </c>
      <c r="E2" s="350">
        <f t="shared" ref="E2:E7" si="0">SUM(B2:C2)*D2/1000</f>
        <v>3.7967999999999997</v>
      </c>
    </row>
    <row r="3" spans="1:5" x14ac:dyDescent="0.25">
      <c r="A3" s="725"/>
      <c r="B3" s="348">
        <v>743</v>
      </c>
      <c r="C3" s="348">
        <v>56</v>
      </c>
      <c r="D3" s="349">
        <v>4.8</v>
      </c>
      <c r="E3" s="350">
        <f t="shared" si="0"/>
        <v>3.8351999999999999</v>
      </c>
    </row>
    <row r="4" spans="1:5" x14ac:dyDescent="0.25">
      <c r="A4" s="725"/>
      <c r="B4" s="348">
        <v>74</v>
      </c>
      <c r="C4" s="348">
        <v>5</v>
      </c>
      <c r="D4" s="349">
        <v>4.8</v>
      </c>
      <c r="E4" s="350">
        <f t="shared" si="0"/>
        <v>0.37919999999999998</v>
      </c>
    </row>
    <row r="5" spans="1:5" x14ac:dyDescent="0.25">
      <c r="A5" s="725"/>
      <c r="B5" s="348">
        <v>733</v>
      </c>
      <c r="C5" s="348">
        <v>56</v>
      </c>
      <c r="D5" s="349">
        <v>4.8</v>
      </c>
      <c r="E5" s="350">
        <f t="shared" si="0"/>
        <v>3.7871999999999999</v>
      </c>
    </row>
    <row r="6" spans="1:5" x14ac:dyDescent="0.25">
      <c r="A6" s="725"/>
      <c r="B6" s="348">
        <v>737</v>
      </c>
      <c r="C6" s="348">
        <v>57</v>
      </c>
      <c r="D6" s="349">
        <v>4.8</v>
      </c>
      <c r="E6" s="350">
        <f t="shared" si="0"/>
        <v>3.8111999999999999</v>
      </c>
    </row>
    <row r="7" spans="1:5" x14ac:dyDescent="0.25">
      <c r="A7" s="725" t="s">
        <v>84</v>
      </c>
      <c r="B7" s="348">
        <v>721</v>
      </c>
      <c r="C7" s="348">
        <v>61</v>
      </c>
      <c r="D7" s="349">
        <v>3.6</v>
      </c>
      <c r="E7" s="350">
        <f t="shared" si="0"/>
        <v>2.8152000000000004</v>
      </c>
    </row>
    <row r="8" spans="1:5" x14ac:dyDescent="0.25">
      <c r="A8" s="725"/>
      <c r="B8" s="348">
        <v>685</v>
      </c>
      <c r="C8" s="348">
        <v>57</v>
      </c>
      <c r="D8" s="349">
        <v>3.6</v>
      </c>
      <c r="E8" s="350">
        <f t="shared" ref="E8:E24" si="1">SUM(B8:C8)*D8/1000</f>
        <v>2.6712000000000002</v>
      </c>
    </row>
    <row r="9" spans="1:5" x14ac:dyDescent="0.25">
      <c r="A9" s="725"/>
      <c r="B9" s="348">
        <v>104</v>
      </c>
      <c r="C9" s="348">
        <v>7</v>
      </c>
      <c r="D9" s="349">
        <v>3.6</v>
      </c>
      <c r="E9" s="350">
        <f t="shared" si="1"/>
        <v>0.39960000000000001</v>
      </c>
    </row>
    <row r="10" spans="1:5" x14ac:dyDescent="0.25">
      <c r="A10" s="725"/>
      <c r="B10" s="348">
        <v>694</v>
      </c>
      <c r="C10" s="348">
        <v>60</v>
      </c>
      <c r="D10" s="349">
        <v>3.6</v>
      </c>
      <c r="E10" s="350">
        <f t="shared" si="1"/>
        <v>2.7143999999999999</v>
      </c>
    </row>
    <row r="11" spans="1:5" x14ac:dyDescent="0.25">
      <c r="A11" s="725"/>
      <c r="B11" s="348">
        <v>819</v>
      </c>
      <c r="C11" s="348">
        <v>68</v>
      </c>
      <c r="D11" s="349">
        <v>3.6</v>
      </c>
      <c r="E11" s="350">
        <f t="shared" si="1"/>
        <v>3.1932000000000005</v>
      </c>
    </row>
    <row r="12" spans="1:5" x14ac:dyDescent="0.25">
      <c r="A12" s="725" t="s">
        <v>85</v>
      </c>
      <c r="B12" s="348">
        <v>703</v>
      </c>
      <c r="C12" s="348">
        <v>58</v>
      </c>
      <c r="D12" s="349">
        <v>3.6</v>
      </c>
      <c r="E12" s="350">
        <f t="shared" si="1"/>
        <v>2.7395999999999998</v>
      </c>
    </row>
    <row r="13" spans="1:5" x14ac:dyDescent="0.25">
      <c r="A13" s="725"/>
      <c r="B13" s="348">
        <v>723</v>
      </c>
      <c r="C13" s="348">
        <v>61</v>
      </c>
      <c r="D13" s="349">
        <v>3.6</v>
      </c>
      <c r="E13" s="350">
        <f t="shared" si="1"/>
        <v>2.8224</v>
      </c>
    </row>
    <row r="14" spans="1:5" x14ac:dyDescent="0.25">
      <c r="A14" s="725"/>
      <c r="B14" s="348">
        <v>114</v>
      </c>
      <c r="C14" s="348">
        <v>11</v>
      </c>
      <c r="D14" s="349">
        <v>3.6</v>
      </c>
      <c r="E14" s="350">
        <f t="shared" si="1"/>
        <v>0.45</v>
      </c>
    </row>
    <row r="15" spans="1:5" x14ac:dyDescent="0.25">
      <c r="A15" s="725"/>
      <c r="B15" s="348">
        <v>729</v>
      </c>
      <c r="C15" s="348">
        <v>62</v>
      </c>
      <c r="D15" s="349">
        <v>3.6</v>
      </c>
      <c r="E15" s="350">
        <f t="shared" si="1"/>
        <v>2.8475999999999999</v>
      </c>
    </row>
    <row r="16" spans="1:5" x14ac:dyDescent="0.25">
      <c r="A16" s="725"/>
      <c r="B16" s="348">
        <v>806</v>
      </c>
      <c r="C16" s="348">
        <v>70</v>
      </c>
      <c r="D16" s="349">
        <v>3.6</v>
      </c>
      <c r="E16" s="350">
        <f t="shared" si="1"/>
        <v>3.1536</v>
      </c>
    </row>
    <row r="17" spans="1:5" x14ac:dyDescent="0.25">
      <c r="A17" s="725" t="s">
        <v>86</v>
      </c>
      <c r="B17" s="348">
        <v>872</v>
      </c>
      <c r="C17" s="348">
        <v>70</v>
      </c>
      <c r="D17" s="349">
        <v>3.6</v>
      </c>
      <c r="E17" s="350">
        <f t="shared" si="1"/>
        <v>3.3912000000000004</v>
      </c>
    </row>
    <row r="18" spans="1:5" x14ac:dyDescent="0.25">
      <c r="A18" s="725"/>
      <c r="B18" s="348">
        <v>145</v>
      </c>
      <c r="C18" s="348">
        <v>11</v>
      </c>
      <c r="D18" s="349">
        <v>3.6</v>
      </c>
      <c r="E18" s="350">
        <f t="shared" si="1"/>
        <v>0.56159999999999999</v>
      </c>
    </row>
    <row r="19" spans="1:5" x14ac:dyDescent="0.25">
      <c r="A19" s="725"/>
      <c r="B19" s="348">
        <v>856</v>
      </c>
      <c r="C19" s="348">
        <v>72</v>
      </c>
      <c r="D19" s="349">
        <v>3.6</v>
      </c>
      <c r="E19" s="350">
        <f t="shared" si="1"/>
        <v>3.3408000000000002</v>
      </c>
    </row>
    <row r="20" spans="1:5" x14ac:dyDescent="0.25">
      <c r="A20" s="725"/>
      <c r="B20" s="348">
        <v>865</v>
      </c>
      <c r="C20" s="348">
        <v>71</v>
      </c>
      <c r="D20" s="349">
        <v>3.6</v>
      </c>
      <c r="E20" s="350">
        <f t="shared" si="1"/>
        <v>3.3695999999999997</v>
      </c>
    </row>
    <row r="21" spans="1:5" x14ac:dyDescent="0.25">
      <c r="A21" s="725" t="s">
        <v>87</v>
      </c>
      <c r="B21" s="348">
        <v>835</v>
      </c>
      <c r="C21" s="348">
        <v>69</v>
      </c>
      <c r="D21" s="349">
        <v>3.6</v>
      </c>
      <c r="E21" s="350">
        <f t="shared" si="1"/>
        <v>3.2544</v>
      </c>
    </row>
    <row r="22" spans="1:5" x14ac:dyDescent="0.25">
      <c r="A22" s="725"/>
      <c r="B22" s="348">
        <v>141</v>
      </c>
      <c r="C22" s="348">
        <v>13</v>
      </c>
      <c r="D22" s="349">
        <v>3.6</v>
      </c>
      <c r="E22" s="350">
        <f t="shared" si="1"/>
        <v>0.5544</v>
      </c>
    </row>
    <row r="23" spans="1:5" x14ac:dyDescent="0.25">
      <c r="A23" s="725"/>
      <c r="B23" s="348">
        <v>829</v>
      </c>
      <c r="C23" s="348">
        <v>69</v>
      </c>
      <c r="D23" s="349">
        <v>3.6</v>
      </c>
      <c r="E23" s="350">
        <f t="shared" si="1"/>
        <v>3.2328000000000001</v>
      </c>
    </row>
    <row r="24" spans="1:5" ht="19.5" thickBot="1" x14ac:dyDescent="0.3">
      <c r="A24" s="726"/>
      <c r="B24" s="351">
        <v>834</v>
      </c>
      <c r="C24" s="351">
        <v>70</v>
      </c>
      <c r="D24" s="349">
        <v>3.6</v>
      </c>
      <c r="E24" s="352">
        <f t="shared" si="1"/>
        <v>3.2544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4D52C-42DE-4134-B452-3D373F1686C0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27" t="s">
        <v>91</v>
      </c>
      <c r="B1" s="728"/>
      <c r="C1" s="728"/>
      <c r="D1" s="729"/>
    </row>
    <row r="2" spans="1:6" ht="20.25" x14ac:dyDescent="0.25">
      <c r="A2" s="353" t="s">
        <v>92</v>
      </c>
      <c r="B2" s="354">
        <v>73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2.7156000000000002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5.4312000000000005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149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3.7250000000000001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1.7062000000000004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4.7394444444444455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63</vt:i4>
      </vt:variant>
      <vt:variant>
        <vt:lpstr>Rangos con nombre</vt:lpstr>
      </vt:variant>
      <vt:variant>
        <vt:i4>2</vt:i4>
      </vt:variant>
    </vt:vector>
  </HeadingPairs>
  <TitlesOfParts>
    <vt:vector size="65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2022-04-08T15:44:14Z</cp:lastPrinted>
  <dcterms:created xsi:type="dcterms:W3CDTF">2021-03-04T08:17:33Z</dcterms:created>
  <dcterms:modified xsi:type="dcterms:W3CDTF">2022-04-08T15:49:12Z</dcterms:modified>
</cp:coreProperties>
</file>