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1\"/>
    </mc:Choice>
  </mc:AlternateContent>
  <xr:revisionPtr revIDLastSave="0" documentId="13_ncr:1_{97EF9586-75EE-476F-A87D-922D9A19670E}" xr6:coauthVersionLast="36" xr6:coauthVersionMax="36" xr10:uidLastSave="{00000000-0000-0000-0000-000000000000}"/>
  <bookViews>
    <workbookView xWindow="0" yWindow="0" windowWidth="20490" windowHeight="7545" tabRatio="808" firstSheet="55" activeTab="62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SEM 42" sheetId="54" r:id="rId43"/>
    <sheet name="SEM 43" sheetId="55" r:id="rId44"/>
    <sheet name="SEM 44" sheetId="56" r:id="rId45"/>
    <sheet name="SEM 45" sheetId="57" r:id="rId46"/>
    <sheet name="SEM 46" sheetId="58" r:id="rId47"/>
    <sheet name="SEM 47" sheetId="59" r:id="rId48"/>
    <sheet name="SEM 48" sheetId="60" r:id="rId49"/>
    <sheet name="SEM 49" sheetId="61" r:id="rId50"/>
    <sheet name="SEM 50" sheetId="62" r:id="rId51"/>
    <sheet name="SEM 51" sheetId="63" r:id="rId52"/>
    <sheet name="SEM 52" sheetId="64" r:id="rId53"/>
    <sheet name="SEM 53" sheetId="65" r:id="rId54"/>
    <sheet name="SEM 54" sheetId="66" r:id="rId55"/>
    <sheet name="SEM 55" sheetId="67" r:id="rId56"/>
    <sheet name="SEM 56" sheetId="68" r:id="rId57"/>
    <sheet name="SEM 57" sheetId="69" r:id="rId58"/>
    <sheet name="SEM 58" sheetId="70" r:id="rId59"/>
    <sheet name="SEM 59" sheetId="71" r:id="rId60"/>
    <sheet name="SEM 60" sheetId="72" r:id="rId61"/>
    <sheet name="SEM 61" sheetId="73" r:id="rId62"/>
    <sheet name="IMPRIMIR" sheetId="2" r:id="rId63"/>
    <sheet name="Calcio_imprimir" sheetId="50" r:id="rId64"/>
    <sheet name="Calcio" sheetId="35" r:id="rId65"/>
    <sheet name="CARBONATO DE CALCIO" sheetId="36" r:id="rId66"/>
  </sheets>
  <definedNames>
    <definedName name="_xlnm.Print_Area" localSheetId="65">'CARBONATO DE CALCIO'!$A$1:$D$10</definedName>
    <definedName name="_xlnm.Print_Area" localSheetId="62">IMPRIMIR!$A$1:$V$44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87" i="73" l="1"/>
  <c r="R87" i="73"/>
  <c r="Q87" i="73"/>
  <c r="P87" i="73"/>
  <c r="O87" i="73"/>
  <c r="N87" i="73"/>
  <c r="M87" i="73"/>
  <c r="L87" i="73"/>
  <c r="K87" i="73"/>
  <c r="J87" i="73"/>
  <c r="I87" i="73"/>
  <c r="H87" i="73"/>
  <c r="G87" i="73"/>
  <c r="F87" i="73"/>
  <c r="E87" i="73"/>
  <c r="D87" i="73"/>
  <c r="C87" i="73"/>
  <c r="B87" i="73"/>
  <c r="S86" i="73"/>
  <c r="R86" i="73"/>
  <c r="Q86" i="73"/>
  <c r="P86" i="73"/>
  <c r="O86" i="73"/>
  <c r="N86" i="73"/>
  <c r="M86" i="73"/>
  <c r="L86" i="73"/>
  <c r="K86" i="73"/>
  <c r="J86" i="73"/>
  <c r="I86" i="73"/>
  <c r="H86" i="73"/>
  <c r="G86" i="73"/>
  <c r="F86" i="73"/>
  <c r="E86" i="73"/>
  <c r="D86" i="73"/>
  <c r="C86" i="73"/>
  <c r="B86" i="73"/>
  <c r="T85" i="73"/>
  <c r="S83" i="73"/>
  <c r="S88" i="73" s="1"/>
  <c r="R83" i="73"/>
  <c r="R88" i="73" s="1"/>
  <c r="Q83" i="73"/>
  <c r="Q88" i="73" s="1"/>
  <c r="P83" i="73"/>
  <c r="P88" i="73" s="1"/>
  <c r="O83" i="73"/>
  <c r="O88" i="73" s="1"/>
  <c r="N83" i="73"/>
  <c r="N88" i="73" s="1"/>
  <c r="M83" i="73"/>
  <c r="M88" i="73" s="1"/>
  <c r="L83" i="73"/>
  <c r="L88" i="73" s="1"/>
  <c r="K83" i="73"/>
  <c r="K88" i="73" s="1"/>
  <c r="J83" i="73"/>
  <c r="J88" i="73" s="1"/>
  <c r="I83" i="73"/>
  <c r="I88" i="73" s="1"/>
  <c r="H83" i="73"/>
  <c r="H88" i="73" s="1"/>
  <c r="G83" i="73"/>
  <c r="G88" i="73" s="1"/>
  <c r="F83" i="73"/>
  <c r="F88" i="73" s="1"/>
  <c r="E83" i="73"/>
  <c r="E88" i="73" s="1"/>
  <c r="D83" i="73"/>
  <c r="D88" i="73" s="1"/>
  <c r="C83" i="73"/>
  <c r="C88" i="73" s="1"/>
  <c r="B83" i="73"/>
  <c r="T82" i="73"/>
  <c r="T81" i="73"/>
  <c r="T80" i="73"/>
  <c r="T79" i="73"/>
  <c r="T78" i="73"/>
  <c r="T77" i="73"/>
  <c r="T76" i="73"/>
  <c r="E70" i="73"/>
  <c r="D70" i="73"/>
  <c r="G69" i="73"/>
  <c r="F69" i="73"/>
  <c r="E69" i="73"/>
  <c r="D69" i="73"/>
  <c r="C69" i="73"/>
  <c r="B69" i="73"/>
  <c r="G68" i="73"/>
  <c r="F68" i="73"/>
  <c r="E68" i="73"/>
  <c r="D68" i="73"/>
  <c r="C68" i="73"/>
  <c r="B68" i="73"/>
  <c r="H67" i="73"/>
  <c r="G65" i="73"/>
  <c r="G70" i="73" s="1"/>
  <c r="F65" i="73"/>
  <c r="F70" i="73" s="1"/>
  <c r="E65" i="73"/>
  <c r="D65" i="73"/>
  <c r="C65" i="73"/>
  <c r="C70" i="73" s="1"/>
  <c r="B65" i="73"/>
  <c r="B70" i="73" s="1"/>
  <c r="H64" i="73"/>
  <c r="H63" i="73"/>
  <c r="H62" i="73"/>
  <c r="H61" i="73"/>
  <c r="H60" i="73"/>
  <c r="H59" i="73"/>
  <c r="H58" i="73"/>
  <c r="Q51" i="73"/>
  <c r="G51" i="73"/>
  <c r="Q50" i="73"/>
  <c r="P50" i="73"/>
  <c r="O50" i="73"/>
  <c r="N50" i="73"/>
  <c r="M50" i="73"/>
  <c r="L50" i="73"/>
  <c r="H50" i="73"/>
  <c r="G50" i="73"/>
  <c r="F50" i="73"/>
  <c r="E50" i="73"/>
  <c r="D50" i="73"/>
  <c r="C50" i="73"/>
  <c r="B50" i="73"/>
  <c r="Q49" i="73"/>
  <c r="P49" i="73"/>
  <c r="O49" i="73"/>
  <c r="N49" i="73"/>
  <c r="M49" i="73"/>
  <c r="L49" i="73"/>
  <c r="H49" i="73"/>
  <c r="G49" i="73"/>
  <c r="F49" i="73"/>
  <c r="E49" i="73"/>
  <c r="D49" i="73"/>
  <c r="C49" i="73"/>
  <c r="B49" i="73"/>
  <c r="R48" i="73"/>
  <c r="I48" i="73"/>
  <c r="Q46" i="73"/>
  <c r="P46" i="73"/>
  <c r="P51" i="73" s="1"/>
  <c r="O46" i="73"/>
  <c r="O51" i="73" s="1"/>
  <c r="N46" i="73"/>
  <c r="N51" i="73" s="1"/>
  <c r="M46" i="73"/>
  <c r="M51" i="73" s="1"/>
  <c r="L46" i="73"/>
  <c r="L51" i="73" s="1"/>
  <c r="H46" i="73"/>
  <c r="H51" i="73" s="1"/>
  <c r="G46" i="73"/>
  <c r="F46" i="73"/>
  <c r="F51" i="73" s="1"/>
  <c r="E46" i="73"/>
  <c r="E51" i="73" s="1"/>
  <c r="D46" i="73"/>
  <c r="D51" i="73" s="1"/>
  <c r="C46" i="73"/>
  <c r="C51" i="73" s="1"/>
  <c r="B46" i="73"/>
  <c r="B51" i="73" s="1"/>
  <c r="R45" i="73"/>
  <c r="I45" i="73"/>
  <c r="R44" i="73"/>
  <c r="I44" i="73"/>
  <c r="R43" i="73"/>
  <c r="I43" i="73"/>
  <c r="R42" i="73"/>
  <c r="I42" i="73"/>
  <c r="R41" i="73"/>
  <c r="I41" i="73"/>
  <c r="R40" i="73"/>
  <c r="I40" i="73"/>
  <c r="R39" i="73"/>
  <c r="I39" i="73"/>
  <c r="K32" i="73"/>
  <c r="J32" i="73"/>
  <c r="E32" i="73"/>
  <c r="D32" i="73" s="1"/>
  <c r="E30" i="73"/>
  <c r="M29" i="73"/>
  <c r="L29" i="73"/>
  <c r="K29" i="73"/>
  <c r="J29" i="73"/>
  <c r="I29" i="73"/>
  <c r="G29" i="73"/>
  <c r="F29" i="73"/>
  <c r="E29" i="73"/>
  <c r="D29" i="73"/>
  <c r="C29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G28" i="73"/>
  <c r="F28" i="73"/>
  <c r="E28" i="73"/>
  <c r="D28" i="73"/>
  <c r="C28" i="73"/>
  <c r="U27" i="73"/>
  <c r="T27" i="73"/>
  <c r="S27" i="73"/>
  <c r="R27" i="73"/>
  <c r="Q27" i="73"/>
  <c r="P27" i="73"/>
  <c r="O27" i="73"/>
  <c r="N27" i="73"/>
  <c r="M27" i="73"/>
  <c r="M30" i="73" s="1"/>
  <c r="L27" i="73"/>
  <c r="K27" i="73"/>
  <c r="K30" i="73" s="1"/>
  <c r="J27" i="73"/>
  <c r="J30" i="73" s="1"/>
  <c r="I27" i="73"/>
  <c r="G27" i="73"/>
  <c r="G30" i="73" s="1"/>
  <c r="F27" i="73"/>
  <c r="E27" i="73"/>
  <c r="D27" i="73"/>
  <c r="D30" i="73" s="1"/>
  <c r="C27" i="73"/>
  <c r="V26" i="73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M24" i="73"/>
  <c r="L24" i="73"/>
  <c r="K24" i="73"/>
  <c r="J24" i="73"/>
  <c r="I24" i="73"/>
  <c r="H24" i="73"/>
  <c r="G24" i="73"/>
  <c r="F24" i="73"/>
  <c r="E24" i="73"/>
  <c r="D24" i="73"/>
  <c r="C24" i="73"/>
  <c r="B24" i="73"/>
  <c r="V23" i="73"/>
  <c r="V22" i="73"/>
  <c r="V21" i="73"/>
  <c r="V20" i="73"/>
  <c r="V19" i="73"/>
  <c r="V18" i="73"/>
  <c r="V17" i="73"/>
  <c r="T83" i="73" l="1"/>
  <c r="T84" i="73" s="1"/>
  <c r="B88" i="73"/>
  <c r="G31" i="73"/>
  <c r="K31" i="73"/>
  <c r="D31" i="73"/>
  <c r="M31" i="73"/>
  <c r="E31" i="73"/>
  <c r="V24" i="73"/>
  <c r="W27" i="73" s="1"/>
  <c r="J31" i="73"/>
  <c r="N29" i="73"/>
  <c r="C30" i="73"/>
  <c r="C31" i="73" s="1"/>
  <c r="L30" i="73"/>
  <c r="L31" i="73" s="1"/>
  <c r="F30" i="73"/>
  <c r="F31" i="73" s="1"/>
  <c r="R46" i="73"/>
  <c r="I30" i="73"/>
  <c r="I31" i="73" s="1"/>
  <c r="I46" i="73"/>
  <c r="H65" i="73"/>
  <c r="S87" i="72"/>
  <c r="R87" i="72"/>
  <c r="Q87" i="72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S86" i="72"/>
  <c r="R86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B86" i="72"/>
  <c r="T85" i="72"/>
  <c r="S83" i="72"/>
  <c r="S88" i="72" s="1"/>
  <c r="R83" i="72"/>
  <c r="R88" i="72" s="1"/>
  <c r="Q83" i="72"/>
  <c r="Q88" i="72" s="1"/>
  <c r="P83" i="72"/>
  <c r="P88" i="72" s="1"/>
  <c r="O83" i="72"/>
  <c r="O88" i="72" s="1"/>
  <c r="N83" i="72"/>
  <c r="N88" i="72" s="1"/>
  <c r="M83" i="72"/>
  <c r="M88" i="72" s="1"/>
  <c r="L83" i="72"/>
  <c r="L88" i="72" s="1"/>
  <c r="K83" i="72"/>
  <c r="K88" i="72" s="1"/>
  <c r="J83" i="72"/>
  <c r="J88" i="72" s="1"/>
  <c r="I83" i="72"/>
  <c r="I88" i="72" s="1"/>
  <c r="H83" i="72"/>
  <c r="H88" i="72" s="1"/>
  <c r="G83" i="72"/>
  <c r="G88" i="72" s="1"/>
  <c r="F83" i="72"/>
  <c r="F88" i="72" s="1"/>
  <c r="E83" i="72"/>
  <c r="E88" i="72" s="1"/>
  <c r="D83" i="72"/>
  <c r="D88" i="72" s="1"/>
  <c r="C83" i="72"/>
  <c r="C88" i="72" s="1"/>
  <c r="B83" i="72"/>
  <c r="B88" i="72" s="1"/>
  <c r="T82" i="72"/>
  <c r="T81" i="72"/>
  <c r="T80" i="72"/>
  <c r="T79" i="72"/>
  <c r="T78" i="72"/>
  <c r="T77" i="72"/>
  <c r="T76" i="72"/>
  <c r="G70" i="72"/>
  <c r="C70" i="72"/>
  <c r="B70" i="72"/>
  <c r="G69" i="72"/>
  <c r="F69" i="72"/>
  <c r="E69" i="72"/>
  <c r="D69" i="72"/>
  <c r="C69" i="72"/>
  <c r="B69" i="72"/>
  <c r="G68" i="72"/>
  <c r="F68" i="72"/>
  <c r="E68" i="72"/>
  <c r="D68" i="72"/>
  <c r="C68" i="72"/>
  <c r="B68" i="72"/>
  <c r="H67" i="72"/>
  <c r="G65" i="72"/>
  <c r="F65" i="72"/>
  <c r="F70" i="72" s="1"/>
  <c r="E65" i="72"/>
  <c r="H65" i="72" s="1"/>
  <c r="D65" i="72"/>
  <c r="D70" i="72" s="1"/>
  <c r="C65" i="72"/>
  <c r="B65" i="72"/>
  <c r="H64" i="72"/>
  <c r="H63" i="72"/>
  <c r="H62" i="72"/>
  <c r="H61" i="72"/>
  <c r="H60" i="72"/>
  <c r="H59" i="72"/>
  <c r="H58" i="72"/>
  <c r="Q50" i="72"/>
  <c r="P50" i="72"/>
  <c r="O50" i="72"/>
  <c r="N50" i="72"/>
  <c r="M50" i="72"/>
  <c r="L50" i="72"/>
  <c r="H50" i="72"/>
  <c r="G50" i="72"/>
  <c r="F50" i="72"/>
  <c r="E50" i="72"/>
  <c r="D50" i="72"/>
  <c r="C50" i="72"/>
  <c r="B50" i="72"/>
  <c r="Q49" i="72"/>
  <c r="P49" i="72"/>
  <c r="O49" i="72"/>
  <c r="N49" i="72"/>
  <c r="M49" i="72"/>
  <c r="L49" i="72"/>
  <c r="H49" i="72"/>
  <c r="G49" i="72"/>
  <c r="F49" i="72"/>
  <c r="E49" i="72"/>
  <c r="D49" i="72"/>
  <c r="C49" i="72"/>
  <c r="B49" i="72"/>
  <c r="R48" i="72"/>
  <c r="I48" i="72"/>
  <c r="Q46" i="72"/>
  <c r="Q51" i="72" s="1"/>
  <c r="P46" i="72"/>
  <c r="P51" i="72" s="1"/>
  <c r="O46" i="72"/>
  <c r="O51" i="72" s="1"/>
  <c r="N46" i="72"/>
  <c r="N51" i="72" s="1"/>
  <c r="M46" i="72"/>
  <c r="M51" i="72" s="1"/>
  <c r="L46" i="72"/>
  <c r="L51" i="72" s="1"/>
  <c r="H46" i="72"/>
  <c r="H51" i="72" s="1"/>
  <c r="G46" i="72"/>
  <c r="G51" i="72" s="1"/>
  <c r="F46" i="72"/>
  <c r="F51" i="72" s="1"/>
  <c r="E46" i="72"/>
  <c r="E51" i="72" s="1"/>
  <c r="D46" i="72"/>
  <c r="D51" i="72" s="1"/>
  <c r="C46" i="72"/>
  <c r="C51" i="72" s="1"/>
  <c r="B46" i="72"/>
  <c r="B51" i="72" s="1"/>
  <c r="R45" i="72"/>
  <c r="I45" i="72"/>
  <c r="R44" i="72"/>
  <c r="I44" i="72"/>
  <c r="R43" i="72"/>
  <c r="I43" i="72"/>
  <c r="R42" i="72"/>
  <c r="I42" i="72"/>
  <c r="R41" i="72"/>
  <c r="I41" i="72"/>
  <c r="R40" i="72"/>
  <c r="I40" i="72"/>
  <c r="R39" i="72"/>
  <c r="I39" i="72"/>
  <c r="K32" i="72"/>
  <c r="J32" i="72" s="1"/>
  <c r="E32" i="72"/>
  <c r="D32" i="72"/>
  <c r="G30" i="72"/>
  <c r="C30" i="72"/>
  <c r="M29" i="72"/>
  <c r="L29" i="72"/>
  <c r="K29" i="72"/>
  <c r="J29" i="72"/>
  <c r="I29" i="72"/>
  <c r="G29" i="72"/>
  <c r="F29" i="72"/>
  <c r="E29" i="72"/>
  <c r="D29" i="72"/>
  <c r="C29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G28" i="72"/>
  <c r="F28" i="72"/>
  <c r="E28" i="72"/>
  <c r="D28" i="72"/>
  <c r="C28" i="72"/>
  <c r="U27" i="72"/>
  <c r="T27" i="72"/>
  <c r="S27" i="72"/>
  <c r="R27" i="72"/>
  <c r="Q27" i="72"/>
  <c r="P27" i="72"/>
  <c r="O27" i="72"/>
  <c r="N27" i="72"/>
  <c r="M27" i="72"/>
  <c r="L27" i="72"/>
  <c r="L30" i="72" s="1"/>
  <c r="K27" i="72"/>
  <c r="K30" i="72" s="1"/>
  <c r="J27" i="72"/>
  <c r="J30" i="72" s="1"/>
  <c r="I27" i="72"/>
  <c r="G27" i="72"/>
  <c r="F27" i="72"/>
  <c r="E27" i="72"/>
  <c r="E30" i="72" s="1"/>
  <c r="D27" i="72"/>
  <c r="C27" i="72"/>
  <c r="V26" i="72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L24" i="72"/>
  <c r="K24" i="72"/>
  <c r="J24" i="72"/>
  <c r="I24" i="72"/>
  <c r="H24" i="72"/>
  <c r="G24" i="72"/>
  <c r="F24" i="72"/>
  <c r="E24" i="72"/>
  <c r="D24" i="72"/>
  <c r="C24" i="72"/>
  <c r="B24" i="72"/>
  <c r="V23" i="72"/>
  <c r="V22" i="72"/>
  <c r="V21" i="72"/>
  <c r="V20" i="72"/>
  <c r="V19" i="72"/>
  <c r="V18" i="72"/>
  <c r="V17" i="72"/>
  <c r="V25" i="73" l="1"/>
  <c r="T86" i="73"/>
  <c r="H68" i="73"/>
  <c r="H66" i="73"/>
  <c r="I47" i="73"/>
  <c r="I49" i="73"/>
  <c r="R49" i="73"/>
  <c r="R47" i="73"/>
  <c r="E31" i="72"/>
  <c r="R46" i="72"/>
  <c r="R49" i="72" s="1"/>
  <c r="V24" i="72"/>
  <c r="V25" i="72" s="1"/>
  <c r="J31" i="72"/>
  <c r="C31" i="72"/>
  <c r="L31" i="72"/>
  <c r="G31" i="72"/>
  <c r="H66" i="72"/>
  <c r="H68" i="72"/>
  <c r="D30" i="72"/>
  <c r="D31" i="72" s="1"/>
  <c r="M30" i="72"/>
  <c r="M31" i="72" s="1"/>
  <c r="K31" i="72"/>
  <c r="E70" i="72"/>
  <c r="F30" i="72"/>
  <c r="F31" i="72" s="1"/>
  <c r="I30" i="72"/>
  <c r="I31" i="72" s="1"/>
  <c r="I46" i="72"/>
  <c r="T83" i="72"/>
  <c r="R47" i="72" l="1"/>
  <c r="W27" i="72"/>
  <c r="T84" i="72"/>
  <c r="T86" i="72"/>
  <c r="I47" i="72"/>
  <c r="I49" i="72"/>
  <c r="S87" i="71" l="1"/>
  <c r="R87" i="71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S86" i="71"/>
  <c r="R86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B86" i="71"/>
  <c r="T85" i="71"/>
  <c r="S83" i="71"/>
  <c r="S88" i="71" s="1"/>
  <c r="R83" i="71"/>
  <c r="R88" i="71" s="1"/>
  <c r="Q83" i="71"/>
  <c r="Q88" i="71" s="1"/>
  <c r="P83" i="71"/>
  <c r="P88" i="71" s="1"/>
  <c r="O83" i="71"/>
  <c r="O88" i="71" s="1"/>
  <c r="N83" i="71"/>
  <c r="N88" i="71" s="1"/>
  <c r="M83" i="71"/>
  <c r="M88" i="71" s="1"/>
  <c r="L83" i="71"/>
  <c r="L88" i="71" s="1"/>
  <c r="K83" i="71"/>
  <c r="K88" i="71" s="1"/>
  <c r="J83" i="71"/>
  <c r="J88" i="71" s="1"/>
  <c r="I83" i="71"/>
  <c r="I88" i="71" s="1"/>
  <c r="H83" i="71"/>
  <c r="H88" i="71" s="1"/>
  <c r="G83" i="71"/>
  <c r="G88" i="71" s="1"/>
  <c r="F83" i="71"/>
  <c r="F88" i="71" s="1"/>
  <c r="E83" i="71"/>
  <c r="E88" i="71" s="1"/>
  <c r="D83" i="71"/>
  <c r="D88" i="71" s="1"/>
  <c r="C83" i="71"/>
  <c r="C88" i="71" s="1"/>
  <c r="B83" i="71"/>
  <c r="B88" i="71" s="1"/>
  <c r="T82" i="71"/>
  <c r="T81" i="71"/>
  <c r="T80" i="71"/>
  <c r="T79" i="71"/>
  <c r="T78" i="71"/>
  <c r="T77" i="71"/>
  <c r="T76" i="71"/>
  <c r="C70" i="71"/>
  <c r="G69" i="71"/>
  <c r="F69" i="71"/>
  <c r="E69" i="71"/>
  <c r="D69" i="71"/>
  <c r="C69" i="71"/>
  <c r="B69" i="71"/>
  <c r="G68" i="71"/>
  <c r="F68" i="71"/>
  <c r="E68" i="71"/>
  <c r="D68" i="71"/>
  <c r="C68" i="71"/>
  <c r="B68" i="71"/>
  <c r="H67" i="71"/>
  <c r="G65" i="71"/>
  <c r="G70" i="71" s="1"/>
  <c r="F65" i="71"/>
  <c r="H65" i="71" s="1"/>
  <c r="E65" i="71"/>
  <c r="E70" i="71" s="1"/>
  <c r="D65" i="71"/>
  <c r="D70" i="71" s="1"/>
  <c r="C65" i="71"/>
  <c r="B65" i="71"/>
  <c r="B70" i="71" s="1"/>
  <c r="H64" i="71"/>
  <c r="H63" i="71"/>
  <c r="H62" i="71"/>
  <c r="H61" i="71"/>
  <c r="H60" i="71"/>
  <c r="H59" i="71"/>
  <c r="H58" i="71"/>
  <c r="E51" i="71"/>
  <c r="Q50" i="71"/>
  <c r="P50" i="71"/>
  <c r="O50" i="71"/>
  <c r="N50" i="71"/>
  <c r="M50" i="71"/>
  <c r="L50" i="71"/>
  <c r="H50" i="71"/>
  <c r="G50" i="71"/>
  <c r="F50" i="71"/>
  <c r="E50" i="71"/>
  <c r="D50" i="71"/>
  <c r="C50" i="71"/>
  <c r="B50" i="71"/>
  <c r="Q49" i="71"/>
  <c r="P49" i="71"/>
  <c r="O49" i="71"/>
  <c r="N49" i="71"/>
  <c r="M49" i="71"/>
  <c r="L49" i="71"/>
  <c r="H49" i="71"/>
  <c r="G49" i="71"/>
  <c r="F49" i="71"/>
  <c r="E49" i="71"/>
  <c r="D49" i="71"/>
  <c r="C49" i="71"/>
  <c r="B49" i="71"/>
  <c r="R48" i="71"/>
  <c r="I48" i="71"/>
  <c r="Q46" i="71"/>
  <c r="Q51" i="71" s="1"/>
  <c r="P46" i="71"/>
  <c r="P51" i="71" s="1"/>
  <c r="O46" i="71"/>
  <c r="O51" i="71" s="1"/>
  <c r="N46" i="71"/>
  <c r="N51" i="71" s="1"/>
  <c r="M46" i="71"/>
  <c r="M51" i="71" s="1"/>
  <c r="L46" i="71"/>
  <c r="L51" i="71" s="1"/>
  <c r="H46" i="71"/>
  <c r="H51" i="71" s="1"/>
  <c r="G46" i="71"/>
  <c r="G51" i="71" s="1"/>
  <c r="F46" i="71"/>
  <c r="F51" i="71" s="1"/>
  <c r="E46" i="71"/>
  <c r="D46" i="71"/>
  <c r="D51" i="71" s="1"/>
  <c r="C46" i="71"/>
  <c r="C51" i="71" s="1"/>
  <c r="B46" i="71"/>
  <c r="B51" i="71" s="1"/>
  <c r="R45" i="71"/>
  <c r="I45" i="71"/>
  <c r="R44" i="71"/>
  <c r="I44" i="71"/>
  <c r="R43" i="71"/>
  <c r="I43" i="71"/>
  <c r="R42" i="71"/>
  <c r="I42" i="71"/>
  <c r="R41" i="71"/>
  <c r="I41" i="71"/>
  <c r="R40" i="71"/>
  <c r="I40" i="71"/>
  <c r="R39" i="71"/>
  <c r="I39" i="71"/>
  <c r="K32" i="71"/>
  <c r="J32" i="71"/>
  <c r="E32" i="71"/>
  <c r="D32" i="71" s="1"/>
  <c r="L30" i="71"/>
  <c r="C30" i="71"/>
  <c r="M29" i="71"/>
  <c r="L29" i="71"/>
  <c r="K29" i="71"/>
  <c r="J29" i="71"/>
  <c r="I29" i="71"/>
  <c r="G29" i="71"/>
  <c r="F29" i="71"/>
  <c r="E29" i="71"/>
  <c r="D29" i="71"/>
  <c r="C29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G28" i="71"/>
  <c r="F28" i="71"/>
  <c r="E28" i="71"/>
  <c r="D28" i="71"/>
  <c r="C28" i="71"/>
  <c r="U27" i="71"/>
  <c r="T27" i="71"/>
  <c r="S27" i="71"/>
  <c r="R27" i="71"/>
  <c r="Q27" i="71"/>
  <c r="P27" i="71"/>
  <c r="O27" i="71"/>
  <c r="N27" i="71"/>
  <c r="M27" i="71"/>
  <c r="L27" i="71"/>
  <c r="K27" i="71"/>
  <c r="K30" i="71" s="1"/>
  <c r="J27" i="71"/>
  <c r="J30" i="71" s="1"/>
  <c r="I27" i="71"/>
  <c r="G27" i="71"/>
  <c r="F27" i="71"/>
  <c r="F30" i="71" s="1"/>
  <c r="E27" i="71"/>
  <c r="D27" i="71"/>
  <c r="C27" i="71"/>
  <c r="V26" i="71"/>
  <c r="U24" i="71"/>
  <c r="U29" i="71" s="1"/>
  <c r="T24" i="71"/>
  <c r="T29" i="71" s="1"/>
  <c r="S24" i="71"/>
  <c r="S29" i="71" s="1"/>
  <c r="R24" i="71"/>
  <c r="R29" i="71" s="1"/>
  <c r="Q24" i="71"/>
  <c r="Q29" i="71" s="1"/>
  <c r="P24" i="71"/>
  <c r="P29" i="71" s="1"/>
  <c r="O24" i="71"/>
  <c r="O29" i="71" s="1"/>
  <c r="N24" i="71"/>
  <c r="N29" i="71" s="1"/>
  <c r="M24" i="71"/>
  <c r="L24" i="71"/>
  <c r="K24" i="71"/>
  <c r="J24" i="71"/>
  <c r="I24" i="71"/>
  <c r="H24" i="71"/>
  <c r="G24" i="71"/>
  <c r="F24" i="71"/>
  <c r="E24" i="71"/>
  <c r="D24" i="71"/>
  <c r="C24" i="71"/>
  <c r="B24" i="71"/>
  <c r="V23" i="71"/>
  <c r="V22" i="71"/>
  <c r="V21" i="71"/>
  <c r="V20" i="71"/>
  <c r="V19" i="71"/>
  <c r="V18" i="71"/>
  <c r="V17" i="71"/>
  <c r="C31" i="71" l="1"/>
  <c r="J31" i="71"/>
  <c r="L31" i="71"/>
  <c r="V24" i="71"/>
  <c r="V25" i="71" s="1"/>
  <c r="G31" i="71"/>
  <c r="H68" i="71"/>
  <c r="H66" i="71"/>
  <c r="M31" i="71"/>
  <c r="I31" i="71"/>
  <c r="F31" i="71"/>
  <c r="D30" i="71"/>
  <c r="D31" i="71" s="1"/>
  <c r="M30" i="71"/>
  <c r="K31" i="71"/>
  <c r="E30" i="71"/>
  <c r="E31" i="71" s="1"/>
  <c r="F70" i="71"/>
  <c r="G30" i="71"/>
  <c r="R46" i="71"/>
  <c r="I30" i="71"/>
  <c r="I46" i="71"/>
  <c r="T83" i="71"/>
  <c r="S87" i="70"/>
  <c r="R87" i="70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S86" i="70"/>
  <c r="R86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B86" i="70"/>
  <c r="T85" i="70"/>
  <c r="S83" i="70"/>
  <c r="S88" i="70" s="1"/>
  <c r="R83" i="70"/>
  <c r="R88" i="70" s="1"/>
  <c r="Q83" i="70"/>
  <c r="Q88" i="70" s="1"/>
  <c r="P83" i="70"/>
  <c r="P88" i="70" s="1"/>
  <c r="O83" i="70"/>
  <c r="O88" i="70" s="1"/>
  <c r="N83" i="70"/>
  <c r="N88" i="70" s="1"/>
  <c r="M83" i="70"/>
  <c r="M88" i="70" s="1"/>
  <c r="L83" i="70"/>
  <c r="L88" i="70" s="1"/>
  <c r="K83" i="70"/>
  <c r="K88" i="70" s="1"/>
  <c r="J83" i="70"/>
  <c r="J88" i="70" s="1"/>
  <c r="I83" i="70"/>
  <c r="I88" i="70" s="1"/>
  <c r="H83" i="70"/>
  <c r="H88" i="70" s="1"/>
  <c r="G83" i="70"/>
  <c r="G88" i="70" s="1"/>
  <c r="F83" i="70"/>
  <c r="F88" i="70" s="1"/>
  <c r="E83" i="70"/>
  <c r="E88" i="70" s="1"/>
  <c r="D83" i="70"/>
  <c r="D88" i="70" s="1"/>
  <c r="C83" i="70"/>
  <c r="C88" i="70" s="1"/>
  <c r="B83" i="70"/>
  <c r="B88" i="70" s="1"/>
  <c r="T82" i="70"/>
  <c r="T81" i="70"/>
  <c r="T80" i="70"/>
  <c r="T79" i="70"/>
  <c r="T78" i="70"/>
  <c r="T77" i="70"/>
  <c r="T76" i="70"/>
  <c r="E70" i="70"/>
  <c r="D70" i="70"/>
  <c r="C70" i="70"/>
  <c r="G69" i="70"/>
  <c r="F69" i="70"/>
  <c r="E69" i="70"/>
  <c r="D69" i="70"/>
  <c r="C69" i="70"/>
  <c r="B69" i="70"/>
  <c r="G68" i="70"/>
  <c r="F68" i="70"/>
  <c r="E68" i="70"/>
  <c r="D68" i="70"/>
  <c r="C68" i="70"/>
  <c r="B68" i="70"/>
  <c r="H67" i="70"/>
  <c r="G65" i="70"/>
  <c r="G70" i="70" s="1"/>
  <c r="F65" i="70"/>
  <c r="F70" i="70" s="1"/>
  <c r="E65" i="70"/>
  <c r="D65" i="70"/>
  <c r="C65" i="70"/>
  <c r="B65" i="70"/>
  <c r="B70" i="70" s="1"/>
  <c r="H64" i="70"/>
  <c r="H63" i="70"/>
  <c r="H62" i="70"/>
  <c r="H61" i="70"/>
  <c r="H60" i="70"/>
  <c r="H59" i="70"/>
  <c r="H58" i="70"/>
  <c r="G51" i="70"/>
  <c r="Q50" i="70"/>
  <c r="P50" i="70"/>
  <c r="O50" i="70"/>
  <c r="N50" i="70"/>
  <c r="M50" i="70"/>
  <c r="L50" i="70"/>
  <c r="H50" i="70"/>
  <c r="G50" i="70"/>
  <c r="F50" i="70"/>
  <c r="E50" i="70"/>
  <c r="D50" i="70"/>
  <c r="C50" i="70"/>
  <c r="B50" i="70"/>
  <c r="Q49" i="70"/>
  <c r="P49" i="70"/>
  <c r="O49" i="70"/>
  <c r="N49" i="70"/>
  <c r="M49" i="70"/>
  <c r="L49" i="70"/>
  <c r="H49" i="70"/>
  <c r="G49" i="70"/>
  <c r="F49" i="70"/>
  <c r="E49" i="70"/>
  <c r="D49" i="70"/>
  <c r="C49" i="70"/>
  <c r="B49" i="70"/>
  <c r="R48" i="70"/>
  <c r="I48" i="70"/>
  <c r="Q46" i="70"/>
  <c r="Q51" i="70" s="1"/>
  <c r="P46" i="70"/>
  <c r="P51" i="70" s="1"/>
  <c r="O46" i="70"/>
  <c r="O51" i="70" s="1"/>
  <c r="N46" i="70"/>
  <c r="N51" i="70" s="1"/>
  <c r="M46" i="70"/>
  <c r="M51" i="70" s="1"/>
  <c r="L46" i="70"/>
  <c r="L51" i="70" s="1"/>
  <c r="H46" i="70"/>
  <c r="H51" i="70" s="1"/>
  <c r="G46" i="70"/>
  <c r="F46" i="70"/>
  <c r="F51" i="70" s="1"/>
  <c r="E46" i="70"/>
  <c r="E51" i="70" s="1"/>
  <c r="D46" i="70"/>
  <c r="D51" i="70" s="1"/>
  <c r="C46" i="70"/>
  <c r="C51" i="70" s="1"/>
  <c r="B46" i="70"/>
  <c r="R45" i="70"/>
  <c r="I45" i="70"/>
  <c r="R44" i="70"/>
  <c r="I44" i="70"/>
  <c r="R43" i="70"/>
  <c r="I43" i="70"/>
  <c r="R42" i="70"/>
  <c r="I42" i="70"/>
  <c r="R41" i="70"/>
  <c r="I41" i="70"/>
  <c r="R40" i="70"/>
  <c r="I40" i="70"/>
  <c r="R39" i="70"/>
  <c r="I39" i="70"/>
  <c r="K32" i="70"/>
  <c r="J32" i="70" s="1"/>
  <c r="E32" i="70"/>
  <c r="D32" i="70" s="1"/>
  <c r="E30" i="70"/>
  <c r="M29" i="70"/>
  <c r="L29" i="70"/>
  <c r="K29" i="70"/>
  <c r="J29" i="70"/>
  <c r="I29" i="70"/>
  <c r="G29" i="70"/>
  <c r="F29" i="70"/>
  <c r="E29" i="70"/>
  <c r="D29" i="70"/>
  <c r="C29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G28" i="70"/>
  <c r="F28" i="70"/>
  <c r="E28" i="70"/>
  <c r="D28" i="70"/>
  <c r="C28" i="70"/>
  <c r="U27" i="70"/>
  <c r="T27" i="70"/>
  <c r="S27" i="70"/>
  <c r="R27" i="70"/>
  <c r="Q27" i="70"/>
  <c r="P27" i="70"/>
  <c r="O27" i="70"/>
  <c r="N27" i="70"/>
  <c r="M27" i="70"/>
  <c r="L27" i="70"/>
  <c r="L30" i="70" s="1"/>
  <c r="K27" i="70"/>
  <c r="K30" i="70" s="1"/>
  <c r="J27" i="70"/>
  <c r="J30" i="70" s="1"/>
  <c r="I27" i="70"/>
  <c r="G27" i="70"/>
  <c r="F27" i="70"/>
  <c r="F30" i="70" s="1"/>
  <c r="E27" i="70"/>
  <c r="D27" i="70"/>
  <c r="C27" i="70"/>
  <c r="C30" i="70" s="1"/>
  <c r="V26" i="70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N29" i="70" s="1"/>
  <c r="M24" i="70"/>
  <c r="L24" i="70"/>
  <c r="K24" i="70"/>
  <c r="J24" i="70"/>
  <c r="I24" i="70"/>
  <c r="H24" i="70"/>
  <c r="G24" i="70"/>
  <c r="F24" i="70"/>
  <c r="E24" i="70"/>
  <c r="D24" i="70"/>
  <c r="C24" i="70"/>
  <c r="B24" i="70"/>
  <c r="V23" i="70"/>
  <c r="V22" i="70"/>
  <c r="V21" i="70"/>
  <c r="V20" i="70"/>
  <c r="V19" i="70"/>
  <c r="V18" i="70"/>
  <c r="V17" i="70"/>
  <c r="W27" i="71" l="1"/>
  <c r="R49" i="71"/>
  <c r="R47" i="71"/>
  <c r="T84" i="71"/>
  <c r="T86" i="71"/>
  <c r="I47" i="71"/>
  <c r="I49" i="71"/>
  <c r="I46" i="70"/>
  <c r="I49" i="70" s="1"/>
  <c r="B51" i="70"/>
  <c r="I30" i="70"/>
  <c r="I31" i="70" s="1"/>
  <c r="C31" i="70"/>
  <c r="E31" i="70"/>
  <c r="J31" i="70"/>
  <c r="F31" i="70"/>
  <c r="L31" i="70"/>
  <c r="V24" i="70"/>
  <c r="V25" i="70" s="1"/>
  <c r="D30" i="70"/>
  <c r="D31" i="70" s="1"/>
  <c r="M30" i="70"/>
  <c r="M31" i="70" s="1"/>
  <c r="K31" i="70"/>
  <c r="G30" i="70"/>
  <c r="G31" i="70" s="1"/>
  <c r="R46" i="70"/>
  <c r="T83" i="70"/>
  <c r="H65" i="70"/>
  <c r="L83" i="69"/>
  <c r="M83" i="69"/>
  <c r="N83" i="69"/>
  <c r="O83" i="69"/>
  <c r="P83" i="69"/>
  <c r="Q83" i="69"/>
  <c r="R83" i="69"/>
  <c r="S83" i="69"/>
  <c r="I47" i="70" l="1"/>
  <c r="W27" i="70"/>
  <c r="T84" i="70"/>
  <c r="T86" i="70"/>
  <c r="R49" i="70"/>
  <c r="R47" i="70"/>
  <c r="H68" i="70"/>
  <c r="H66" i="70"/>
  <c r="S87" i="69"/>
  <c r="R87" i="69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S86" i="69"/>
  <c r="R86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B86" i="69"/>
  <c r="T85" i="69"/>
  <c r="S88" i="69"/>
  <c r="R88" i="69"/>
  <c r="Q88" i="69"/>
  <c r="P88" i="69"/>
  <c r="O88" i="69"/>
  <c r="N88" i="69"/>
  <c r="M88" i="69"/>
  <c r="L88" i="69"/>
  <c r="K83" i="69"/>
  <c r="K88" i="69" s="1"/>
  <c r="J83" i="69"/>
  <c r="J88" i="69" s="1"/>
  <c r="I83" i="69"/>
  <c r="I88" i="69" s="1"/>
  <c r="H83" i="69"/>
  <c r="H88" i="69" s="1"/>
  <c r="G83" i="69"/>
  <c r="G88" i="69" s="1"/>
  <c r="F83" i="69"/>
  <c r="F88" i="69" s="1"/>
  <c r="E83" i="69"/>
  <c r="E88" i="69" s="1"/>
  <c r="D83" i="69"/>
  <c r="D88" i="69" s="1"/>
  <c r="C83" i="69"/>
  <c r="C88" i="69" s="1"/>
  <c r="B83" i="69"/>
  <c r="B88" i="69" s="1"/>
  <c r="T82" i="69"/>
  <c r="T81" i="69"/>
  <c r="T80" i="69"/>
  <c r="T79" i="69"/>
  <c r="T78" i="69"/>
  <c r="T77" i="69"/>
  <c r="T76" i="69"/>
  <c r="G70" i="69"/>
  <c r="F70" i="69"/>
  <c r="C70" i="69"/>
  <c r="G69" i="69"/>
  <c r="F69" i="69"/>
  <c r="E69" i="69"/>
  <c r="D69" i="69"/>
  <c r="C69" i="69"/>
  <c r="B69" i="69"/>
  <c r="G68" i="69"/>
  <c r="F68" i="69"/>
  <c r="E68" i="69"/>
  <c r="D68" i="69"/>
  <c r="C68" i="69"/>
  <c r="B68" i="69"/>
  <c r="H67" i="69"/>
  <c r="G65" i="69"/>
  <c r="F65" i="69"/>
  <c r="E65" i="69"/>
  <c r="E70" i="69" s="1"/>
  <c r="D65" i="69"/>
  <c r="D70" i="69" s="1"/>
  <c r="C65" i="69"/>
  <c r="B65" i="69"/>
  <c r="B70" i="69" s="1"/>
  <c r="H64" i="69"/>
  <c r="H63" i="69"/>
  <c r="H62" i="69"/>
  <c r="H61" i="69"/>
  <c r="H60" i="69"/>
  <c r="H59" i="69"/>
  <c r="H58" i="69"/>
  <c r="H51" i="69"/>
  <c r="Q50" i="69"/>
  <c r="P50" i="69"/>
  <c r="O50" i="69"/>
  <c r="N50" i="69"/>
  <c r="M50" i="69"/>
  <c r="L50" i="69"/>
  <c r="H50" i="69"/>
  <c r="G50" i="69"/>
  <c r="F50" i="69"/>
  <c r="E50" i="69"/>
  <c r="D50" i="69"/>
  <c r="C50" i="69"/>
  <c r="B50" i="69"/>
  <c r="Q49" i="69"/>
  <c r="P49" i="69"/>
  <c r="O49" i="69"/>
  <c r="N49" i="69"/>
  <c r="M49" i="69"/>
  <c r="L49" i="69"/>
  <c r="H49" i="69"/>
  <c r="G49" i="69"/>
  <c r="F49" i="69"/>
  <c r="E49" i="69"/>
  <c r="D49" i="69"/>
  <c r="C49" i="69"/>
  <c r="B49" i="69"/>
  <c r="R48" i="69"/>
  <c r="I48" i="69"/>
  <c r="Q46" i="69"/>
  <c r="P46" i="69"/>
  <c r="P51" i="69" s="1"/>
  <c r="O46" i="69"/>
  <c r="O51" i="69" s="1"/>
  <c r="N46" i="69"/>
  <c r="N51" i="69" s="1"/>
  <c r="M46" i="69"/>
  <c r="M51" i="69" s="1"/>
  <c r="L46" i="69"/>
  <c r="L51" i="69" s="1"/>
  <c r="H46" i="69"/>
  <c r="G46" i="69"/>
  <c r="G51" i="69" s="1"/>
  <c r="F46" i="69"/>
  <c r="F51" i="69" s="1"/>
  <c r="E46" i="69"/>
  <c r="E51" i="69" s="1"/>
  <c r="D46" i="69"/>
  <c r="D51" i="69" s="1"/>
  <c r="C46" i="69"/>
  <c r="C51" i="69" s="1"/>
  <c r="B46" i="69"/>
  <c r="B51" i="69" s="1"/>
  <c r="R45" i="69"/>
  <c r="I45" i="69"/>
  <c r="R44" i="69"/>
  <c r="I44" i="69"/>
  <c r="R43" i="69"/>
  <c r="I43" i="69"/>
  <c r="R42" i="69"/>
  <c r="I42" i="69"/>
  <c r="R41" i="69"/>
  <c r="I41" i="69"/>
  <c r="R40" i="69"/>
  <c r="I40" i="69"/>
  <c r="R39" i="69"/>
  <c r="I39" i="69"/>
  <c r="K32" i="69"/>
  <c r="J32" i="69" s="1"/>
  <c r="E32" i="69"/>
  <c r="D32" i="69" s="1"/>
  <c r="F30" i="69"/>
  <c r="M29" i="69"/>
  <c r="L29" i="69"/>
  <c r="K29" i="69"/>
  <c r="J29" i="69"/>
  <c r="I29" i="69"/>
  <c r="G29" i="69"/>
  <c r="F29" i="69"/>
  <c r="E29" i="69"/>
  <c r="D29" i="69"/>
  <c r="C29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G28" i="69"/>
  <c r="F28" i="69"/>
  <c r="E28" i="69"/>
  <c r="D28" i="69"/>
  <c r="C28" i="69"/>
  <c r="U27" i="69"/>
  <c r="T27" i="69"/>
  <c r="S27" i="69"/>
  <c r="R27" i="69"/>
  <c r="Q27" i="69"/>
  <c r="P27" i="69"/>
  <c r="O27" i="69"/>
  <c r="N27" i="69"/>
  <c r="M27" i="69"/>
  <c r="M30" i="69" s="1"/>
  <c r="L27" i="69"/>
  <c r="L30" i="69" s="1"/>
  <c r="K27" i="69"/>
  <c r="K30" i="69" s="1"/>
  <c r="J27" i="69"/>
  <c r="J30" i="69" s="1"/>
  <c r="I27" i="69"/>
  <c r="I30" i="69" s="1"/>
  <c r="G27" i="69"/>
  <c r="G30" i="69" s="1"/>
  <c r="F27" i="69"/>
  <c r="E27" i="69"/>
  <c r="D27" i="69"/>
  <c r="D30" i="69" s="1"/>
  <c r="C27" i="69"/>
  <c r="C30" i="69" s="1"/>
  <c r="V26" i="69"/>
  <c r="U24" i="69"/>
  <c r="U29" i="69" s="1"/>
  <c r="T24" i="69"/>
  <c r="T29" i="69" s="1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L24" i="69"/>
  <c r="K24" i="69"/>
  <c r="J24" i="69"/>
  <c r="I24" i="69"/>
  <c r="H24" i="69"/>
  <c r="G24" i="69"/>
  <c r="F24" i="69"/>
  <c r="E24" i="69"/>
  <c r="D24" i="69"/>
  <c r="C24" i="69"/>
  <c r="B24" i="69"/>
  <c r="V23" i="69"/>
  <c r="V22" i="69"/>
  <c r="V21" i="69"/>
  <c r="V20" i="69"/>
  <c r="V19" i="69"/>
  <c r="V18" i="69"/>
  <c r="V17" i="69"/>
  <c r="R46" i="69" l="1"/>
  <c r="R49" i="69" s="1"/>
  <c r="D31" i="69"/>
  <c r="M31" i="69"/>
  <c r="J31" i="69"/>
  <c r="G31" i="69"/>
  <c r="I31" i="69"/>
  <c r="V24" i="69"/>
  <c r="V25" i="69" s="1"/>
  <c r="C31" i="69"/>
  <c r="L31" i="69"/>
  <c r="F31" i="69"/>
  <c r="I46" i="69"/>
  <c r="K31" i="69"/>
  <c r="Q51" i="69"/>
  <c r="E30" i="69"/>
  <c r="E31" i="69" s="1"/>
  <c r="T83" i="69"/>
  <c r="H65" i="69"/>
  <c r="S87" i="68"/>
  <c r="R87" i="68"/>
  <c r="Q87" i="68"/>
  <c r="P87" i="68"/>
  <c r="O87" i="68"/>
  <c r="N87" i="68"/>
  <c r="M87" i="68"/>
  <c r="L87" i="68"/>
  <c r="K87" i="68"/>
  <c r="J87" i="68"/>
  <c r="I87" i="68"/>
  <c r="H87" i="68"/>
  <c r="G87" i="68"/>
  <c r="F87" i="68"/>
  <c r="E87" i="68"/>
  <c r="D87" i="68"/>
  <c r="C87" i="68"/>
  <c r="B87" i="68"/>
  <c r="S86" i="68"/>
  <c r="R86" i="68"/>
  <c r="Q86" i="68"/>
  <c r="P86" i="68"/>
  <c r="O86" i="68"/>
  <c r="N86" i="68"/>
  <c r="M86" i="68"/>
  <c r="L86" i="68"/>
  <c r="K86" i="68"/>
  <c r="J86" i="68"/>
  <c r="I86" i="68"/>
  <c r="H86" i="68"/>
  <c r="G86" i="68"/>
  <c r="F86" i="68"/>
  <c r="E86" i="68"/>
  <c r="D86" i="68"/>
  <c r="C86" i="68"/>
  <c r="B86" i="68"/>
  <c r="T85" i="68"/>
  <c r="S83" i="68"/>
  <c r="S88" i="68" s="1"/>
  <c r="R83" i="68"/>
  <c r="R88" i="68" s="1"/>
  <c r="Q83" i="68"/>
  <c r="Q88" i="68" s="1"/>
  <c r="P83" i="68"/>
  <c r="P88" i="68" s="1"/>
  <c r="O83" i="68"/>
  <c r="O88" i="68" s="1"/>
  <c r="N83" i="68"/>
  <c r="N88" i="68" s="1"/>
  <c r="M83" i="68"/>
  <c r="M88" i="68" s="1"/>
  <c r="L83" i="68"/>
  <c r="L88" i="68" s="1"/>
  <c r="K83" i="68"/>
  <c r="K88" i="68" s="1"/>
  <c r="J83" i="68"/>
  <c r="J88" i="68" s="1"/>
  <c r="I83" i="68"/>
  <c r="I88" i="68" s="1"/>
  <c r="H83" i="68"/>
  <c r="H88" i="68" s="1"/>
  <c r="G83" i="68"/>
  <c r="G88" i="68" s="1"/>
  <c r="F83" i="68"/>
  <c r="F88" i="68" s="1"/>
  <c r="E83" i="68"/>
  <c r="E88" i="68" s="1"/>
  <c r="D83" i="68"/>
  <c r="D88" i="68" s="1"/>
  <c r="C83" i="68"/>
  <c r="C88" i="68" s="1"/>
  <c r="B83" i="68"/>
  <c r="B88" i="68" s="1"/>
  <c r="T82" i="68"/>
  <c r="T81" i="68"/>
  <c r="T80" i="68"/>
  <c r="T79" i="68"/>
  <c r="T78" i="68"/>
  <c r="T77" i="68"/>
  <c r="T76" i="68"/>
  <c r="C70" i="68"/>
  <c r="G69" i="68"/>
  <c r="F69" i="68"/>
  <c r="E69" i="68"/>
  <c r="D69" i="68"/>
  <c r="C69" i="68"/>
  <c r="B69" i="68"/>
  <c r="G68" i="68"/>
  <c r="F68" i="68"/>
  <c r="E68" i="68"/>
  <c r="D68" i="68"/>
  <c r="C68" i="68"/>
  <c r="B68" i="68"/>
  <c r="H67" i="68"/>
  <c r="G65" i="68"/>
  <c r="G70" i="68" s="1"/>
  <c r="F65" i="68"/>
  <c r="H65" i="68" s="1"/>
  <c r="E65" i="68"/>
  <c r="E70" i="68" s="1"/>
  <c r="D65" i="68"/>
  <c r="D70" i="68" s="1"/>
  <c r="C65" i="68"/>
  <c r="B65" i="68"/>
  <c r="B70" i="68" s="1"/>
  <c r="H64" i="68"/>
  <c r="H63" i="68"/>
  <c r="H62" i="68"/>
  <c r="H61" i="68"/>
  <c r="H60" i="68"/>
  <c r="H59" i="68"/>
  <c r="H58" i="68"/>
  <c r="Q50" i="68"/>
  <c r="P50" i="68"/>
  <c r="O50" i="68"/>
  <c r="N50" i="68"/>
  <c r="M50" i="68"/>
  <c r="L50" i="68"/>
  <c r="H50" i="68"/>
  <c r="G50" i="68"/>
  <c r="F50" i="68"/>
  <c r="E50" i="68"/>
  <c r="D50" i="68"/>
  <c r="C50" i="68"/>
  <c r="B50" i="68"/>
  <c r="Q49" i="68"/>
  <c r="P49" i="68"/>
  <c r="O49" i="68"/>
  <c r="N49" i="68"/>
  <c r="M49" i="68"/>
  <c r="L49" i="68"/>
  <c r="H49" i="68"/>
  <c r="G49" i="68"/>
  <c r="F49" i="68"/>
  <c r="E49" i="68"/>
  <c r="D49" i="68"/>
  <c r="C49" i="68"/>
  <c r="B49" i="68"/>
  <c r="R48" i="68"/>
  <c r="I48" i="68"/>
  <c r="Q46" i="68"/>
  <c r="Q51" i="68" s="1"/>
  <c r="P46" i="68"/>
  <c r="P51" i="68" s="1"/>
  <c r="O46" i="68"/>
  <c r="O51" i="68" s="1"/>
  <c r="N46" i="68"/>
  <c r="N51" i="68" s="1"/>
  <c r="M46" i="68"/>
  <c r="M51" i="68" s="1"/>
  <c r="L46" i="68"/>
  <c r="L51" i="68" s="1"/>
  <c r="H46" i="68"/>
  <c r="H51" i="68" s="1"/>
  <c r="G46" i="68"/>
  <c r="G51" i="68" s="1"/>
  <c r="F46" i="68"/>
  <c r="F51" i="68" s="1"/>
  <c r="E46" i="68"/>
  <c r="E51" i="68" s="1"/>
  <c r="D46" i="68"/>
  <c r="D51" i="68" s="1"/>
  <c r="C46" i="68"/>
  <c r="C51" i="68" s="1"/>
  <c r="B46" i="68"/>
  <c r="B51" i="68" s="1"/>
  <c r="R45" i="68"/>
  <c r="I45" i="68"/>
  <c r="R44" i="68"/>
  <c r="I44" i="68"/>
  <c r="R43" i="68"/>
  <c r="I43" i="68"/>
  <c r="R42" i="68"/>
  <c r="I42" i="68"/>
  <c r="R41" i="68"/>
  <c r="I41" i="68"/>
  <c r="R40" i="68"/>
  <c r="I40" i="68"/>
  <c r="R39" i="68"/>
  <c r="I39" i="68"/>
  <c r="K32" i="68"/>
  <c r="J32" i="68" s="1"/>
  <c r="E32" i="68"/>
  <c r="D32" i="68" s="1"/>
  <c r="M29" i="68"/>
  <c r="L29" i="68"/>
  <c r="K29" i="68"/>
  <c r="J29" i="68"/>
  <c r="I29" i="68"/>
  <c r="G29" i="68"/>
  <c r="F29" i="68"/>
  <c r="E29" i="68"/>
  <c r="D29" i="68"/>
  <c r="C29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G28" i="68"/>
  <c r="F28" i="68"/>
  <c r="E28" i="68"/>
  <c r="D28" i="68"/>
  <c r="C28" i="68"/>
  <c r="U27" i="68"/>
  <c r="T27" i="68"/>
  <c r="S27" i="68"/>
  <c r="R27" i="68"/>
  <c r="Q27" i="68"/>
  <c r="P27" i="68"/>
  <c r="O27" i="68"/>
  <c r="N27" i="68"/>
  <c r="M27" i="68"/>
  <c r="L27" i="68"/>
  <c r="L30" i="68" s="1"/>
  <c r="K27" i="68"/>
  <c r="K30" i="68" s="1"/>
  <c r="J27" i="68"/>
  <c r="J30" i="68" s="1"/>
  <c r="I27" i="68"/>
  <c r="G27" i="68"/>
  <c r="F27" i="68"/>
  <c r="F30" i="68" s="1"/>
  <c r="E27" i="68"/>
  <c r="D27" i="68"/>
  <c r="C27" i="68"/>
  <c r="V26" i="68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O29" i="68" s="1"/>
  <c r="N24" i="68"/>
  <c r="N29" i="68" s="1"/>
  <c r="M24" i="68"/>
  <c r="L24" i="68"/>
  <c r="K24" i="68"/>
  <c r="J24" i="68"/>
  <c r="I24" i="68"/>
  <c r="H24" i="68"/>
  <c r="G24" i="68"/>
  <c r="F24" i="68"/>
  <c r="E24" i="68"/>
  <c r="D24" i="68"/>
  <c r="C24" i="68"/>
  <c r="B24" i="68"/>
  <c r="V23" i="68"/>
  <c r="V22" i="68"/>
  <c r="V21" i="68"/>
  <c r="V20" i="68"/>
  <c r="V19" i="68"/>
  <c r="V18" i="68"/>
  <c r="V17" i="68"/>
  <c r="R47" i="69" l="1"/>
  <c r="W27" i="69"/>
  <c r="I49" i="69"/>
  <c r="I47" i="69"/>
  <c r="H66" i="69"/>
  <c r="H68" i="69"/>
  <c r="T84" i="69"/>
  <c r="T86" i="69"/>
  <c r="J31" i="68"/>
  <c r="C31" i="68"/>
  <c r="C30" i="68"/>
  <c r="L31" i="68"/>
  <c r="V24" i="68"/>
  <c r="V25" i="68" s="1"/>
  <c r="H66" i="68"/>
  <c r="H68" i="68"/>
  <c r="I31" i="68"/>
  <c r="F31" i="68"/>
  <c r="D31" i="68"/>
  <c r="D30" i="68"/>
  <c r="M30" i="68"/>
  <c r="M31" i="68" s="1"/>
  <c r="K31" i="68"/>
  <c r="E30" i="68"/>
  <c r="E31" i="68" s="1"/>
  <c r="F70" i="68"/>
  <c r="G30" i="68"/>
  <c r="G31" i="68" s="1"/>
  <c r="R46" i="68"/>
  <c r="I30" i="68"/>
  <c r="I46" i="68"/>
  <c r="T83" i="68"/>
  <c r="S87" i="67"/>
  <c r="R87" i="67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S86" i="67"/>
  <c r="R86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B86" i="67"/>
  <c r="T85" i="67"/>
  <c r="S83" i="67"/>
  <c r="S88" i="67" s="1"/>
  <c r="R83" i="67"/>
  <c r="R88" i="67" s="1"/>
  <c r="Q83" i="67"/>
  <c r="Q88" i="67" s="1"/>
  <c r="P83" i="67"/>
  <c r="P88" i="67" s="1"/>
  <c r="O83" i="67"/>
  <c r="O88" i="67" s="1"/>
  <c r="N83" i="67"/>
  <c r="N88" i="67" s="1"/>
  <c r="M83" i="67"/>
  <c r="M88" i="67" s="1"/>
  <c r="L83" i="67"/>
  <c r="L88" i="67" s="1"/>
  <c r="K83" i="67"/>
  <c r="K88" i="67" s="1"/>
  <c r="J83" i="67"/>
  <c r="J88" i="67" s="1"/>
  <c r="I83" i="67"/>
  <c r="I88" i="67" s="1"/>
  <c r="H83" i="67"/>
  <c r="H88" i="67" s="1"/>
  <c r="G83" i="67"/>
  <c r="G88" i="67" s="1"/>
  <c r="F83" i="67"/>
  <c r="F88" i="67" s="1"/>
  <c r="E83" i="67"/>
  <c r="E88" i="67" s="1"/>
  <c r="D83" i="67"/>
  <c r="D88" i="67" s="1"/>
  <c r="C83" i="67"/>
  <c r="C88" i="67" s="1"/>
  <c r="B83" i="67"/>
  <c r="B88" i="67" s="1"/>
  <c r="T82" i="67"/>
  <c r="T81" i="67"/>
  <c r="T80" i="67"/>
  <c r="T79" i="67"/>
  <c r="T78" i="67"/>
  <c r="T77" i="67"/>
  <c r="T76" i="67"/>
  <c r="E70" i="67"/>
  <c r="C70" i="67"/>
  <c r="B70" i="67"/>
  <c r="G69" i="67"/>
  <c r="F69" i="67"/>
  <c r="E69" i="67"/>
  <c r="D69" i="67"/>
  <c r="C69" i="67"/>
  <c r="B69" i="67"/>
  <c r="G68" i="67"/>
  <c r="F68" i="67"/>
  <c r="E68" i="67"/>
  <c r="D68" i="67"/>
  <c r="C68" i="67"/>
  <c r="B68" i="67"/>
  <c r="H67" i="67"/>
  <c r="H65" i="67"/>
  <c r="H68" i="67" s="1"/>
  <c r="G65" i="67"/>
  <c r="G70" i="67" s="1"/>
  <c r="F65" i="67"/>
  <c r="F70" i="67" s="1"/>
  <c r="E65" i="67"/>
  <c r="D65" i="67"/>
  <c r="D70" i="67" s="1"/>
  <c r="C65" i="67"/>
  <c r="B65" i="67"/>
  <c r="H64" i="67"/>
  <c r="H63" i="67"/>
  <c r="H62" i="67"/>
  <c r="H61" i="67"/>
  <c r="H60" i="67"/>
  <c r="H59" i="67"/>
  <c r="H58" i="67"/>
  <c r="G51" i="67"/>
  <c r="E51" i="67"/>
  <c r="Q50" i="67"/>
  <c r="P50" i="67"/>
  <c r="O50" i="67"/>
  <c r="N50" i="67"/>
  <c r="M50" i="67"/>
  <c r="L50" i="67"/>
  <c r="H50" i="67"/>
  <c r="G50" i="67"/>
  <c r="F50" i="67"/>
  <c r="E50" i="67"/>
  <c r="D50" i="67"/>
  <c r="C50" i="67"/>
  <c r="B50" i="67"/>
  <c r="Q49" i="67"/>
  <c r="P49" i="67"/>
  <c r="O49" i="67"/>
  <c r="N49" i="67"/>
  <c r="M49" i="67"/>
  <c r="L49" i="67"/>
  <c r="H49" i="67"/>
  <c r="G49" i="67"/>
  <c r="F49" i="67"/>
  <c r="E49" i="67"/>
  <c r="D49" i="67"/>
  <c r="C49" i="67"/>
  <c r="B49" i="67"/>
  <c r="R48" i="67"/>
  <c r="I48" i="67"/>
  <c r="Q46" i="67"/>
  <c r="Q51" i="67" s="1"/>
  <c r="P46" i="67"/>
  <c r="P51" i="67" s="1"/>
  <c r="O46" i="67"/>
  <c r="O51" i="67" s="1"/>
  <c r="N46" i="67"/>
  <c r="N51" i="67" s="1"/>
  <c r="M46" i="67"/>
  <c r="M51" i="67" s="1"/>
  <c r="L46" i="67"/>
  <c r="L51" i="67" s="1"/>
  <c r="H46" i="67"/>
  <c r="H51" i="67" s="1"/>
  <c r="G46" i="67"/>
  <c r="F46" i="67"/>
  <c r="F51" i="67" s="1"/>
  <c r="E46" i="67"/>
  <c r="D46" i="67"/>
  <c r="D51" i="67" s="1"/>
  <c r="C46" i="67"/>
  <c r="C51" i="67" s="1"/>
  <c r="B46" i="67"/>
  <c r="B51" i="67" s="1"/>
  <c r="R45" i="67"/>
  <c r="I45" i="67"/>
  <c r="R44" i="67"/>
  <c r="I44" i="67"/>
  <c r="R43" i="67"/>
  <c r="I43" i="67"/>
  <c r="R42" i="67"/>
  <c r="I42" i="67"/>
  <c r="R41" i="67"/>
  <c r="I41" i="67"/>
  <c r="R40" i="67"/>
  <c r="I40" i="67"/>
  <c r="R39" i="67"/>
  <c r="I39" i="67"/>
  <c r="K32" i="67"/>
  <c r="J32" i="67" s="1"/>
  <c r="E32" i="67"/>
  <c r="D32" i="67" s="1"/>
  <c r="L30" i="67"/>
  <c r="C30" i="67"/>
  <c r="M29" i="67"/>
  <c r="L29" i="67"/>
  <c r="K29" i="67"/>
  <c r="J29" i="67"/>
  <c r="I29" i="67"/>
  <c r="G29" i="67"/>
  <c r="F29" i="67"/>
  <c r="E29" i="67"/>
  <c r="D29" i="67"/>
  <c r="C29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G28" i="67"/>
  <c r="F28" i="67"/>
  <c r="E28" i="67"/>
  <c r="D28" i="67"/>
  <c r="C28" i="67"/>
  <c r="U27" i="67"/>
  <c r="T27" i="67"/>
  <c r="S27" i="67"/>
  <c r="R27" i="67"/>
  <c r="Q27" i="67"/>
  <c r="P27" i="67"/>
  <c r="O27" i="67"/>
  <c r="N27" i="67"/>
  <c r="M27" i="67"/>
  <c r="L27" i="67"/>
  <c r="K27" i="67"/>
  <c r="K30" i="67" s="1"/>
  <c r="J27" i="67"/>
  <c r="J30" i="67" s="1"/>
  <c r="I27" i="67"/>
  <c r="I30" i="67" s="1"/>
  <c r="G27" i="67"/>
  <c r="F27" i="67"/>
  <c r="F30" i="67" s="1"/>
  <c r="E27" i="67"/>
  <c r="E30" i="67" s="1"/>
  <c r="D27" i="67"/>
  <c r="C27" i="67"/>
  <c r="V26" i="67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L24" i="67"/>
  <c r="K24" i="67"/>
  <c r="J24" i="67"/>
  <c r="I24" i="67"/>
  <c r="H24" i="67"/>
  <c r="G24" i="67"/>
  <c r="F24" i="67"/>
  <c r="E24" i="67"/>
  <c r="D24" i="67"/>
  <c r="C24" i="67"/>
  <c r="B24" i="67"/>
  <c r="V23" i="67"/>
  <c r="V22" i="67"/>
  <c r="V21" i="67"/>
  <c r="V20" i="67"/>
  <c r="V19" i="67"/>
  <c r="V18" i="67"/>
  <c r="V17" i="67"/>
  <c r="W27" i="68" l="1"/>
  <c r="T84" i="68"/>
  <c r="T86" i="68"/>
  <c r="I47" i="68"/>
  <c r="I49" i="68"/>
  <c r="R49" i="68"/>
  <c r="R47" i="68"/>
  <c r="I46" i="67"/>
  <c r="I47" i="67" s="1"/>
  <c r="E31" i="67"/>
  <c r="F31" i="67"/>
  <c r="I31" i="67"/>
  <c r="L31" i="67"/>
  <c r="V24" i="67"/>
  <c r="V25" i="67" s="1"/>
  <c r="K31" i="67"/>
  <c r="C31" i="67"/>
  <c r="D31" i="67"/>
  <c r="J31" i="67"/>
  <c r="H66" i="67"/>
  <c r="D30" i="67"/>
  <c r="M30" i="67"/>
  <c r="M31" i="67" s="1"/>
  <c r="G30" i="67"/>
  <c r="G31" i="67" s="1"/>
  <c r="R46" i="67"/>
  <c r="T83" i="67"/>
  <c r="S87" i="66"/>
  <c r="R87" i="66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S86" i="66"/>
  <c r="R86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B86" i="66"/>
  <c r="T85" i="66"/>
  <c r="S83" i="66"/>
  <c r="S88" i="66" s="1"/>
  <c r="R83" i="66"/>
  <c r="R88" i="66" s="1"/>
  <c r="Q83" i="66"/>
  <c r="Q88" i="66" s="1"/>
  <c r="P83" i="66"/>
  <c r="P88" i="66" s="1"/>
  <c r="O83" i="66"/>
  <c r="O88" i="66" s="1"/>
  <c r="N83" i="66"/>
  <c r="N88" i="66" s="1"/>
  <c r="M83" i="66"/>
  <c r="M88" i="66" s="1"/>
  <c r="L83" i="66"/>
  <c r="L88" i="66" s="1"/>
  <c r="K83" i="66"/>
  <c r="K88" i="66" s="1"/>
  <c r="J83" i="66"/>
  <c r="J88" i="66" s="1"/>
  <c r="I83" i="66"/>
  <c r="I88" i="66" s="1"/>
  <c r="H83" i="66"/>
  <c r="H88" i="66" s="1"/>
  <c r="G83" i="66"/>
  <c r="G88" i="66" s="1"/>
  <c r="F83" i="66"/>
  <c r="F88" i="66" s="1"/>
  <c r="E83" i="66"/>
  <c r="E88" i="66" s="1"/>
  <c r="D83" i="66"/>
  <c r="D88" i="66" s="1"/>
  <c r="C83" i="66"/>
  <c r="C88" i="66" s="1"/>
  <c r="B83" i="66"/>
  <c r="B88" i="66" s="1"/>
  <c r="T82" i="66"/>
  <c r="T81" i="66"/>
  <c r="T80" i="66"/>
  <c r="T79" i="66"/>
  <c r="T78" i="66"/>
  <c r="T77" i="66"/>
  <c r="T76" i="66"/>
  <c r="E70" i="66"/>
  <c r="D70" i="66"/>
  <c r="C70" i="66"/>
  <c r="G69" i="66"/>
  <c r="F69" i="66"/>
  <c r="E69" i="66"/>
  <c r="D69" i="66"/>
  <c r="C69" i="66"/>
  <c r="B69" i="66"/>
  <c r="G68" i="66"/>
  <c r="F68" i="66"/>
  <c r="E68" i="66"/>
  <c r="D68" i="66"/>
  <c r="C68" i="66"/>
  <c r="B68" i="66"/>
  <c r="H67" i="66"/>
  <c r="G65" i="66"/>
  <c r="G70" i="66" s="1"/>
  <c r="F65" i="66"/>
  <c r="F70" i="66" s="1"/>
  <c r="E65" i="66"/>
  <c r="D65" i="66"/>
  <c r="C65" i="66"/>
  <c r="B65" i="66"/>
  <c r="B70" i="66" s="1"/>
  <c r="H64" i="66"/>
  <c r="H63" i="66"/>
  <c r="H62" i="66"/>
  <c r="H61" i="66"/>
  <c r="H60" i="66"/>
  <c r="H59" i="66"/>
  <c r="H58" i="66"/>
  <c r="G51" i="66"/>
  <c r="E51" i="66"/>
  <c r="Q50" i="66"/>
  <c r="P50" i="66"/>
  <c r="O50" i="66"/>
  <c r="N50" i="66"/>
  <c r="M50" i="66"/>
  <c r="L50" i="66"/>
  <c r="H50" i="66"/>
  <c r="G50" i="66"/>
  <c r="F50" i="66"/>
  <c r="E50" i="66"/>
  <c r="D50" i="66"/>
  <c r="C50" i="66"/>
  <c r="B50" i="66"/>
  <c r="Q49" i="66"/>
  <c r="P49" i="66"/>
  <c r="O49" i="66"/>
  <c r="N49" i="66"/>
  <c r="M49" i="66"/>
  <c r="L49" i="66"/>
  <c r="H49" i="66"/>
  <c r="G49" i="66"/>
  <c r="F49" i="66"/>
  <c r="E49" i="66"/>
  <c r="D49" i="66"/>
  <c r="C49" i="66"/>
  <c r="B49" i="66"/>
  <c r="R48" i="66"/>
  <c r="I48" i="66"/>
  <c r="Q46" i="66"/>
  <c r="Q51" i="66" s="1"/>
  <c r="P46" i="66"/>
  <c r="P51" i="66" s="1"/>
  <c r="O46" i="66"/>
  <c r="O51" i="66" s="1"/>
  <c r="N46" i="66"/>
  <c r="N51" i="66" s="1"/>
  <c r="M46" i="66"/>
  <c r="M51" i="66" s="1"/>
  <c r="L46" i="66"/>
  <c r="L51" i="66" s="1"/>
  <c r="H46" i="66"/>
  <c r="H51" i="66" s="1"/>
  <c r="G46" i="66"/>
  <c r="F46" i="66"/>
  <c r="F51" i="66" s="1"/>
  <c r="E46" i="66"/>
  <c r="D46" i="66"/>
  <c r="D51" i="66" s="1"/>
  <c r="C46" i="66"/>
  <c r="C51" i="66" s="1"/>
  <c r="B46" i="66"/>
  <c r="B51" i="66" s="1"/>
  <c r="R45" i="66"/>
  <c r="I45" i="66"/>
  <c r="R44" i="66"/>
  <c r="I44" i="66"/>
  <c r="R43" i="66"/>
  <c r="I43" i="66"/>
  <c r="R42" i="66"/>
  <c r="I42" i="66"/>
  <c r="R41" i="66"/>
  <c r="I41" i="66"/>
  <c r="R40" i="66"/>
  <c r="I40" i="66"/>
  <c r="R39" i="66"/>
  <c r="I39" i="66"/>
  <c r="K32" i="66"/>
  <c r="J32" i="66" s="1"/>
  <c r="E32" i="66"/>
  <c r="D32" i="66" s="1"/>
  <c r="N29" i="66"/>
  <c r="M29" i="66"/>
  <c r="L29" i="66"/>
  <c r="K29" i="66"/>
  <c r="J29" i="66"/>
  <c r="I29" i="66"/>
  <c r="G29" i="66"/>
  <c r="F29" i="66"/>
  <c r="E29" i="66"/>
  <c r="D29" i="66"/>
  <c r="C29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G28" i="66"/>
  <c r="F28" i="66"/>
  <c r="E28" i="66"/>
  <c r="D28" i="66"/>
  <c r="C28" i="66"/>
  <c r="U27" i="66"/>
  <c r="T27" i="66"/>
  <c r="S27" i="66"/>
  <c r="R27" i="66"/>
  <c r="Q27" i="66"/>
  <c r="P27" i="66"/>
  <c r="O27" i="66"/>
  <c r="N27" i="66"/>
  <c r="M27" i="66"/>
  <c r="L27" i="66"/>
  <c r="L30" i="66" s="1"/>
  <c r="K27" i="66"/>
  <c r="K30" i="66" s="1"/>
  <c r="J27" i="66"/>
  <c r="J30" i="66" s="1"/>
  <c r="I27" i="66"/>
  <c r="G27" i="66"/>
  <c r="F27" i="66"/>
  <c r="E27" i="66"/>
  <c r="E30" i="66" s="1"/>
  <c r="D27" i="66"/>
  <c r="C27" i="66"/>
  <c r="C30" i="66" s="1"/>
  <c r="V26" i="66"/>
  <c r="U24" i="66"/>
  <c r="U29" i="66" s="1"/>
  <c r="T24" i="66"/>
  <c r="T29" i="66" s="1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M24" i="66"/>
  <c r="L24" i="66"/>
  <c r="K24" i="66"/>
  <c r="J24" i="66"/>
  <c r="I24" i="66"/>
  <c r="H24" i="66"/>
  <c r="G24" i="66"/>
  <c r="F24" i="66"/>
  <c r="E24" i="66"/>
  <c r="D24" i="66"/>
  <c r="C24" i="66"/>
  <c r="B24" i="66"/>
  <c r="V23" i="66"/>
  <c r="V22" i="66"/>
  <c r="V21" i="66"/>
  <c r="V20" i="66"/>
  <c r="V19" i="66"/>
  <c r="V18" i="66"/>
  <c r="V17" i="66"/>
  <c r="W27" i="67" l="1"/>
  <c r="I49" i="67"/>
  <c r="T86" i="67"/>
  <c r="T84" i="67"/>
  <c r="R47" i="67"/>
  <c r="R49" i="67"/>
  <c r="C31" i="66"/>
  <c r="L31" i="66"/>
  <c r="J31" i="66"/>
  <c r="E31" i="66"/>
  <c r="V24" i="66"/>
  <c r="V25" i="66" s="1"/>
  <c r="D30" i="66"/>
  <c r="D31" i="66" s="1"/>
  <c r="M30" i="66"/>
  <c r="M31" i="66" s="1"/>
  <c r="K31" i="66"/>
  <c r="F30" i="66"/>
  <c r="F31" i="66" s="1"/>
  <c r="G30" i="66"/>
  <c r="G31" i="66" s="1"/>
  <c r="R46" i="66"/>
  <c r="I30" i="66"/>
  <c r="I31" i="66" s="1"/>
  <c r="I46" i="66"/>
  <c r="T83" i="66"/>
  <c r="H65" i="66"/>
  <c r="W27" i="66" l="1"/>
  <c r="R49" i="66"/>
  <c r="R47" i="66"/>
  <c r="I47" i="66"/>
  <c r="I49" i="66"/>
  <c r="T84" i="66"/>
  <c r="T86" i="66"/>
  <c r="H68" i="66"/>
  <c r="H66" i="66"/>
  <c r="S87" i="65" l="1"/>
  <c r="R87" i="65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S86" i="65"/>
  <c r="R86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B86" i="65"/>
  <c r="T85" i="65"/>
  <c r="S83" i="65"/>
  <c r="S88" i="65" s="1"/>
  <c r="R83" i="65"/>
  <c r="R88" i="65" s="1"/>
  <c r="Q83" i="65"/>
  <c r="Q88" i="65" s="1"/>
  <c r="P83" i="65"/>
  <c r="P88" i="65" s="1"/>
  <c r="O83" i="65"/>
  <c r="O88" i="65" s="1"/>
  <c r="N83" i="65"/>
  <c r="N88" i="65" s="1"/>
  <c r="M83" i="65"/>
  <c r="M88" i="65" s="1"/>
  <c r="L83" i="65"/>
  <c r="L88" i="65" s="1"/>
  <c r="K83" i="65"/>
  <c r="K88" i="65" s="1"/>
  <c r="J83" i="65"/>
  <c r="J88" i="65" s="1"/>
  <c r="I83" i="65"/>
  <c r="I88" i="65" s="1"/>
  <c r="H83" i="65"/>
  <c r="H88" i="65" s="1"/>
  <c r="G83" i="65"/>
  <c r="G88" i="65" s="1"/>
  <c r="F83" i="65"/>
  <c r="F88" i="65" s="1"/>
  <c r="E83" i="65"/>
  <c r="E88" i="65" s="1"/>
  <c r="D83" i="65"/>
  <c r="D88" i="65" s="1"/>
  <c r="C83" i="65"/>
  <c r="C88" i="65" s="1"/>
  <c r="B83" i="65"/>
  <c r="B88" i="65" s="1"/>
  <c r="T82" i="65"/>
  <c r="T81" i="65"/>
  <c r="T80" i="65"/>
  <c r="T79" i="65"/>
  <c r="T78" i="65"/>
  <c r="T77" i="65"/>
  <c r="T76" i="65"/>
  <c r="E70" i="65"/>
  <c r="D70" i="65"/>
  <c r="C70" i="65"/>
  <c r="G69" i="65"/>
  <c r="F69" i="65"/>
  <c r="E69" i="65"/>
  <c r="D69" i="65"/>
  <c r="C69" i="65"/>
  <c r="B69" i="65"/>
  <c r="G68" i="65"/>
  <c r="F68" i="65"/>
  <c r="E68" i="65"/>
  <c r="D68" i="65"/>
  <c r="C68" i="65"/>
  <c r="B68" i="65"/>
  <c r="H67" i="65"/>
  <c r="G65" i="65"/>
  <c r="G70" i="65" s="1"/>
  <c r="F65" i="65"/>
  <c r="F70" i="65" s="1"/>
  <c r="E65" i="65"/>
  <c r="D65" i="65"/>
  <c r="C65" i="65"/>
  <c r="B65" i="65"/>
  <c r="B70" i="65" s="1"/>
  <c r="H64" i="65"/>
  <c r="H63" i="65"/>
  <c r="H62" i="65"/>
  <c r="H61" i="65"/>
  <c r="H60" i="65"/>
  <c r="H59" i="65"/>
  <c r="H58" i="65"/>
  <c r="E51" i="65"/>
  <c r="Q50" i="65"/>
  <c r="P50" i="65"/>
  <c r="O50" i="65"/>
  <c r="N50" i="65"/>
  <c r="M50" i="65"/>
  <c r="L50" i="65"/>
  <c r="H50" i="65"/>
  <c r="G50" i="65"/>
  <c r="F50" i="65"/>
  <c r="E50" i="65"/>
  <c r="D50" i="65"/>
  <c r="C50" i="65"/>
  <c r="B50" i="65"/>
  <c r="Q49" i="65"/>
  <c r="P49" i="65"/>
  <c r="O49" i="65"/>
  <c r="N49" i="65"/>
  <c r="M49" i="65"/>
  <c r="L49" i="65"/>
  <c r="H49" i="65"/>
  <c r="G49" i="65"/>
  <c r="F49" i="65"/>
  <c r="E49" i="65"/>
  <c r="D49" i="65"/>
  <c r="C49" i="65"/>
  <c r="B49" i="65"/>
  <c r="R48" i="65"/>
  <c r="I48" i="65"/>
  <c r="Q46" i="65"/>
  <c r="Q51" i="65" s="1"/>
  <c r="P46" i="65"/>
  <c r="P51" i="65" s="1"/>
  <c r="O46" i="65"/>
  <c r="O51" i="65" s="1"/>
  <c r="N46" i="65"/>
  <c r="N51" i="65" s="1"/>
  <c r="M46" i="65"/>
  <c r="M51" i="65" s="1"/>
  <c r="L46" i="65"/>
  <c r="L51" i="65" s="1"/>
  <c r="H46" i="65"/>
  <c r="H51" i="65" s="1"/>
  <c r="G46" i="65"/>
  <c r="G51" i="65" s="1"/>
  <c r="F46" i="65"/>
  <c r="F51" i="65" s="1"/>
  <c r="E46" i="65"/>
  <c r="D46" i="65"/>
  <c r="D51" i="65" s="1"/>
  <c r="C46" i="65"/>
  <c r="C51" i="65" s="1"/>
  <c r="B46" i="65"/>
  <c r="B51" i="65" s="1"/>
  <c r="R45" i="65"/>
  <c r="I45" i="65"/>
  <c r="R44" i="65"/>
  <c r="I44" i="65"/>
  <c r="R43" i="65"/>
  <c r="I43" i="65"/>
  <c r="R42" i="65"/>
  <c r="I42" i="65"/>
  <c r="R41" i="65"/>
  <c r="I41" i="65"/>
  <c r="R40" i="65"/>
  <c r="I40" i="65"/>
  <c r="R39" i="65"/>
  <c r="I39" i="65"/>
  <c r="K32" i="65"/>
  <c r="J32" i="65"/>
  <c r="E32" i="65"/>
  <c r="D32" i="65" s="1"/>
  <c r="M29" i="65"/>
  <c r="L29" i="65"/>
  <c r="K29" i="65"/>
  <c r="J29" i="65"/>
  <c r="I29" i="65"/>
  <c r="G29" i="65"/>
  <c r="F29" i="65"/>
  <c r="E29" i="65"/>
  <c r="D29" i="65"/>
  <c r="C29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G28" i="65"/>
  <c r="F28" i="65"/>
  <c r="E28" i="65"/>
  <c r="D28" i="65"/>
  <c r="C28" i="65"/>
  <c r="U27" i="65"/>
  <c r="T27" i="65"/>
  <c r="S27" i="65"/>
  <c r="R27" i="65"/>
  <c r="Q27" i="65"/>
  <c r="P27" i="65"/>
  <c r="O27" i="65"/>
  <c r="N27" i="65"/>
  <c r="M27" i="65"/>
  <c r="L27" i="65"/>
  <c r="L30" i="65" s="1"/>
  <c r="K27" i="65"/>
  <c r="K30" i="65" s="1"/>
  <c r="J27" i="65"/>
  <c r="J30" i="65" s="1"/>
  <c r="I27" i="65"/>
  <c r="G27" i="65"/>
  <c r="F27" i="65"/>
  <c r="E27" i="65"/>
  <c r="D27" i="65"/>
  <c r="C27" i="65"/>
  <c r="C30" i="65" s="1"/>
  <c r="V26" i="65"/>
  <c r="U24" i="65"/>
  <c r="U29" i="65" s="1"/>
  <c r="T24" i="65"/>
  <c r="T29" i="65" s="1"/>
  <c r="S24" i="65"/>
  <c r="S29" i="65" s="1"/>
  <c r="R24" i="65"/>
  <c r="R29" i="65" s="1"/>
  <c r="Q24" i="65"/>
  <c r="Q29" i="65" s="1"/>
  <c r="P24" i="65"/>
  <c r="P29" i="65" s="1"/>
  <c r="O24" i="65"/>
  <c r="O29" i="65" s="1"/>
  <c r="N24" i="65"/>
  <c r="N29" i="65" s="1"/>
  <c r="M24" i="65"/>
  <c r="L24" i="65"/>
  <c r="K24" i="65"/>
  <c r="J24" i="65"/>
  <c r="I24" i="65"/>
  <c r="H24" i="65"/>
  <c r="G24" i="65"/>
  <c r="F24" i="65"/>
  <c r="E24" i="65"/>
  <c r="D24" i="65"/>
  <c r="C24" i="65"/>
  <c r="B24" i="65"/>
  <c r="V23" i="65"/>
  <c r="V22" i="65"/>
  <c r="V21" i="65"/>
  <c r="V20" i="65"/>
  <c r="V19" i="65"/>
  <c r="V18" i="65"/>
  <c r="V17" i="65"/>
  <c r="V24" i="65" l="1"/>
  <c r="W27" i="65" s="1"/>
  <c r="J31" i="65"/>
  <c r="C31" i="65"/>
  <c r="L31" i="65"/>
  <c r="D30" i="65"/>
  <c r="D31" i="65" s="1"/>
  <c r="M30" i="65"/>
  <c r="M31" i="65" s="1"/>
  <c r="K31" i="65"/>
  <c r="E30" i="65"/>
  <c r="E31" i="65" s="1"/>
  <c r="F30" i="65"/>
  <c r="F31" i="65" s="1"/>
  <c r="G30" i="65"/>
  <c r="G31" i="65" s="1"/>
  <c r="R46" i="65"/>
  <c r="I30" i="65"/>
  <c r="I31" i="65" s="1"/>
  <c r="I46" i="65"/>
  <c r="T83" i="65"/>
  <c r="H65" i="65"/>
  <c r="S87" i="64"/>
  <c r="R87" i="64"/>
  <c r="Q87" i="64"/>
  <c r="P87" i="64"/>
  <c r="O87" i="64"/>
  <c r="N87" i="64"/>
  <c r="M87" i="64"/>
  <c r="L87" i="64"/>
  <c r="K87" i="64"/>
  <c r="J87" i="64"/>
  <c r="I87" i="64"/>
  <c r="H87" i="64"/>
  <c r="G87" i="64"/>
  <c r="F87" i="64"/>
  <c r="E87" i="64"/>
  <c r="D87" i="64"/>
  <c r="C87" i="64"/>
  <c r="B87" i="64"/>
  <c r="S86" i="64"/>
  <c r="R86" i="64"/>
  <c r="Q86" i="64"/>
  <c r="P86" i="64"/>
  <c r="O86" i="64"/>
  <c r="N86" i="64"/>
  <c r="M86" i="64"/>
  <c r="L86" i="64"/>
  <c r="K86" i="64"/>
  <c r="J86" i="64"/>
  <c r="I86" i="64"/>
  <c r="H86" i="64"/>
  <c r="G86" i="64"/>
  <c r="F86" i="64"/>
  <c r="E86" i="64"/>
  <c r="D86" i="64"/>
  <c r="C86" i="64"/>
  <c r="B86" i="64"/>
  <c r="T85" i="64"/>
  <c r="S83" i="64"/>
  <c r="S88" i="64" s="1"/>
  <c r="R83" i="64"/>
  <c r="R88" i="64" s="1"/>
  <c r="Q83" i="64"/>
  <c r="Q88" i="64" s="1"/>
  <c r="P83" i="64"/>
  <c r="P88" i="64" s="1"/>
  <c r="O83" i="64"/>
  <c r="O88" i="64" s="1"/>
  <c r="N83" i="64"/>
  <c r="N88" i="64" s="1"/>
  <c r="M83" i="64"/>
  <c r="M88" i="64" s="1"/>
  <c r="L83" i="64"/>
  <c r="L88" i="64" s="1"/>
  <c r="K83" i="64"/>
  <c r="K88" i="64" s="1"/>
  <c r="J83" i="64"/>
  <c r="J88" i="64" s="1"/>
  <c r="I83" i="64"/>
  <c r="I88" i="64" s="1"/>
  <c r="H83" i="64"/>
  <c r="H88" i="64" s="1"/>
  <c r="G83" i="64"/>
  <c r="G88" i="64" s="1"/>
  <c r="F83" i="64"/>
  <c r="F88" i="64" s="1"/>
  <c r="E83" i="64"/>
  <c r="E88" i="64" s="1"/>
  <c r="D83" i="64"/>
  <c r="D88" i="64" s="1"/>
  <c r="C83" i="64"/>
  <c r="C88" i="64" s="1"/>
  <c r="B83" i="64"/>
  <c r="B88" i="64" s="1"/>
  <c r="T82" i="64"/>
  <c r="T81" i="64"/>
  <c r="T80" i="64"/>
  <c r="T79" i="64"/>
  <c r="T78" i="64"/>
  <c r="T77" i="64"/>
  <c r="T76" i="64"/>
  <c r="C70" i="64"/>
  <c r="G69" i="64"/>
  <c r="F69" i="64"/>
  <c r="E69" i="64"/>
  <c r="D69" i="64"/>
  <c r="C69" i="64"/>
  <c r="B69" i="64"/>
  <c r="G68" i="64"/>
  <c r="F68" i="64"/>
  <c r="E68" i="64"/>
  <c r="D68" i="64"/>
  <c r="C68" i="64"/>
  <c r="B68" i="64"/>
  <c r="H67" i="64"/>
  <c r="G65" i="64"/>
  <c r="G70" i="64" s="1"/>
  <c r="F65" i="64"/>
  <c r="F70" i="64" s="1"/>
  <c r="E65" i="64"/>
  <c r="E70" i="64" s="1"/>
  <c r="D65" i="64"/>
  <c r="D70" i="64" s="1"/>
  <c r="C65" i="64"/>
  <c r="B65" i="64"/>
  <c r="B70" i="64" s="1"/>
  <c r="H64" i="64"/>
  <c r="H63" i="64"/>
  <c r="H62" i="64"/>
  <c r="H61" i="64"/>
  <c r="H60" i="64"/>
  <c r="H59" i="64"/>
  <c r="H58" i="64"/>
  <c r="H51" i="64"/>
  <c r="Q50" i="64"/>
  <c r="P50" i="64"/>
  <c r="O50" i="64"/>
  <c r="N50" i="64"/>
  <c r="M50" i="64"/>
  <c r="L50" i="64"/>
  <c r="H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H49" i="64"/>
  <c r="G49" i="64"/>
  <c r="F49" i="64"/>
  <c r="E49" i="64"/>
  <c r="D49" i="64"/>
  <c r="C49" i="64"/>
  <c r="B49" i="64"/>
  <c r="R48" i="64"/>
  <c r="I48" i="64"/>
  <c r="Q46" i="64"/>
  <c r="Q51" i="64" s="1"/>
  <c r="P46" i="64"/>
  <c r="P51" i="64" s="1"/>
  <c r="O46" i="64"/>
  <c r="O51" i="64" s="1"/>
  <c r="N46" i="64"/>
  <c r="N51" i="64" s="1"/>
  <c r="M46" i="64"/>
  <c r="M51" i="64" s="1"/>
  <c r="L46" i="64"/>
  <c r="L51" i="64" s="1"/>
  <c r="H46" i="64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R45" i="64"/>
  <c r="I45" i="64"/>
  <c r="R44" i="64"/>
  <c r="I44" i="64"/>
  <c r="R43" i="64"/>
  <c r="I43" i="64"/>
  <c r="R42" i="64"/>
  <c r="I42" i="64"/>
  <c r="R41" i="64"/>
  <c r="I41" i="64"/>
  <c r="R40" i="64"/>
  <c r="I40" i="64"/>
  <c r="R39" i="64"/>
  <c r="I39" i="64"/>
  <c r="K32" i="64"/>
  <c r="J32" i="64" s="1"/>
  <c r="E32" i="64"/>
  <c r="D32" i="64" s="1"/>
  <c r="Q29" i="64"/>
  <c r="M29" i="64"/>
  <c r="L29" i="64"/>
  <c r="K29" i="64"/>
  <c r="J29" i="64"/>
  <c r="I29" i="64"/>
  <c r="G29" i="64"/>
  <c r="F29" i="64"/>
  <c r="E29" i="64"/>
  <c r="D29" i="64"/>
  <c r="C29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G28" i="64"/>
  <c r="F28" i="64"/>
  <c r="E28" i="64"/>
  <c r="D28" i="64"/>
  <c r="C28" i="64"/>
  <c r="U27" i="64"/>
  <c r="T27" i="64"/>
  <c r="S27" i="64"/>
  <c r="R27" i="64"/>
  <c r="Q27" i="64"/>
  <c r="P27" i="64"/>
  <c r="O27" i="64"/>
  <c r="N27" i="64"/>
  <c r="M27" i="64"/>
  <c r="M30" i="64" s="1"/>
  <c r="L27" i="64"/>
  <c r="K27" i="64"/>
  <c r="K30" i="64" s="1"/>
  <c r="J27" i="64"/>
  <c r="J30" i="64" s="1"/>
  <c r="I27" i="64"/>
  <c r="I30" i="64" s="1"/>
  <c r="G27" i="64"/>
  <c r="F27" i="64"/>
  <c r="F30" i="64" s="1"/>
  <c r="E27" i="64"/>
  <c r="D27" i="64"/>
  <c r="D30" i="64" s="1"/>
  <c r="C27" i="64"/>
  <c r="C30" i="64" s="1"/>
  <c r="V26" i="64"/>
  <c r="U24" i="64"/>
  <c r="U29" i="64" s="1"/>
  <c r="T24" i="64"/>
  <c r="T29" i="64" s="1"/>
  <c r="S24" i="64"/>
  <c r="S29" i="64" s="1"/>
  <c r="R24" i="64"/>
  <c r="R29" i="64" s="1"/>
  <c r="Q24" i="64"/>
  <c r="P24" i="64"/>
  <c r="P29" i="64" s="1"/>
  <c r="O24" i="64"/>
  <c r="O29" i="64" s="1"/>
  <c r="N24" i="64"/>
  <c r="N29" i="64" s="1"/>
  <c r="M24" i="64"/>
  <c r="L24" i="64"/>
  <c r="K24" i="64"/>
  <c r="J24" i="64"/>
  <c r="I24" i="64"/>
  <c r="H24" i="64"/>
  <c r="G24" i="64"/>
  <c r="F24" i="64"/>
  <c r="E24" i="64"/>
  <c r="D24" i="64"/>
  <c r="C24" i="64"/>
  <c r="B24" i="64"/>
  <c r="V23" i="64"/>
  <c r="V22" i="64"/>
  <c r="V21" i="64"/>
  <c r="V20" i="64"/>
  <c r="V19" i="64"/>
  <c r="V18" i="64"/>
  <c r="V17" i="64"/>
  <c r="V25" i="65" l="1"/>
  <c r="R49" i="65"/>
  <c r="R47" i="65"/>
  <c r="T84" i="65"/>
  <c r="T86" i="65"/>
  <c r="I47" i="65"/>
  <c r="I49" i="65"/>
  <c r="H66" i="65"/>
  <c r="H68" i="65"/>
  <c r="I46" i="64"/>
  <c r="I47" i="64" s="1"/>
  <c r="B51" i="64"/>
  <c r="F31" i="64"/>
  <c r="J31" i="64"/>
  <c r="D31" i="64"/>
  <c r="M31" i="64"/>
  <c r="L30" i="64"/>
  <c r="L31" i="64" s="1"/>
  <c r="C31" i="64"/>
  <c r="V24" i="64"/>
  <c r="W27" i="64" s="1"/>
  <c r="I31" i="64"/>
  <c r="I49" i="64"/>
  <c r="K31" i="64"/>
  <c r="E30" i="64"/>
  <c r="E31" i="64" s="1"/>
  <c r="G30" i="64"/>
  <c r="G31" i="64" s="1"/>
  <c r="R46" i="64"/>
  <c r="T83" i="64"/>
  <c r="H65" i="64"/>
  <c r="S87" i="63"/>
  <c r="R87" i="63"/>
  <c r="Q87" i="63"/>
  <c r="P87" i="63"/>
  <c r="O87" i="63"/>
  <c r="N87" i="63"/>
  <c r="M87" i="63"/>
  <c r="L87" i="63"/>
  <c r="K87" i="63"/>
  <c r="J87" i="63"/>
  <c r="I87" i="63"/>
  <c r="H87" i="63"/>
  <c r="G87" i="63"/>
  <c r="F87" i="63"/>
  <c r="E87" i="63"/>
  <c r="D87" i="63"/>
  <c r="C87" i="63"/>
  <c r="B87" i="63"/>
  <c r="S86" i="63"/>
  <c r="R86" i="63"/>
  <c r="Q86" i="63"/>
  <c r="P86" i="63"/>
  <c r="O86" i="63"/>
  <c r="N86" i="63"/>
  <c r="M86" i="63"/>
  <c r="L86" i="63"/>
  <c r="K86" i="63"/>
  <c r="J86" i="63"/>
  <c r="I86" i="63"/>
  <c r="H86" i="63"/>
  <c r="G86" i="63"/>
  <c r="F86" i="63"/>
  <c r="E86" i="63"/>
  <c r="D86" i="63"/>
  <c r="C86" i="63"/>
  <c r="B86" i="63"/>
  <c r="T85" i="63"/>
  <c r="S83" i="63"/>
  <c r="S88" i="63" s="1"/>
  <c r="R83" i="63"/>
  <c r="R88" i="63" s="1"/>
  <c r="Q83" i="63"/>
  <c r="Q88" i="63" s="1"/>
  <c r="P83" i="63"/>
  <c r="P88" i="63" s="1"/>
  <c r="O83" i="63"/>
  <c r="O88" i="63" s="1"/>
  <c r="N83" i="63"/>
  <c r="N88" i="63" s="1"/>
  <c r="M83" i="63"/>
  <c r="M88" i="63" s="1"/>
  <c r="L83" i="63"/>
  <c r="L88" i="63" s="1"/>
  <c r="K83" i="63"/>
  <c r="K88" i="63" s="1"/>
  <c r="J83" i="63"/>
  <c r="J88" i="63" s="1"/>
  <c r="I83" i="63"/>
  <c r="I88" i="63" s="1"/>
  <c r="H83" i="63"/>
  <c r="H88" i="63" s="1"/>
  <c r="G83" i="63"/>
  <c r="G88" i="63" s="1"/>
  <c r="F83" i="63"/>
  <c r="F88" i="63" s="1"/>
  <c r="E83" i="63"/>
  <c r="E88" i="63" s="1"/>
  <c r="D83" i="63"/>
  <c r="D88" i="63" s="1"/>
  <c r="C83" i="63"/>
  <c r="C88" i="63" s="1"/>
  <c r="B83" i="63"/>
  <c r="B88" i="63" s="1"/>
  <c r="T82" i="63"/>
  <c r="T81" i="63"/>
  <c r="T80" i="63"/>
  <c r="T79" i="63"/>
  <c r="T78" i="63"/>
  <c r="T77" i="63"/>
  <c r="T76" i="63"/>
  <c r="G70" i="63"/>
  <c r="C70" i="63"/>
  <c r="B70" i="63"/>
  <c r="G69" i="63"/>
  <c r="F69" i="63"/>
  <c r="E69" i="63"/>
  <c r="D69" i="63"/>
  <c r="C69" i="63"/>
  <c r="B69" i="63"/>
  <c r="G68" i="63"/>
  <c r="F68" i="63"/>
  <c r="E68" i="63"/>
  <c r="D68" i="63"/>
  <c r="C68" i="63"/>
  <c r="B68" i="63"/>
  <c r="H67" i="63"/>
  <c r="G65" i="63"/>
  <c r="F65" i="63"/>
  <c r="F70" i="63" s="1"/>
  <c r="E65" i="63"/>
  <c r="H65" i="63" s="1"/>
  <c r="D65" i="63"/>
  <c r="D70" i="63" s="1"/>
  <c r="C65" i="63"/>
  <c r="B65" i="63"/>
  <c r="H64" i="63"/>
  <c r="H63" i="63"/>
  <c r="H62" i="63"/>
  <c r="H61" i="63"/>
  <c r="H60" i="63"/>
  <c r="H59" i="63"/>
  <c r="H58" i="63"/>
  <c r="G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H46" i="63"/>
  <c r="H51" i="63" s="1"/>
  <c r="G46" i="63"/>
  <c r="F46" i="63"/>
  <c r="F51" i="63" s="1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K32" i="63"/>
  <c r="J32" i="63" s="1"/>
  <c r="E32" i="63"/>
  <c r="D32" i="63" s="1"/>
  <c r="G30" i="63"/>
  <c r="E30" i="63"/>
  <c r="M29" i="63"/>
  <c r="L29" i="63"/>
  <c r="K29" i="63"/>
  <c r="J29" i="63"/>
  <c r="I29" i="63"/>
  <c r="G29" i="63"/>
  <c r="F29" i="63"/>
  <c r="E29" i="63"/>
  <c r="D29" i="63"/>
  <c r="C29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G28" i="63"/>
  <c r="F28" i="63"/>
  <c r="E28" i="63"/>
  <c r="D28" i="63"/>
  <c r="C28" i="63"/>
  <c r="U27" i="63"/>
  <c r="T27" i="63"/>
  <c r="S27" i="63"/>
  <c r="R27" i="63"/>
  <c r="Q27" i="63"/>
  <c r="P27" i="63"/>
  <c r="O27" i="63"/>
  <c r="N27" i="63"/>
  <c r="M27" i="63"/>
  <c r="L27" i="63"/>
  <c r="L30" i="63" s="1"/>
  <c r="K27" i="63"/>
  <c r="K30" i="63" s="1"/>
  <c r="J27" i="63"/>
  <c r="J30" i="63" s="1"/>
  <c r="I27" i="63"/>
  <c r="I30" i="63" s="1"/>
  <c r="G27" i="63"/>
  <c r="F27" i="63"/>
  <c r="E27" i="63"/>
  <c r="D27" i="63"/>
  <c r="C27" i="63"/>
  <c r="C30" i="63" s="1"/>
  <c r="V26" i="63"/>
  <c r="U24" i="63"/>
  <c r="U29" i="63" s="1"/>
  <c r="T24" i="63"/>
  <c r="T29" i="63" s="1"/>
  <c r="S24" i="63"/>
  <c r="S29" i="63" s="1"/>
  <c r="R24" i="63"/>
  <c r="R29" i="63" s="1"/>
  <c r="Q24" i="63"/>
  <c r="Q29" i="63" s="1"/>
  <c r="P24" i="63"/>
  <c r="P29" i="63" s="1"/>
  <c r="O24" i="63"/>
  <c r="O29" i="63" s="1"/>
  <c r="N24" i="63"/>
  <c r="N29" i="63" s="1"/>
  <c r="M24" i="63"/>
  <c r="L24" i="63"/>
  <c r="K24" i="63"/>
  <c r="J24" i="63"/>
  <c r="I24" i="63"/>
  <c r="H24" i="63"/>
  <c r="G24" i="63"/>
  <c r="F24" i="63"/>
  <c r="E24" i="63"/>
  <c r="D24" i="63"/>
  <c r="C24" i="63"/>
  <c r="B24" i="63"/>
  <c r="V23" i="63"/>
  <c r="V22" i="63"/>
  <c r="V21" i="63"/>
  <c r="V20" i="63"/>
  <c r="V19" i="63"/>
  <c r="V18" i="63"/>
  <c r="V17" i="63"/>
  <c r="V25" i="64" l="1"/>
  <c r="T84" i="64"/>
  <c r="T86" i="64"/>
  <c r="H68" i="64"/>
  <c r="H66" i="64"/>
  <c r="R49" i="64"/>
  <c r="R47" i="64"/>
  <c r="R46" i="63"/>
  <c r="R47" i="63" s="1"/>
  <c r="L51" i="63"/>
  <c r="L31" i="63"/>
  <c r="E31" i="63"/>
  <c r="G31" i="63"/>
  <c r="I31" i="63"/>
  <c r="V24" i="63"/>
  <c r="W27" i="63" s="1"/>
  <c r="K31" i="63"/>
  <c r="C31" i="63"/>
  <c r="H68" i="63"/>
  <c r="H66" i="63"/>
  <c r="J31" i="63"/>
  <c r="D30" i="63"/>
  <c r="D31" i="63" s="1"/>
  <c r="M30" i="63"/>
  <c r="M31" i="63" s="1"/>
  <c r="E70" i="63"/>
  <c r="F30" i="63"/>
  <c r="F31" i="63" s="1"/>
  <c r="I46" i="63"/>
  <c r="T83" i="63"/>
  <c r="S87" i="62"/>
  <c r="R87" i="62"/>
  <c r="Q87" i="62"/>
  <c r="P87" i="62"/>
  <c r="O87" i="62"/>
  <c r="N87" i="62"/>
  <c r="M87" i="62"/>
  <c r="L87" i="62"/>
  <c r="K87" i="62"/>
  <c r="J87" i="62"/>
  <c r="I87" i="62"/>
  <c r="H87" i="62"/>
  <c r="G87" i="62"/>
  <c r="F87" i="62"/>
  <c r="E87" i="62"/>
  <c r="D87" i="62"/>
  <c r="C87" i="62"/>
  <c r="B87" i="62"/>
  <c r="S86" i="62"/>
  <c r="R86" i="62"/>
  <c r="Q86" i="62"/>
  <c r="P86" i="62"/>
  <c r="O86" i="62"/>
  <c r="N86" i="62"/>
  <c r="M86" i="62"/>
  <c r="L86" i="62"/>
  <c r="K86" i="62"/>
  <c r="J86" i="62"/>
  <c r="I86" i="62"/>
  <c r="H86" i="62"/>
  <c r="G86" i="62"/>
  <c r="F86" i="62"/>
  <c r="E86" i="62"/>
  <c r="D86" i="62"/>
  <c r="C86" i="62"/>
  <c r="B86" i="62"/>
  <c r="T85" i="62"/>
  <c r="S83" i="62"/>
  <c r="S88" i="62" s="1"/>
  <c r="R83" i="62"/>
  <c r="R88" i="62" s="1"/>
  <c r="Q83" i="62"/>
  <c r="Q88" i="62" s="1"/>
  <c r="P83" i="62"/>
  <c r="P88" i="62" s="1"/>
  <c r="O83" i="62"/>
  <c r="O88" i="62" s="1"/>
  <c r="N83" i="62"/>
  <c r="N88" i="62" s="1"/>
  <c r="M83" i="62"/>
  <c r="M88" i="62" s="1"/>
  <c r="L83" i="62"/>
  <c r="L88" i="62" s="1"/>
  <c r="K83" i="62"/>
  <c r="K88" i="62" s="1"/>
  <c r="J83" i="62"/>
  <c r="J88" i="62" s="1"/>
  <c r="I83" i="62"/>
  <c r="I88" i="62" s="1"/>
  <c r="H83" i="62"/>
  <c r="H88" i="62" s="1"/>
  <c r="G83" i="62"/>
  <c r="G88" i="62" s="1"/>
  <c r="F83" i="62"/>
  <c r="F88" i="62" s="1"/>
  <c r="E83" i="62"/>
  <c r="E88" i="62" s="1"/>
  <c r="D83" i="62"/>
  <c r="D88" i="62" s="1"/>
  <c r="C83" i="62"/>
  <c r="C88" i="62" s="1"/>
  <c r="B83" i="62"/>
  <c r="B88" i="62" s="1"/>
  <c r="T82" i="62"/>
  <c r="T81" i="62"/>
  <c r="T80" i="62"/>
  <c r="T79" i="62"/>
  <c r="T78" i="62"/>
  <c r="T77" i="62"/>
  <c r="T76" i="62"/>
  <c r="G70" i="62"/>
  <c r="D70" i="62"/>
  <c r="C70" i="62"/>
  <c r="G69" i="62"/>
  <c r="F69" i="62"/>
  <c r="E69" i="62"/>
  <c r="D69" i="62"/>
  <c r="C69" i="62"/>
  <c r="B69" i="62"/>
  <c r="G68" i="62"/>
  <c r="F68" i="62"/>
  <c r="E68" i="62"/>
  <c r="D68" i="62"/>
  <c r="C68" i="62"/>
  <c r="B68" i="62"/>
  <c r="H67" i="62"/>
  <c r="G65" i="62"/>
  <c r="F65" i="62"/>
  <c r="F70" i="62" s="1"/>
  <c r="E65" i="62"/>
  <c r="E70" i="62" s="1"/>
  <c r="D65" i="62"/>
  <c r="C65" i="62"/>
  <c r="B65" i="62"/>
  <c r="B70" i="62" s="1"/>
  <c r="H64" i="62"/>
  <c r="H63" i="62"/>
  <c r="H62" i="62"/>
  <c r="H61" i="62"/>
  <c r="H60" i="62"/>
  <c r="H59" i="62"/>
  <c r="H58" i="62"/>
  <c r="Q51" i="62"/>
  <c r="G51" i="62"/>
  <c r="E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H51" i="62" s="1"/>
  <c r="G46" i="62"/>
  <c r="F46" i="62"/>
  <c r="F51" i="62" s="1"/>
  <c r="E46" i="62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K32" i="62"/>
  <c r="J32" i="62" s="1"/>
  <c r="E32" i="62"/>
  <c r="D32" i="62" s="1"/>
  <c r="M29" i="62"/>
  <c r="L29" i="62"/>
  <c r="K29" i="62"/>
  <c r="J29" i="62"/>
  <c r="I29" i="62"/>
  <c r="G29" i="62"/>
  <c r="F29" i="62"/>
  <c r="E29" i="62"/>
  <c r="D29" i="62"/>
  <c r="C29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G28" i="62"/>
  <c r="F28" i="62"/>
  <c r="E28" i="62"/>
  <c r="D28" i="62"/>
  <c r="C28" i="62"/>
  <c r="U27" i="62"/>
  <c r="T27" i="62"/>
  <c r="S27" i="62"/>
  <c r="R27" i="62"/>
  <c r="Q27" i="62"/>
  <c r="P27" i="62"/>
  <c r="O27" i="62"/>
  <c r="N27" i="62"/>
  <c r="M27" i="62"/>
  <c r="M30" i="62" s="1"/>
  <c r="L27" i="62"/>
  <c r="L30" i="62" s="1"/>
  <c r="K27" i="62"/>
  <c r="K30" i="62" s="1"/>
  <c r="J27" i="62"/>
  <c r="J30" i="62" s="1"/>
  <c r="I27" i="62"/>
  <c r="G27" i="62"/>
  <c r="G30" i="62" s="1"/>
  <c r="F27" i="62"/>
  <c r="E27" i="62"/>
  <c r="E30" i="62" s="1"/>
  <c r="D27" i="62"/>
  <c r="D30" i="62" s="1"/>
  <c r="C27" i="62"/>
  <c r="C30" i="62" s="1"/>
  <c r="V26" i="62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29" i="62" s="1"/>
  <c r="O24" i="62"/>
  <c r="O29" i="62" s="1"/>
  <c r="N24" i="62"/>
  <c r="N29" i="62" s="1"/>
  <c r="M24" i="62"/>
  <c r="L24" i="62"/>
  <c r="K24" i="62"/>
  <c r="J24" i="62"/>
  <c r="I24" i="62"/>
  <c r="H24" i="62"/>
  <c r="G24" i="62"/>
  <c r="F24" i="62"/>
  <c r="E24" i="62"/>
  <c r="D24" i="62"/>
  <c r="C24" i="62"/>
  <c r="B24" i="62"/>
  <c r="V23" i="62"/>
  <c r="V22" i="62"/>
  <c r="V21" i="62"/>
  <c r="V20" i="62"/>
  <c r="V19" i="62"/>
  <c r="V18" i="62"/>
  <c r="V17" i="62"/>
  <c r="R49" i="63" l="1"/>
  <c r="V25" i="63"/>
  <c r="T84" i="63"/>
  <c r="T86" i="63"/>
  <c r="I47" i="63"/>
  <c r="I49" i="63"/>
  <c r="J31" i="62"/>
  <c r="E31" i="62"/>
  <c r="G31" i="62"/>
  <c r="V24" i="62"/>
  <c r="V25" i="62" s="1"/>
  <c r="L31" i="62"/>
  <c r="D31" i="62"/>
  <c r="M31" i="62"/>
  <c r="C31" i="62"/>
  <c r="F30" i="62"/>
  <c r="F31" i="62" s="1"/>
  <c r="I30" i="62"/>
  <c r="I31" i="62" s="1"/>
  <c r="I46" i="62"/>
  <c r="R46" i="62"/>
  <c r="T83" i="62"/>
  <c r="K31" i="62"/>
  <c r="H65" i="62"/>
  <c r="S87" i="61"/>
  <c r="R87" i="61"/>
  <c r="Q87" i="61"/>
  <c r="P87" i="61"/>
  <c r="O87" i="61"/>
  <c r="N87" i="61"/>
  <c r="M87" i="61"/>
  <c r="L87" i="61"/>
  <c r="K87" i="61"/>
  <c r="J87" i="61"/>
  <c r="I87" i="61"/>
  <c r="H87" i="61"/>
  <c r="G87" i="61"/>
  <c r="F87" i="61"/>
  <c r="E87" i="61"/>
  <c r="D87" i="61"/>
  <c r="C87" i="61"/>
  <c r="B87" i="61"/>
  <c r="S86" i="61"/>
  <c r="R86" i="61"/>
  <c r="Q86" i="61"/>
  <c r="P86" i="61"/>
  <c r="O86" i="61"/>
  <c r="N86" i="61"/>
  <c r="M86" i="61"/>
  <c r="L86" i="61"/>
  <c r="K86" i="61"/>
  <c r="J86" i="61"/>
  <c r="I86" i="61"/>
  <c r="H86" i="61"/>
  <c r="G86" i="61"/>
  <c r="F86" i="61"/>
  <c r="E86" i="61"/>
  <c r="D86" i="61"/>
  <c r="C86" i="61"/>
  <c r="B86" i="61"/>
  <c r="T85" i="61"/>
  <c r="S83" i="61"/>
  <c r="S88" i="61" s="1"/>
  <c r="R83" i="61"/>
  <c r="R88" i="61" s="1"/>
  <c r="Q83" i="61"/>
  <c r="Q88" i="61" s="1"/>
  <c r="P83" i="61"/>
  <c r="P88" i="61" s="1"/>
  <c r="O83" i="61"/>
  <c r="O88" i="61" s="1"/>
  <c r="N83" i="61"/>
  <c r="N88" i="61" s="1"/>
  <c r="M83" i="61"/>
  <c r="M88" i="61" s="1"/>
  <c r="L83" i="61"/>
  <c r="L88" i="61" s="1"/>
  <c r="K83" i="61"/>
  <c r="K88" i="61" s="1"/>
  <c r="J83" i="61"/>
  <c r="J88" i="61" s="1"/>
  <c r="I83" i="61"/>
  <c r="I88" i="61" s="1"/>
  <c r="H83" i="61"/>
  <c r="H88" i="61" s="1"/>
  <c r="G83" i="61"/>
  <c r="G88" i="61" s="1"/>
  <c r="F83" i="61"/>
  <c r="F88" i="61" s="1"/>
  <c r="E83" i="61"/>
  <c r="E88" i="61" s="1"/>
  <c r="D83" i="61"/>
  <c r="D88" i="61" s="1"/>
  <c r="C83" i="61"/>
  <c r="C88" i="61" s="1"/>
  <c r="B83" i="61"/>
  <c r="B88" i="61" s="1"/>
  <c r="T82" i="61"/>
  <c r="T81" i="61"/>
  <c r="T80" i="61"/>
  <c r="T79" i="61"/>
  <c r="T78" i="61"/>
  <c r="T77" i="61"/>
  <c r="T76" i="61"/>
  <c r="G70" i="61"/>
  <c r="B70" i="61"/>
  <c r="G69" i="61"/>
  <c r="F69" i="61"/>
  <c r="E69" i="61"/>
  <c r="D69" i="61"/>
  <c r="C69" i="61"/>
  <c r="B69" i="61"/>
  <c r="G68" i="61"/>
  <c r="F68" i="61"/>
  <c r="E68" i="61"/>
  <c r="D68" i="61"/>
  <c r="C68" i="61"/>
  <c r="B68" i="61"/>
  <c r="H67" i="61"/>
  <c r="G65" i="61"/>
  <c r="F65" i="61"/>
  <c r="F70" i="61" s="1"/>
  <c r="E65" i="61"/>
  <c r="E70" i="61" s="1"/>
  <c r="D65" i="61"/>
  <c r="D70" i="61" s="1"/>
  <c r="C65" i="61"/>
  <c r="H65" i="61" s="1"/>
  <c r="B65" i="61"/>
  <c r="H64" i="61"/>
  <c r="H63" i="61"/>
  <c r="H62" i="61"/>
  <c r="H61" i="61"/>
  <c r="H60" i="61"/>
  <c r="H59" i="61"/>
  <c r="H58" i="61"/>
  <c r="G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P51" i="61" s="1"/>
  <c r="O46" i="61"/>
  <c r="O51" i="61" s="1"/>
  <c r="N46" i="61"/>
  <c r="N51" i="61" s="1"/>
  <c r="M46" i="61"/>
  <c r="M51" i="61" s="1"/>
  <c r="L46" i="61"/>
  <c r="H46" i="61"/>
  <c r="H51" i="61" s="1"/>
  <c r="G46" i="61"/>
  <c r="F46" i="6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K32" i="61"/>
  <c r="J32" i="61" s="1"/>
  <c r="E32" i="61"/>
  <c r="D32" i="61" s="1"/>
  <c r="E30" i="61"/>
  <c r="M29" i="61"/>
  <c r="L29" i="61"/>
  <c r="K29" i="61"/>
  <c r="J29" i="61"/>
  <c r="I29" i="61"/>
  <c r="G29" i="61"/>
  <c r="F29" i="61"/>
  <c r="E29" i="61"/>
  <c r="D29" i="61"/>
  <c r="C29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G28" i="61"/>
  <c r="F28" i="61"/>
  <c r="E28" i="61"/>
  <c r="D28" i="61"/>
  <c r="C28" i="61"/>
  <c r="U27" i="61"/>
  <c r="T27" i="61"/>
  <c r="S27" i="61"/>
  <c r="R27" i="61"/>
  <c r="Q27" i="61"/>
  <c r="P27" i="61"/>
  <c r="O27" i="61"/>
  <c r="N27" i="61"/>
  <c r="M27" i="61"/>
  <c r="L27" i="61"/>
  <c r="L30" i="61" s="1"/>
  <c r="K27" i="61"/>
  <c r="J27" i="61"/>
  <c r="J30" i="61" s="1"/>
  <c r="I27" i="61"/>
  <c r="I30" i="61" s="1"/>
  <c r="G27" i="61"/>
  <c r="G30" i="61" s="1"/>
  <c r="F27" i="61"/>
  <c r="E27" i="61"/>
  <c r="D27" i="61"/>
  <c r="C27" i="61"/>
  <c r="C30" i="61" s="1"/>
  <c r="V26" i="61"/>
  <c r="U24" i="61"/>
  <c r="U29" i="61" s="1"/>
  <c r="T24" i="61"/>
  <c r="T29" i="61" s="1"/>
  <c r="S24" i="61"/>
  <c r="S29" i="61" s="1"/>
  <c r="R24" i="61"/>
  <c r="R29" i="61" s="1"/>
  <c r="Q24" i="61"/>
  <c r="Q29" i="61" s="1"/>
  <c r="P24" i="61"/>
  <c r="P29" i="61" s="1"/>
  <c r="O24" i="61"/>
  <c r="O29" i="61" s="1"/>
  <c r="N24" i="61"/>
  <c r="N29" i="61" s="1"/>
  <c r="M24" i="61"/>
  <c r="L24" i="61"/>
  <c r="K24" i="61"/>
  <c r="J24" i="61"/>
  <c r="I24" i="61"/>
  <c r="H24" i="61"/>
  <c r="G24" i="61"/>
  <c r="F24" i="61"/>
  <c r="E24" i="61"/>
  <c r="D24" i="61"/>
  <c r="C24" i="61"/>
  <c r="B24" i="61"/>
  <c r="V23" i="61"/>
  <c r="V22" i="61"/>
  <c r="V21" i="61"/>
  <c r="V20" i="61"/>
  <c r="V19" i="61"/>
  <c r="V18" i="61"/>
  <c r="V17" i="61"/>
  <c r="W27" i="62" l="1"/>
  <c r="R49" i="62"/>
  <c r="R47" i="62"/>
  <c r="I47" i="62"/>
  <c r="I49" i="62"/>
  <c r="H66" i="62"/>
  <c r="H68" i="62"/>
  <c r="T84" i="62"/>
  <c r="T86" i="62"/>
  <c r="C31" i="61"/>
  <c r="K30" i="61"/>
  <c r="K31" i="61" s="1"/>
  <c r="E31" i="61"/>
  <c r="R46" i="61"/>
  <c r="R49" i="61" s="1"/>
  <c r="L51" i="61"/>
  <c r="I46" i="61"/>
  <c r="I47" i="61" s="1"/>
  <c r="V24" i="61"/>
  <c r="W27" i="61" s="1"/>
  <c r="G31" i="61"/>
  <c r="I31" i="61"/>
  <c r="H68" i="61"/>
  <c r="H66" i="61"/>
  <c r="L31" i="61"/>
  <c r="J31" i="61"/>
  <c r="C70" i="61"/>
  <c r="D30" i="61"/>
  <c r="D31" i="61" s="1"/>
  <c r="M30" i="61"/>
  <c r="M31" i="61" s="1"/>
  <c r="F51" i="61"/>
  <c r="F30" i="61"/>
  <c r="F31" i="61" s="1"/>
  <c r="T83" i="61"/>
  <c r="S87" i="60"/>
  <c r="R87" i="60"/>
  <c r="Q87" i="60"/>
  <c r="P87" i="60"/>
  <c r="O87" i="60"/>
  <c r="N87" i="60"/>
  <c r="M87" i="60"/>
  <c r="L87" i="60"/>
  <c r="K87" i="60"/>
  <c r="J87" i="60"/>
  <c r="I87" i="60"/>
  <c r="H87" i="60"/>
  <c r="G87" i="60"/>
  <c r="F87" i="60"/>
  <c r="E87" i="60"/>
  <c r="D87" i="60"/>
  <c r="C87" i="60"/>
  <c r="B87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D86" i="60"/>
  <c r="C86" i="60"/>
  <c r="B86" i="60"/>
  <c r="T85" i="60"/>
  <c r="S83" i="60"/>
  <c r="S88" i="60" s="1"/>
  <c r="R83" i="60"/>
  <c r="R88" i="60" s="1"/>
  <c r="Q83" i="60"/>
  <c r="Q88" i="60" s="1"/>
  <c r="P83" i="60"/>
  <c r="P88" i="60" s="1"/>
  <c r="O83" i="60"/>
  <c r="O88" i="60" s="1"/>
  <c r="N83" i="60"/>
  <c r="N88" i="60" s="1"/>
  <c r="M83" i="60"/>
  <c r="M88" i="60" s="1"/>
  <c r="L83" i="60"/>
  <c r="L88" i="60" s="1"/>
  <c r="K83" i="60"/>
  <c r="K88" i="60" s="1"/>
  <c r="J83" i="60"/>
  <c r="J88" i="60" s="1"/>
  <c r="I83" i="60"/>
  <c r="I88" i="60" s="1"/>
  <c r="H83" i="60"/>
  <c r="H88" i="60" s="1"/>
  <c r="G83" i="60"/>
  <c r="G88" i="60" s="1"/>
  <c r="F83" i="60"/>
  <c r="F88" i="60" s="1"/>
  <c r="E83" i="60"/>
  <c r="E88" i="60" s="1"/>
  <c r="D83" i="60"/>
  <c r="D88" i="60" s="1"/>
  <c r="C83" i="60"/>
  <c r="C88" i="60" s="1"/>
  <c r="B83" i="60"/>
  <c r="B88" i="60" s="1"/>
  <c r="T82" i="60"/>
  <c r="T81" i="60"/>
  <c r="T80" i="60"/>
  <c r="T79" i="60"/>
  <c r="T78" i="60"/>
  <c r="T77" i="60"/>
  <c r="T76" i="60"/>
  <c r="G70" i="60"/>
  <c r="D70" i="60"/>
  <c r="G69" i="60"/>
  <c r="F69" i="60"/>
  <c r="E69" i="60"/>
  <c r="D69" i="60"/>
  <c r="C69" i="60"/>
  <c r="B69" i="60"/>
  <c r="G68" i="60"/>
  <c r="F68" i="60"/>
  <c r="E68" i="60"/>
  <c r="D68" i="60"/>
  <c r="C68" i="60"/>
  <c r="B68" i="60"/>
  <c r="H67" i="60"/>
  <c r="G65" i="60"/>
  <c r="F65" i="60"/>
  <c r="F70" i="60" s="1"/>
  <c r="E65" i="60"/>
  <c r="E70" i="60" s="1"/>
  <c r="D65" i="60"/>
  <c r="C65" i="60"/>
  <c r="C70" i="60" s="1"/>
  <c r="B65" i="60"/>
  <c r="B70" i="60" s="1"/>
  <c r="H64" i="60"/>
  <c r="H63" i="60"/>
  <c r="H62" i="60"/>
  <c r="H61" i="60"/>
  <c r="H60" i="60"/>
  <c r="H59" i="60"/>
  <c r="H58" i="60"/>
  <c r="Q51" i="60"/>
  <c r="F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H51" i="60" s="1"/>
  <c r="G46" i="60"/>
  <c r="G51" i="60" s="1"/>
  <c r="F46" i="60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K32" i="60"/>
  <c r="J32" i="60" s="1"/>
  <c r="E32" i="60"/>
  <c r="D32" i="60"/>
  <c r="M29" i="60"/>
  <c r="L29" i="60"/>
  <c r="K29" i="60"/>
  <c r="J29" i="60"/>
  <c r="I29" i="60"/>
  <c r="G29" i="60"/>
  <c r="F29" i="60"/>
  <c r="E29" i="60"/>
  <c r="D29" i="60"/>
  <c r="C29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G28" i="60"/>
  <c r="F28" i="60"/>
  <c r="E28" i="60"/>
  <c r="D28" i="60"/>
  <c r="C28" i="60"/>
  <c r="U27" i="60"/>
  <c r="T27" i="60"/>
  <c r="S27" i="60"/>
  <c r="R27" i="60"/>
  <c r="Q27" i="60"/>
  <c r="P27" i="60"/>
  <c r="O27" i="60"/>
  <c r="N27" i="60"/>
  <c r="M27" i="60"/>
  <c r="M30" i="60" s="1"/>
  <c r="L27" i="60"/>
  <c r="K27" i="60"/>
  <c r="K30" i="60" s="1"/>
  <c r="J27" i="60"/>
  <c r="J30" i="60" s="1"/>
  <c r="I27" i="60"/>
  <c r="G27" i="60"/>
  <c r="G30" i="60" s="1"/>
  <c r="F27" i="60"/>
  <c r="F30" i="60" s="1"/>
  <c r="E27" i="60"/>
  <c r="E30" i="60" s="1"/>
  <c r="D27" i="60"/>
  <c r="D30" i="60" s="1"/>
  <c r="C27" i="60"/>
  <c r="V26" i="60"/>
  <c r="U24" i="60"/>
  <c r="U29" i="60" s="1"/>
  <c r="T24" i="60"/>
  <c r="T29" i="60" s="1"/>
  <c r="S24" i="60"/>
  <c r="S29" i="60" s="1"/>
  <c r="R24" i="60"/>
  <c r="R29" i="60" s="1"/>
  <c r="Q24" i="60"/>
  <c r="Q29" i="60" s="1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D24" i="60"/>
  <c r="C24" i="60"/>
  <c r="B24" i="60"/>
  <c r="V23" i="60"/>
  <c r="V22" i="60"/>
  <c r="V21" i="60"/>
  <c r="V20" i="60"/>
  <c r="V19" i="60"/>
  <c r="V18" i="60"/>
  <c r="V17" i="60"/>
  <c r="I49" i="61" l="1"/>
  <c r="R47" i="61"/>
  <c r="V25" i="61"/>
  <c r="T84" i="61"/>
  <c r="T86" i="61"/>
  <c r="D31" i="60"/>
  <c r="M31" i="60"/>
  <c r="V24" i="60"/>
  <c r="V25" i="60" s="1"/>
  <c r="F31" i="60"/>
  <c r="G31" i="60"/>
  <c r="K31" i="60"/>
  <c r="E31" i="60"/>
  <c r="R46" i="60"/>
  <c r="C30" i="60"/>
  <c r="C31" i="60" s="1"/>
  <c r="L30" i="60"/>
  <c r="L31" i="60" s="1"/>
  <c r="J31" i="60"/>
  <c r="I30" i="60"/>
  <c r="I31" i="60" s="1"/>
  <c r="I46" i="60"/>
  <c r="T83" i="60"/>
  <c r="H65" i="60"/>
  <c r="W27" i="60" l="1"/>
  <c r="I47" i="60"/>
  <c r="I49" i="60"/>
  <c r="R49" i="60"/>
  <c r="R47" i="60"/>
  <c r="H68" i="60"/>
  <c r="H66" i="60"/>
  <c r="T84" i="60"/>
  <c r="T86" i="60"/>
  <c r="S87" i="59" l="1"/>
  <c r="R87" i="59"/>
  <c r="Q87" i="59"/>
  <c r="P87" i="59"/>
  <c r="O87" i="59"/>
  <c r="N87" i="59"/>
  <c r="M87" i="59"/>
  <c r="L87" i="59"/>
  <c r="K87" i="59"/>
  <c r="J87" i="59"/>
  <c r="I87" i="59"/>
  <c r="H87" i="59"/>
  <c r="G87" i="59"/>
  <c r="F87" i="59"/>
  <c r="E87" i="59"/>
  <c r="D87" i="59"/>
  <c r="C87" i="59"/>
  <c r="B87" i="59"/>
  <c r="S86" i="59"/>
  <c r="R86" i="59"/>
  <c r="Q86" i="59"/>
  <c r="P86" i="59"/>
  <c r="O86" i="59"/>
  <c r="N86" i="59"/>
  <c r="M86" i="59"/>
  <c r="L86" i="59"/>
  <c r="K86" i="59"/>
  <c r="J86" i="59"/>
  <c r="I86" i="59"/>
  <c r="H86" i="59"/>
  <c r="G86" i="59"/>
  <c r="F86" i="59"/>
  <c r="E86" i="59"/>
  <c r="D86" i="59"/>
  <c r="C86" i="59"/>
  <c r="B86" i="59"/>
  <c r="T85" i="59"/>
  <c r="S83" i="59"/>
  <c r="S88" i="59" s="1"/>
  <c r="R83" i="59"/>
  <c r="R88" i="59" s="1"/>
  <c r="Q83" i="59"/>
  <c r="Q88" i="59" s="1"/>
  <c r="P83" i="59"/>
  <c r="P88" i="59" s="1"/>
  <c r="O83" i="59"/>
  <c r="O88" i="59" s="1"/>
  <c r="N83" i="59"/>
  <c r="N88" i="59" s="1"/>
  <c r="M83" i="59"/>
  <c r="M88" i="59" s="1"/>
  <c r="L83" i="59"/>
  <c r="L88" i="59" s="1"/>
  <c r="K83" i="59"/>
  <c r="K88" i="59" s="1"/>
  <c r="J83" i="59"/>
  <c r="J88" i="59" s="1"/>
  <c r="I83" i="59"/>
  <c r="I88" i="59" s="1"/>
  <c r="H83" i="59"/>
  <c r="H88" i="59" s="1"/>
  <c r="G83" i="59"/>
  <c r="G88" i="59" s="1"/>
  <c r="F83" i="59"/>
  <c r="F88" i="59" s="1"/>
  <c r="E83" i="59"/>
  <c r="E88" i="59" s="1"/>
  <c r="D83" i="59"/>
  <c r="D88" i="59" s="1"/>
  <c r="C83" i="59"/>
  <c r="C88" i="59" s="1"/>
  <c r="B83" i="59"/>
  <c r="B88" i="59" s="1"/>
  <c r="T82" i="59"/>
  <c r="T81" i="59"/>
  <c r="T80" i="59"/>
  <c r="T79" i="59"/>
  <c r="T78" i="59"/>
  <c r="T77" i="59"/>
  <c r="T76" i="59"/>
  <c r="F70" i="59"/>
  <c r="E70" i="59"/>
  <c r="B70" i="59"/>
  <c r="G69" i="59"/>
  <c r="F69" i="59"/>
  <c r="E69" i="59"/>
  <c r="D69" i="59"/>
  <c r="C69" i="59"/>
  <c r="B69" i="59"/>
  <c r="G68" i="59"/>
  <c r="F68" i="59"/>
  <c r="E68" i="59"/>
  <c r="D68" i="59"/>
  <c r="C68" i="59"/>
  <c r="B68" i="59"/>
  <c r="H67" i="59"/>
  <c r="G65" i="59"/>
  <c r="G70" i="59" s="1"/>
  <c r="F65" i="59"/>
  <c r="E65" i="59"/>
  <c r="D65" i="59"/>
  <c r="D70" i="59" s="1"/>
  <c r="C65" i="59"/>
  <c r="H65" i="59" s="1"/>
  <c r="B65" i="59"/>
  <c r="H64" i="59"/>
  <c r="H63" i="59"/>
  <c r="H62" i="59"/>
  <c r="H61" i="59"/>
  <c r="H60" i="59"/>
  <c r="H59" i="59"/>
  <c r="H58" i="59"/>
  <c r="G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H51" i="59" s="1"/>
  <c r="G46" i="59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K32" i="59"/>
  <c r="J32" i="59"/>
  <c r="E32" i="59"/>
  <c r="D32" i="59"/>
  <c r="M29" i="59"/>
  <c r="L29" i="59"/>
  <c r="K29" i="59"/>
  <c r="J29" i="59"/>
  <c r="I29" i="59"/>
  <c r="G29" i="59"/>
  <c r="F29" i="59"/>
  <c r="E29" i="59"/>
  <c r="D29" i="59"/>
  <c r="C29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G28" i="59"/>
  <c r="F28" i="59"/>
  <c r="E28" i="59"/>
  <c r="D28" i="59"/>
  <c r="C28" i="59"/>
  <c r="U27" i="59"/>
  <c r="T27" i="59"/>
  <c r="S27" i="59"/>
  <c r="R27" i="59"/>
  <c r="Q27" i="59"/>
  <c r="P27" i="59"/>
  <c r="O27" i="59"/>
  <c r="N27" i="59"/>
  <c r="M27" i="59"/>
  <c r="L27" i="59"/>
  <c r="L30" i="59" s="1"/>
  <c r="L31" i="59" s="1"/>
  <c r="K27" i="59"/>
  <c r="J27" i="59"/>
  <c r="J30" i="59" s="1"/>
  <c r="I27" i="59"/>
  <c r="I30" i="59" s="1"/>
  <c r="G27" i="59"/>
  <c r="G30" i="59" s="1"/>
  <c r="F27" i="59"/>
  <c r="E27" i="59"/>
  <c r="E30" i="59" s="1"/>
  <c r="D27" i="59"/>
  <c r="C27" i="59"/>
  <c r="C30" i="59" s="1"/>
  <c r="C31" i="59" s="1"/>
  <c r="V26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P29" i="59" s="1"/>
  <c r="O24" i="59"/>
  <c r="O29" i="59" s="1"/>
  <c r="N24" i="59"/>
  <c r="N29" i="59" s="1"/>
  <c r="M24" i="59"/>
  <c r="L24" i="59"/>
  <c r="K24" i="59"/>
  <c r="J24" i="59"/>
  <c r="I24" i="59"/>
  <c r="H24" i="59"/>
  <c r="G24" i="59"/>
  <c r="F24" i="59"/>
  <c r="E24" i="59"/>
  <c r="D24" i="59"/>
  <c r="C24" i="59"/>
  <c r="B24" i="59"/>
  <c r="V23" i="59"/>
  <c r="V22" i="59"/>
  <c r="V21" i="59"/>
  <c r="V20" i="59"/>
  <c r="V19" i="59"/>
  <c r="V18" i="59"/>
  <c r="V17" i="59"/>
  <c r="K30" i="59" l="1"/>
  <c r="K31" i="59" s="1"/>
  <c r="E31" i="59"/>
  <c r="G31" i="59"/>
  <c r="V24" i="59"/>
  <c r="V25" i="59" s="1"/>
  <c r="J31" i="59"/>
  <c r="H68" i="59"/>
  <c r="H66" i="59"/>
  <c r="T83" i="59"/>
  <c r="I31" i="59"/>
  <c r="C70" i="59"/>
  <c r="D30" i="59"/>
  <c r="D31" i="59" s="1"/>
  <c r="M30" i="59"/>
  <c r="M31" i="59" s="1"/>
  <c r="F30" i="59"/>
  <c r="F31" i="59" s="1"/>
  <c r="R46" i="59"/>
  <c r="I46" i="59"/>
  <c r="S87" i="58"/>
  <c r="R87" i="58"/>
  <c r="Q87" i="58"/>
  <c r="P87" i="58"/>
  <c r="O87" i="58"/>
  <c r="N87" i="58"/>
  <c r="M87" i="58"/>
  <c r="L87" i="58"/>
  <c r="K87" i="58"/>
  <c r="J87" i="58"/>
  <c r="I87" i="58"/>
  <c r="H87" i="58"/>
  <c r="G87" i="58"/>
  <c r="F87" i="58"/>
  <c r="E87" i="58"/>
  <c r="D87" i="58"/>
  <c r="C87" i="58"/>
  <c r="B87" i="58"/>
  <c r="S86" i="58"/>
  <c r="R86" i="58"/>
  <c r="Q86" i="58"/>
  <c r="P86" i="58"/>
  <c r="O86" i="58"/>
  <c r="N86" i="58"/>
  <c r="M86" i="58"/>
  <c r="L86" i="58"/>
  <c r="K86" i="58"/>
  <c r="J86" i="58"/>
  <c r="I86" i="58"/>
  <c r="H86" i="58"/>
  <c r="G86" i="58"/>
  <c r="F86" i="58"/>
  <c r="E86" i="58"/>
  <c r="D86" i="58"/>
  <c r="C86" i="58"/>
  <c r="B86" i="58"/>
  <c r="T85" i="58"/>
  <c r="S83" i="58"/>
  <c r="S88" i="58" s="1"/>
  <c r="R83" i="58"/>
  <c r="R88" i="58" s="1"/>
  <c r="Q83" i="58"/>
  <c r="Q88" i="58" s="1"/>
  <c r="P83" i="58"/>
  <c r="P88" i="58" s="1"/>
  <c r="O83" i="58"/>
  <c r="O88" i="58" s="1"/>
  <c r="N83" i="58"/>
  <c r="N88" i="58" s="1"/>
  <c r="M83" i="58"/>
  <c r="M88" i="58" s="1"/>
  <c r="L83" i="58"/>
  <c r="L88" i="58" s="1"/>
  <c r="K83" i="58"/>
  <c r="K88" i="58" s="1"/>
  <c r="J83" i="58"/>
  <c r="J88" i="58" s="1"/>
  <c r="I83" i="58"/>
  <c r="I88" i="58" s="1"/>
  <c r="H83" i="58"/>
  <c r="H88" i="58" s="1"/>
  <c r="G83" i="58"/>
  <c r="G88" i="58" s="1"/>
  <c r="F83" i="58"/>
  <c r="F88" i="58" s="1"/>
  <c r="E83" i="58"/>
  <c r="E88" i="58" s="1"/>
  <c r="D83" i="58"/>
  <c r="D88" i="58" s="1"/>
  <c r="C83" i="58"/>
  <c r="C88" i="58" s="1"/>
  <c r="B83" i="58"/>
  <c r="B88" i="58" s="1"/>
  <c r="T82" i="58"/>
  <c r="T81" i="58"/>
  <c r="T80" i="58"/>
  <c r="T79" i="58"/>
  <c r="T78" i="58"/>
  <c r="T77" i="58"/>
  <c r="T76" i="58"/>
  <c r="E70" i="58"/>
  <c r="C70" i="58"/>
  <c r="B70" i="58"/>
  <c r="G69" i="58"/>
  <c r="F69" i="58"/>
  <c r="E69" i="58"/>
  <c r="D69" i="58"/>
  <c r="C69" i="58"/>
  <c r="B69" i="58"/>
  <c r="G68" i="58"/>
  <c r="F68" i="58"/>
  <c r="E68" i="58"/>
  <c r="D68" i="58"/>
  <c r="C68" i="58"/>
  <c r="B68" i="58"/>
  <c r="H67" i="58"/>
  <c r="G65" i="58"/>
  <c r="G70" i="58" s="1"/>
  <c r="F65" i="58"/>
  <c r="H65" i="58" s="1"/>
  <c r="E65" i="58"/>
  <c r="D65" i="58"/>
  <c r="D70" i="58" s="1"/>
  <c r="C65" i="58"/>
  <c r="B65" i="58"/>
  <c r="H64" i="58"/>
  <c r="H63" i="58"/>
  <c r="H62" i="58"/>
  <c r="H61" i="58"/>
  <c r="H60" i="58"/>
  <c r="H59" i="58"/>
  <c r="H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K32" i="58"/>
  <c r="J32" i="58" s="1"/>
  <c r="E32" i="58"/>
  <c r="D32" i="58" s="1"/>
  <c r="L30" i="58"/>
  <c r="M29" i="58"/>
  <c r="L29" i="58"/>
  <c r="K29" i="58"/>
  <c r="J29" i="58"/>
  <c r="I29" i="58"/>
  <c r="G29" i="58"/>
  <c r="F29" i="58"/>
  <c r="E29" i="58"/>
  <c r="D29" i="58"/>
  <c r="C29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G28" i="58"/>
  <c r="F28" i="58"/>
  <c r="E28" i="58"/>
  <c r="D28" i="58"/>
  <c r="C28" i="58"/>
  <c r="U27" i="58"/>
  <c r="T27" i="58"/>
  <c r="S27" i="58"/>
  <c r="R27" i="58"/>
  <c r="Q27" i="58"/>
  <c r="P27" i="58"/>
  <c r="O27" i="58"/>
  <c r="N27" i="58"/>
  <c r="M27" i="58"/>
  <c r="L27" i="58"/>
  <c r="K27" i="58"/>
  <c r="K30" i="58" s="1"/>
  <c r="J27" i="58"/>
  <c r="J30" i="58" s="1"/>
  <c r="I27" i="58"/>
  <c r="G27" i="58"/>
  <c r="F27" i="58"/>
  <c r="F30" i="58" s="1"/>
  <c r="E27" i="58"/>
  <c r="E30" i="58" s="1"/>
  <c r="D27" i="58"/>
  <c r="C27" i="58"/>
  <c r="C30" i="58" s="1"/>
  <c r="V26" i="58"/>
  <c r="U24" i="58"/>
  <c r="U29" i="58" s="1"/>
  <c r="T24" i="58"/>
  <c r="T29" i="58" s="1"/>
  <c r="S24" i="58"/>
  <c r="S29" i="58" s="1"/>
  <c r="R24" i="58"/>
  <c r="R29" i="58" s="1"/>
  <c r="Q24" i="58"/>
  <c r="Q29" i="58" s="1"/>
  <c r="P24" i="58"/>
  <c r="P29" i="58" s="1"/>
  <c r="O24" i="58"/>
  <c r="O29" i="58" s="1"/>
  <c r="N24" i="58"/>
  <c r="N29" i="58" s="1"/>
  <c r="M24" i="58"/>
  <c r="L24" i="58"/>
  <c r="K24" i="58"/>
  <c r="J24" i="58"/>
  <c r="I24" i="58"/>
  <c r="H24" i="58"/>
  <c r="G24" i="58"/>
  <c r="F24" i="58"/>
  <c r="E24" i="58"/>
  <c r="D24" i="58"/>
  <c r="C24" i="58"/>
  <c r="B24" i="58"/>
  <c r="V23" i="58"/>
  <c r="V22" i="58"/>
  <c r="V21" i="58"/>
  <c r="V20" i="58"/>
  <c r="V19" i="58"/>
  <c r="V18" i="58"/>
  <c r="V17" i="58"/>
  <c r="W27" i="59" l="1"/>
  <c r="T84" i="59"/>
  <c r="T86" i="59"/>
  <c r="I47" i="59"/>
  <c r="I49" i="59"/>
  <c r="R47" i="59"/>
  <c r="R49" i="59"/>
  <c r="F31" i="58"/>
  <c r="J31" i="58"/>
  <c r="C31" i="58"/>
  <c r="V24" i="58"/>
  <c r="W27" i="58" s="1"/>
  <c r="E31" i="58"/>
  <c r="L31" i="58"/>
  <c r="H68" i="58"/>
  <c r="H66" i="58"/>
  <c r="D30" i="58"/>
  <c r="D31" i="58" s="1"/>
  <c r="M30" i="58"/>
  <c r="M31" i="58" s="1"/>
  <c r="K31" i="58"/>
  <c r="F70" i="58"/>
  <c r="G30" i="58"/>
  <c r="G31" i="58" s="1"/>
  <c r="R46" i="58"/>
  <c r="I30" i="58"/>
  <c r="I31" i="58" s="1"/>
  <c r="I46" i="58"/>
  <c r="T83" i="58"/>
  <c r="S87" i="57"/>
  <c r="R87" i="57"/>
  <c r="Q87" i="57"/>
  <c r="P87" i="57"/>
  <c r="O87" i="57"/>
  <c r="N87" i="57"/>
  <c r="M87" i="57"/>
  <c r="L87" i="57"/>
  <c r="K87" i="57"/>
  <c r="J87" i="57"/>
  <c r="I87" i="57"/>
  <c r="H87" i="57"/>
  <c r="G87" i="57"/>
  <c r="F87" i="57"/>
  <c r="E87" i="57"/>
  <c r="D87" i="57"/>
  <c r="C87" i="57"/>
  <c r="B87" i="57"/>
  <c r="S86" i="57"/>
  <c r="R86" i="57"/>
  <c r="Q86" i="57"/>
  <c r="P86" i="57"/>
  <c r="O86" i="57"/>
  <c r="N86" i="57"/>
  <c r="M86" i="57"/>
  <c r="L86" i="57"/>
  <c r="K86" i="57"/>
  <c r="J86" i="57"/>
  <c r="I86" i="57"/>
  <c r="H86" i="57"/>
  <c r="G86" i="57"/>
  <c r="F86" i="57"/>
  <c r="E86" i="57"/>
  <c r="D86" i="57"/>
  <c r="C86" i="57"/>
  <c r="B86" i="57"/>
  <c r="T85" i="57"/>
  <c r="S83" i="57"/>
  <c r="S88" i="57" s="1"/>
  <c r="R83" i="57"/>
  <c r="R88" i="57" s="1"/>
  <c r="Q83" i="57"/>
  <c r="Q88" i="57" s="1"/>
  <c r="P83" i="57"/>
  <c r="P88" i="57" s="1"/>
  <c r="O83" i="57"/>
  <c r="O88" i="57" s="1"/>
  <c r="N83" i="57"/>
  <c r="N88" i="57" s="1"/>
  <c r="M83" i="57"/>
  <c r="M88" i="57" s="1"/>
  <c r="L83" i="57"/>
  <c r="L88" i="57" s="1"/>
  <c r="K83" i="57"/>
  <c r="K88" i="57" s="1"/>
  <c r="J83" i="57"/>
  <c r="J88" i="57" s="1"/>
  <c r="I83" i="57"/>
  <c r="I88" i="57" s="1"/>
  <c r="H83" i="57"/>
  <c r="H88" i="57" s="1"/>
  <c r="G83" i="57"/>
  <c r="G88" i="57" s="1"/>
  <c r="F83" i="57"/>
  <c r="F88" i="57" s="1"/>
  <c r="E83" i="57"/>
  <c r="E88" i="57" s="1"/>
  <c r="D83" i="57"/>
  <c r="D88" i="57" s="1"/>
  <c r="C83" i="57"/>
  <c r="C88" i="57" s="1"/>
  <c r="B83" i="57"/>
  <c r="B88" i="57" s="1"/>
  <c r="T82" i="57"/>
  <c r="T81" i="57"/>
  <c r="T80" i="57"/>
  <c r="T79" i="57"/>
  <c r="T78" i="57"/>
  <c r="T77" i="57"/>
  <c r="T76" i="57"/>
  <c r="F70" i="57"/>
  <c r="E70" i="57"/>
  <c r="B70" i="57"/>
  <c r="G69" i="57"/>
  <c r="F69" i="57"/>
  <c r="E69" i="57"/>
  <c r="D69" i="57"/>
  <c r="C69" i="57"/>
  <c r="B69" i="57"/>
  <c r="G68" i="57"/>
  <c r="F68" i="57"/>
  <c r="E68" i="57"/>
  <c r="D68" i="57"/>
  <c r="C68" i="57"/>
  <c r="B68" i="57"/>
  <c r="H67" i="57"/>
  <c r="G65" i="57"/>
  <c r="G70" i="57" s="1"/>
  <c r="F65" i="57"/>
  <c r="E65" i="57"/>
  <c r="D65" i="57"/>
  <c r="D70" i="57" s="1"/>
  <c r="C65" i="57"/>
  <c r="H65" i="57" s="1"/>
  <c r="B65" i="57"/>
  <c r="H64" i="57"/>
  <c r="H63" i="57"/>
  <c r="H62" i="57"/>
  <c r="H61" i="57"/>
  <c r="H60" i="57"/>
  <c r="H59" i="57"/>
  <c r="H58" i="57"/>
  <c r="H51" i="57"/>
  <c r="G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L51" i="57" s="1"/>
  <c r="H46" i="57"/>
  <c r="G46" i="57"/>
  <c r="F46" i="57"/>
  <c r="F51" i="57" s="1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K32" i="57"/>
  <c r="J32" i="57"/>
  <c r="E32" i="57"/>
  <c r="D32" i="57" s="1"/>
  <c r="M29" i="57"/>
  <c r="L29" i="57"/>
  <c r="K29" i="57"/>
  <c r="J29" i="57"/>
  <c r="I29" i="57"/>
  <c r="G29" i="57"/>
  <c r="F29" i="57"/>
  <c r="E29" i="57"/>
  <c r="D29" i="57"/>
  <c r="C29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G28" i="57"/>
  <c r="F28" i="57"/>
  <c r="E28" i="57"/>
  <c r="D28" i="57"/>
  <c r="C28" i="57"/>
  <c r="U27" i="57"/>
  <c r="T27" i="57"/>
  <c r="S27" i="57"/>
  <c r="R27" i="57"/>
  <c r="Q27" i="57"/>
  <c r="P27" i="57"/>
  <c r="O27" i="57"/>
  <c r="N27" i="57"/>
  <c r="M27" i="57"/>
  <c r="L27" i="57"/>
  <c r="L30" i="57" s="1"/>
  <c r="K27" i="57"/>
  <c r="J27" i="57"/>
  <c r="I27" i="57"/>
  <c r="I30" i="57" s="1"/>
  <c r="G27" i="57"/>
  <c r="G30" i="57" s="1"/>
  <c r="F27" i="57"/>
  <c r="F30" i="57" s="1"/>
  <c r="E27" i="57"/>
  <c r="E30" i="57" s="1"/>
  <c r="D27" i="57"/>
  <c r="C27" i="57"/>
  <c r="V26" i="57"/>
  <c r="U24" i="57"/>
  <c r="U29" i="57" s="1"/>
  <c r="T24" i="57"/>
  <c r="T29" i="57" s="1"/>
  <c r="S24" i="57"/>
  <c r="S29" i="57" s="1"/>
  <c r="R24" i="57"/>
  <c r="R29" i="57" s="1"/>
  <c r="Q24" i="57"/>
  <c r="Q29" i="57" s="1"/>
  <c r="P24" i="57"/>
  <c r="P29" i="57" s="1"/>
  <c r="O24" i="57"/>
  <c r="O29" i="57" s="1"/>
  <c r="N24" i="57"/>
  <c r="N29" i="57" s="1"/>
  <c r="M24" i="57"/>
  <c r="L24" i="57"/>
  <c r="K24" i="57"/>
  <c r="J24" i="57"/>
  <c r="I24" i="57"/>
  <c r="H24" i="57"/>
  <c r="G24" i="57"/>
  <c r="F24" i="57"/>
  <c r="E24" i="57"/>
  <c r="D24" i="57"/>
  <c r="C24" i="57"/>
  <c r="B24" i="57"/>
  <c r="V23" i="57"/>
  <c r="V22" i="57"/>
  <c r="V21" i="57"/>
  <c r="V20" i="57"/>
  <c r="V19" i="57"/>
  <c r="V18" i="57"/>
  <c r="V17" i="57"/>
  <c r="V25" i="58" l="1"/>
  <c r="I47" i="58"/>
  <c r="I49" i="58"/>
  <c r="T84" i="58"/>
  <c r="T86" i="58"/>
  <c r="R49" i="58"/>
  <c r="R47" i="58"/>
  <c r="L31" i="57"/>
  <c r="J30" i="57"/>
  <c r="J31" i="57" s="1"/>
  <c r="K30" i="57"/>
  <c r="K31" i="57" s="1"/>
  <c r="C30" i="57"/>
  <c r="C31" i="57" s="1"/>
  <c r="F31" i="57"/>
  <c r="E31" i="57"/>
  <c r="V24" i="57"/>
  <c r="W27" i="57" s="1"/>
  <c r="G31" i="57"/>
  <c r="H68" i="57"/>
  <c r="H66" i="57"/>
  <c r="T83" i="57"/>
  <c r="I31" i="57"/>
  <c r="C70" i="57"/>
  <c r="D30" i="57"/>
  <c r="D31" i="57" s="1"/>
  <c r="M30" i="57"/>
  <c r="M31" i="57" s="1"/>
  <c r="R46" i="57"/>
  <c r="I46" i="57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B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B86" i="56"/>
  <c r="T85" i="56"/>
  <c r="S83" i="56"/>
  <c r="S88" i="56" s="1"/>
  <c r="R83" i="56"/>
  <c r="R88" i="56" s="1"/>
  <c r="Q83" i="56"/>
  <c r="Q88" i="56" s="1"/>
  <c r="P83" i="56"/>
  <c r="P88" i="56" s="1"/>
  <c r="O83" i="56"/>
  <c r="O88" i="56" s="1"/>
  <c r="N83" i="56"/>
  <c r="N88" i="56" s="1"/>
  <c r="M83" i="56"/>
  <c r="M88" i="56" s="1"/>
  <c r="L83" i="56"/>
  <c r="L88" i="56" s="1"/>
  <c r="K83" i="56"/>
  <c r="K88" i="56" s="1"/>
  <c r="J83" i="56"/>
  <c r="J88" i="56" s="1"/>
  <c r="I83" i="56"/>
  <c r="I88" i="56" s="1"/>
  <c r="H83" i="56"/>
  <c r="H88" i="56" s="1"/>
  <c r="G83" i="56"/>
  <c r="G88" i="56" s="1"/>
  <c r="F83" i="56"/>
  <c r="F88" i="56" s="1"/>
  <c r="E83" i="56"/>
  <c r="E88" i="56" s="1"/>
  <c r="D83" i="56"/>
  <c r="D88" i="56" s="1"/>
  <c r="C83" i="56"/>
  <c r="C88" i="56" s="1"/>
  <c r="B83" i="56"/>
  <c r="B88" i="56" s="1"/>
  <c r="T82" i="56"/>
  <c r="T81" i="56"/>
  <c r="T80" i="56"/>
  <c r="T79" i="56"/>
  <c r="T78" i="56"/>
  <c r="T77" i="56"/>
  <c r="T76" i="56"/>
  <c r="D70" i="56"/>
  <c r="G69" i="56"/>
  <c r="F69" i="56"/>
  <c r="E69" i="56"/>
  <c r="D69" i="56"/>
  <c r="C69" i="56"/>
  <c r="B69" i="56"/>
  <c r="G68" i="56"/>
  <c r="F68" i="56"/>
  <c r="E68" i="56"/>
  <c r="D68" i="56"/>
  <c r="C68" i="56"/>
  <c r="B68" i="56"/>
  <c r="H67" i="56"/>
  <c r="G65" i="56"/>
  <c r="G70" i="56" s="1"/>
  <c r="F65" i="56"/>
  <c r="F70" i="56" s="1"/>
  <c r="E65" i="56"/>
  <c r="E70" i="56" s="1"/>
  <c r="D65" i="56"/>
  <c r="C65" i="56"/>
  <c r="C70" i="56" s="1"/>
  <c r="B65" i="56"/>
  <c r="B70" i="56" s="1"/>
  <c r="H64" i="56"/>
  <c r="H63" i="56"/>
  <c r="H62" i="56"/>
  <c r="H61" i="56"/>
  <c r="H60" i="56"/>
  <c r="H59" i="56"/>
  <c r="H58" i="56"/>
  <c r="Q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H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K32" i="56"/>
  <c r="J32" i="56" s="1"/>
  <c r="E32" i="56"/>
  <c r="D32" i="56" s="1"/>
  <c r="T29" i="56"/>
  <c r="M29" i="56"/>
  <c r="L29" i="56"/>
  <c r="K29" i="56"/>
  <c r="J29" i="56"/>
  <c r="I29" i="56"/>
  <c r="G29" i="56"/>
  <c r="F29" i="56"/>
  <c r="E29" i="56"/>
  <c r="D29" i="56"/>
  <c r="C29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G28" i="56"/>
  <c r="F28" i="56"/>
  <c r="E28" i="56"/>
  <c r="D28" i="56"/>
  <c r="C28" i="56"/>
  <c r="U27" i="56"/>
  <c r="T27" i="56"/>
  <c r="S27" i="56"/>
  <c r="R27" i="56"/>
  <c r="Q27" i="56"/>
  <c r="P27" i="56"/>
  <c r="O27" i="56"/>
  <c r="N27" i="56"/>
  <c r="M27" i="56"/>
  <c r="M30" i="56" s="1"/>
  <c r="L27" i="56"/>
  <c r="K27" i="56"/>
  <c r="K30" i="56" s="1"/>
  <c r="J27" i="56"/>
  <c r="J30" i="56" s="1"/>
  <c r="I27" i="56"/>
  <c r="I30" i="56" s="1"/>
  <c r="G27" i="56"/>
  <c r="F27" i="56"/>
  <c r="F30" i="56" s="1"/>
  <c r="E27" i="56"/>
  <c r="D27" i="56"/>
  <c r="D30" i="56" s="1"/>
  <c r="C27" i="56"/>
  <c r="V26" i="56"/>
  <c r="U24" i="56"/>
  <c r="U29" i="56" s="1"/>
  <c r="T24" i="56"/>
  <c r="S24" i="56"/>
  <c r="S29" i="56" s="1"/>
  <c r="R24" i="56"/>
  <c r="R29" i="56" s="1"/>
  <c r="Q24" i="56"/>
  <c r="Q29" i="56" s="1"/>
  <c r="P24" i="56"/>
  <c r="P29" i="56" s="1"/>
  <c r="O24" i="56"/>
  <c r="O29" i="56" s="1"/>
  <c r="N24" i="56"/>
  <c r="N29" i="56" s="1"/>
  <c r="M24" i="56"/>
  <c r="L24" i="56"/>
  <c r="K24" i="56"/>
  <c r="J24" i="56"/>
  <c r="I24" i="56"/>
  <c r="H24" i="56"/>
  <c r="G24" i="56"/>
  <c r="F24" i="56"/>
  <c r="E24" i="56"/>
  <c r="D24" i="56"/>
  <c r="C24" i="56"/>
  <c r="B24" i="56"/>
  <c r="V23" i="56"/>
  <c r="V22" i="56"/>
  <c r="V21" i="56"/>
  <c r="V20" i="56"/>
  <c r="V19" i="56"/>
  <c r="V18" i="56"/>
  <c r="V17" i="56"/>
  <c r="V25" i="57" l="1"/>
  <c r="T86" i="57"/>
  <c r="T84" i="57"/>
  <c r="R47" i="57"/>
  <c r="R49" i="57"/>
  <c r="I47" i="57"/>
  <c r="I49" i="57"/>
  <c r="I46" i="56"/>
  <c r="I47" i="56" s="1"/>
  <c r="V24" i="56"/>
  <c r="V25" i="56" s="1"/>
  <c r="K31" i="56"/>
  <c r="D31" i="56"/>
  <c r="M31" i="56"/>
  <c r="F31" i="56"/>
  <c r="I31" i="56"/>
  <c r="C31" i="56"/>
  <c r="L31" i="56"/>
  <c r="W27" i="56"/>
  <c r="C30" i="56"/>
  <c r="L30" i="56"/>
  <c r="J31" i="56"/>
  <c r="I49" i="56"/>
  <c r="E30" i="56"/>
  <c r="E31" i="56" s="1"/>
  <c r="G30" i="56"/>
  <c r="G31" i="56" s="1"/>
  <c r="R46" i="56"/>
  <c r="T83" i="56"/>
  <c r="H65" i="56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C87" i="55"/>
  <c r="B87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C86" i="55"/>
  <c r="B86" i="55"/>
  <c r="T85" i="55"/>
  <c r="S83" i="55"/>
  <c r="S88" i="55" s="1"/>
  <c r="R83" i="55"/>
  <c r="R88" i="55" s="1"/>
  <c r="Q83" i="55"/>
  <c r="Q88" i="55" s="1"/>
  <c r="P83" i="55"/>
  <c r="P88" i="55" s="1"/>
  <c r="O83" i="55"/>
  <c r="O88" i="55" s="1"/>
  <c r="N83" i="55"/>
  <c r="N88" i="55" s="1"/>
  <c r="M83" i="55"/>
  <c r="M88" i="55" s="1"/>
  <c r="L83" i="55"/>
  <c r="L88" i="55" s="1"/>
  <c r="K83" i="55"/>
  <c r="K88" i="55" s="1"/>
  <c r="J83" i="55"/>
  <c r="J88" i="55" s="1"/>
  <c r="I83" i="55"/>
  <c r="I88" i="55" s="1"/>
  <c r="H83" i="55"/>
  <c r="H88" i="55" s="1"/>
  <c r="G83" i="55"/>
  <c r="G88" i="55" s="1"/>
  <c r="F83" i="55"/>
  <c r="F88" i="55" s="1"/>
  <c r="E83" i="55"/>
  <c r="E88" i="55" s="1"/>
  <c r="D83" i="55"/>
  <c r="D88" i="55" s="1"/>
  <c r="C83" i="55"/>
  <c r="C88" i="55" s="1"/>
  <c r="B83" i="55"/>
  <c r="B88" i="55" s="1"/>
  <c r="T82" i="55"/>
  <c r="T81" i="55"/>
  <c r="T80" i="55"/>
  <c r="T79" i="55"/>
  <c r="T78" i="55"/>
  <c r="T77" i="55"/>
  <c r="T76" i="55"/>
  <c r="E70" i="55"/>
  <c r="C70" i="55"/>
  <c r="B70" i="55"/>
  <c r="G69" i="55"/>
  <c r="F69" i="55"/>
  <c r="E69" i="55"/>
  <c r="D69" i="55"/>
  <c r="C69" i="55"/>
  <c r="B69" i="55"/>
  <c r="G68" i="55"/>
  <c r="F68" i="55"/>
  <c r="E68" i="55"/>
  <c r="D68" i="55"/>
  <c r="C68" i="55"/>
  <c r="B68" i="55"/>
  <c r="H67" i="55"/>
  <c r="G65" i="55"/>
  <c r="G70" i="55" s="1"/>
  <c r="F65" i="55"/>
  <c r="H65" i="55" s="1"/>
  <c r="E65" i="55"/>
  <c r="D65" i="55"/>
  <c r="D70" i="55" s="1"/>
  <c r="C65" i="55"/>
  <c r="B65" i="55"/>
  <c r="H64" i="55"/>
  <c r="H63" i="55"/>
  <c r="H62" i="55"/>
  <c r="H61" i="55"/>
  <c r="H60" i="55"/>
  <c r="H59" i="55"/>
  <c r="H58" i="55"/>
  <c r="G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F46" i="55"/>
  <c r="F51" i="55" s="1"/>
  <c r="E46" i="55"/>
  <c r="E51" i="55" s="1"/>
  <c r="D46" i="55"/>
  <c r="D51" i="55" s="1"/>
  <c r="C46" i="55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K32" i="55"/>
  <c r="J32" i="55" s="1"/>
  <c r="E32" i="55"/>
  <c r="D32" i="55" s="1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L27" i="55"/>
  <c r="L30" i="55" s="1"/>
  <c r="K27" i="55"/>
  <c r="K30" i="55" s="1"/>
  <c r="J27" i="55"/>
  <c r="J30" i="55" s="1"/>
  <c r="I27" i="55"/>
  <c r="I30" i="55" s="1"/>
  <c r="G27" i="55"/>
  <c r="G30" i="55" s="1"/>
  <c r="F27" i="55"/>
  <c r="F30" i="55" s="1"/>
  <c r="E27" i="55"/>
  <c r="E30" i="55" s="1"/>
  <c r="D27" i="55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H68" i="56" l="1"/>
  <c r="H66" i="56"/>
  <c r="T84" i="56"/>
  <c r="T86" i="56"/>
  <c r="R49" i="56"/>
  <c r="R47" i="56"/>
  <c r="L31" i="55"/>
  <c r="I46" i="55"/>
  <c r="I49" i="55" s="1"/>
  <c r="C51" i="55"/>
  <c r="V24" i="55"/>
  <c r="W27" i="55" s="1"/>
  <c r="J31" i="55"/>
  <c r="C31" i="55"/>
  <c r="E31" i="55"/>
  <c r="F31" i="55"/>
  <c r="I31" i="55"/>
  <c r="H68" i="55"/>
  <c r="H66" i="55"/>
  <c r="D30" i="55"/>
  <c r="D31" i="55" s="1"/>
  <c r="M30" i="55"/>
  <c r="M31" i="55" s="1"/>
  <c r="K31" i="55"/>
  <c r="G31" i="55"/>
  <c r="T83" i="55"/>
  <c r="F70" i="55"/>
  <c r="R46" i="55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B87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D86" i="54"/>
  <c r="C86" i="54"/>
  <c r="B86" i="54"/>
  <c r="T85" i="54"/>
  <c r="S83" i="54"/>
  <c r="S88" i="54" s="1"/>
  <c r="R83" i="54"/>
  <c r="R88" i="54" s="1"/>
  <c r="Q83" i="54"/>
  <c r="Q88" i="54" s="1"/>
  <c r="P83" i="54"/>
  <c r="P88" i="54" s="1"/>
  <c r="O83" i="54"/>
  <c r="O88" i="54" s="1"/>
  <c r="N83" i="54"/>
  <c r="N88" i="54" s="1"/>
  <c r="M83" i="54"/>
  <c r="M88" i="54" s="1"/>
  <c r="L83" i="54"/>
  <c r="L88" i="54" s="1"/>
  <c r="K83" i="54"/>
  <c r="K88" i="54" s="1"/>
  <c r="J83" i="54"/>
  <c r="J88" i="54" s="1"/>
  <c r="I83" i="54"/>
  <c r="I88" i="54" s="1"/>
  <c r="H83" i="54"/>
  <c r="H88" i="54" s="1"/>
  <c r="G83" i="54"/>
  <c r="G88" i="54" s="1"/>
  <c r="F83" i="54"/>
  <c r="F88" i="54" s="1"/>
  <c r="E83" i="54"/>
  <c r="E88" i="54" s="1"/>
  <c r="D83" i="54"/>
  <c r="D88" i="54" s="1"/>
  <c r="C83" i="54"/>
  <c r="C88" i="54" s="1"/>
  <c r="B83" i="54"/>
  <c r="B88" i="54" s="1"/>
  <c r="T82" i="54"/>
  <c r="T81" i="54"/>
  <c r="T80" i="54"/>
  <c r="T79" i="54"/>
  <c r="T78" i="54"/>
  <c r="T77" i="54"/>
  <c r="T76" i="54"/>
  <c r="C70" i="54"/>
  <c r="G69" i="54"/>
  <c r="F69" i="54"/>
  <c r="E69" i="54"/>
  <c r="D69" i="54"/>
  <c r="C69" i="54"/>
  <c r="B69" i="54"/>
  <c r="G68" i="54"/>
  <c r="F68" i="54"/>
  <c r="E68" i="54"/>
  <c r="D68" i="54"/>
  <c r="C68" i="54"/>
  <c r="B68" i="54"/>
  <c r="H67" i="54"/>
  <c r="G65" i="54"/>
  <c r="G70" i="54" s="1"/>
  <c r="F65" i="54"/>
  <c r="H65" i="54" s="1"/>
  <c r="E65" i="54"/>
  <c r="E70" i="54" s="1"/>
  <c r="D65" i="54"/>
  <c r="D70" i="54" s="1"/>
  <c r="C65" i="54"/>
  <c r="B65" i="54"/>
  <c r="B70" i="54" s="1"/>
  <c r="H64" i="54"/>
  <c r="H63" i="54"/>
  <c r="H62" i="54"/>
  <c r="H61" i="54"/>
  <c r="H60" i="54"/>
  <c r="H59" i="54"/>
  <c r="H58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H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K32" i="54"/>
  <c r="J32" i="54"/>
  <c r="E32" i="54"/>
  <c r="D32" i="54" s="1"/>
  <c r="J30" i="54"/>
  <c r="C30" i="54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G30" i="54" s="1"/>
  <c r="F27" i="54"/>
  <c r="F30" i="54" s="1"/>
  <c r="E27" i="54"/>
  <c r="D27" i="54"/>
  <c r="C27" i="54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I47" i="55" l="1"/>
  <c r="V25" i="55"/>
  <c r="T84" i="55"/>
  <c r="T86" i="55"/>
  <c r="R49" i="55"/>
  <c r="R47" i="55"/>
  <c r="I46" i="54"/>
  <c r="I47" i="54" s="1"/>
  <c r="F31" i="54"/>
  <c r="C31" i="54"/>
  <c r="L31" i="54"/>
  <c r="J31" i="54"/>
  <c r="V24" i="54"/>
  <c r="V25" i="54" s="1"/>
  <c r="I31" i="54"/>
  <c r="D31" i="54"/>
  <c r="H66" i="54"/>
  <c r="H68" i="54"/>
  <c r="D30" i="54"/>
  <c r="M30" i="54"/>
  <c r="M31" i="54" s="1"/>
  <c r="K31" i="54"/>
  <c r="E30" i="54"/>
  <c r="E31" i="54" s="1"/>
  <c r="G31" i="54"/>
  <c r="F70" i="54"/>
  <c r="R46" i="54"/>
  <c r="T83" i="54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C70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H65" i="53" s="1"/>
  <c r="E65" i="53"/>
  <c r="E70" i="53" s="1"/>
  <c r="D65" i="53"/>
  <c r="D70" i="53" s="1"/>
  <c r="C65" i="53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I30" i="53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I49" i="54" l="1"/>
  <c r="W27" i="54"/>
  <c r="T84" i="54"/>
  <c r="T86" i="54"/>
  <c r="R49" i="54"/>
  <c r="R47" i="54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<sst xmlns="http://schemas.openxmlformats.org/spreadsheetml/2006/main" count="6157" uniqueCount="176">
  <si>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</si>
  <si>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</si>
  <si>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</si>
  <si>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</si>
  <si>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</si>
  <si>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</si>
  <si>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</si>
  <si>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</si>
  <si>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</si>
  <si>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</si>
  <si>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</si>
  <si>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</si>
  <si>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</si>
  <si>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</si>
  <si>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</si>
  <si>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</si>
  <si>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</si>
  <si>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</si>
  <si>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</si>
  <si>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</si>
  <si>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</si>
  <si>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</si>
  <si>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</si>
  <si>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</si>
  <si>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</si>
  <si>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</si>
  <si>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</si>
  <si>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</si>
  <si>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</si>
  <si>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</si>
  <si>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</si>
  <si>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</si>
  <si>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</si>
  <si>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</si>
  <si>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</si>
  <si>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</si>
  <si>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</si>
  <si>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</si>
  <si>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</si>
  <si>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</si>
  <si>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</si>
  <si>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</si>
  <si>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</si>
  <si>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</si>
  <si>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</si>
  <si>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</si>
  <si>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</si>
  <si>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</si>
  <si>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</si>
  <si>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</si>
  <si>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</si>
  <si>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</si>
  <si>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</si>
  <si>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</si>
  <si>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</si>
  <si>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</si>
  <si>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</si>
  <si>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</si>
  <si>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</si>
  <si>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</si>
  <si>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</si>
  <si>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</si>
  <si>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</si>
  <si>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</si>
  <si>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</si>
  <si>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</si>
  <si>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</si>
  <si>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</si>
  <si>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</si>
  <si>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</si>
  <si>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</si>
  <si>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</si>
  <si>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</si>
  <si>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</si>
  <si>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</si>
  <si>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</si>
  <si>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</si>
  <si>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</si>
  <si>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</si>
  <si>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</si>
  <si>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</si>
  <si>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</si>
  <si>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</si>
  <si>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</si>
  <si>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</si>
  <si>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</si>
  <si>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</si>
  <si>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</si>
  <si>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</si>
  <si>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</si>
  <si>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</si>
  <si>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</si>
  <si>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</si>
  <si>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</si>
  <si>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</si>
  <si>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</si>
  <si>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</si>
  <si>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</si>
  <si>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</si>
  <si>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</si>
  <si>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</si>
  <si>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</si>
  <si>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</si>
  <si>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</si>
  <si>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</si>
  <si>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</si>
  <si>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</si>
  <si>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</si>
  <si>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</si>
  <si>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</si>
  <si>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</si>
  <si>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</si>
  <si>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</si>
  <si>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</si>
  <si>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</si>
  <si>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</si>
  <si>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</si>
  <si>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</si>
  <si>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</si>
  <si>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</si>
  <si>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</si>
  <si>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</si>
  <si>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</si>
  <si>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</si>
  <si>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</si>
  <si>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</si>
  <si>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</si>
  <si>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</si>
  <si>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</si>
  <si>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</si>
  <si>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</si>
  <si>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</si>
  <si>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</si>
  <si>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</si>
  <si>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</si>
  <si>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</si>
  <si>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</si>
  <si>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</si>
  <si>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</si>
  <si>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</si>
  <si>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</si>
  <si>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</si>
  <si>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</si>
  <si>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</si>
  <si>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</si>
  <si>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</si>
  <si>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</si>
  <si>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</si>
  <si>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</si>
  <si>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</si>
  <si>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</si>
  <si>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</si>
  <si>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</si>
  <si>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</si>
  <si>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</si>
  <si>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</si>
  <si>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</si>
  <si>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</si>
  <si>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</si>
  <si>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SEMANA 48</t>
  </si>
  <si>
    <t>SEMANA 50</t>
  </si>
  <si>
    <t>SEMANA 51</t>
  </si>
  <si>
    <t>SEMANA 52</t>
  </si>
  <si>
    <t>SEMANA 53</t>
  </si>
  <si>
    <t>SEMANA 54</t>
  </si>
  <si>
    <t>SEMANA 55</t>
  </si>
  <si>
    <t>SEMANA 56</t>
  </si>
  <si>
    <t>F 4 - Machos</t>
  </si>
  <si>
    <t>SEMANA 57</t>
  </si>
  <si>
    <t>SEMANA 58</t>
  </si>
  <si>
    <t>SEMANA 59</t>
  </si>
  <si>
    <t>PROGRAMA DE ALIMENTO PARCIAL, EL DIA VIERNES LES PASO EL NUEVO PARA TODA LA SEMANA</t>
  </si>
  <si>
    <t>SEMANA 60</t>
  </si>
  <si>
    <t>SEMANA 61</t>
  </si>
  <si>
    <t>29 AL 5 DE MAY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</si>
  <si>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- 73 KGS                                               TOLVA AUXILIAR - 36,4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- 73 KGS                                 TOLVA AUXILIAR - 36,7 KGS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</si>
</sst>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5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2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742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3" fillId="2" borderId="0" xfId="0" applyFont="1" applyFill="1" applyBorder="1" applyAlignment="1">
      <alignment horizontal="center" vertical="center"/>
    </xf>
    <xf numFmtId="0" fontId="42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2" fillId="0" borderId="5" xfId="0" applyFont="1" applyFill="1" applyBorder="1" applyAlignment="1">
      <alignment horizontal="center" vertical="center"/>
    </xf>
    <xf numFmtId="0" fontId="42" fillId="3" borderId="33" xfId="0" applyFont="1" applyFill="1" applyBorder="1" applyAlignment="1">
      <alignment horizontal="center" vertical="center"/>
    </xf>
    <xf numFmtId="0" fontId="42" fillId="3" borderId="19" xfId="0" applyFont="1" applyFill="1" applyBorder="1" applyAlignment="1">
      <alignment horizontal="center" vertical="center"/>
    </xf>
    <xf numFmtId="0" fontId="42" fillId="3" borderId="4" xfId="0" applyFont="1" applyFill="1" applyBorder="1" applyAlignment="1">
      <alignment horizontal="center" vertical="center"/>
    </xf>
    <xf numFmtId="0" fontId="42" fillId="3" borderId="20" xfId="0" quotePrefix="1" applyFont="1" applyFill="1" applyBorder="1" applyAlignment="1">
      <alignment horizontal="center" vertical="center"/>
    </xf>
    <xf numFmtId="0" fontId="42" fillId="3" borderId="41" xfId="0" quotePrefix="1" applyFont="1" applyFill="1" applyBorder="1" applyAlignment="1">
      <alignment horizontal="center" vertical="center"/>
    </xf>
    <xf numFmtId="0" fontId="42" fillId="10" borderId="48" xfId="0" applyFont="1" applyFill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2" fillId="0" borderId="11" xfId="0" applyFont="1" applyBorder="1" applyAlignment="1">
      <alignment horizontal="center" vertical="center"/>
    </xf>
    <xf numFmtId="0" fontId="42" fillId="10" borderId="30" xfId="0" applyFont="1" applyFill="1" applyBorder="1" applyAlignment="1">
      <alignment horizontal="center" vertical="center"/>
    </xf>
    <xf numFmtId="164" fontId="42" fillId="0" borderId="39" xfId="0" applyNumberFormat="1" applyFont="1" applyFill="1" applyBorder="1" applyAlignment="1">
      <alignment horizontal="center" vertical="center"/>
    </xf>
    <xf numFmtId="164" fontId="42" fillId="0" borderId="40" xfId="0" applyNumberFormat="1" applyFont="1" applyFill="1" applyBorder="1" applyAlignment="1">
      <alignment horizontal="center" vertical="center"/>
    </xf>
    <xf numFmtId="164" fontId="42" fillId="0" borderId="32" xfId="0" applyNumberFormat="1" applyFont="1" applyFill="1" applyBorder="1" applyAlignment="1">
      <alignment horizontal="center" vertical="center"/>
    </xf>
    <xf numFmtId="164" fontId="42" fillId="0" borderId="17" xfId="0" applyNumberFormat="1" applyFont="1" applyFill="1" applyBorder="1" applyAlignment="1">
      <alignment horizontal="center" vertical="center"/>
    </xf>
    <xf numFmtId="164" fontId="42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164" fontId="42" fillId="0" borderId="50" xfId="0" applyNumberFormat="1" applyFont="1" applyFill="1" applyBorder="1" applyAlignment="1">
      <alignment horizontal="center" vertical="center"/>
    </xf>
    <xf numFmtId="0" fontId="42" fillId="3" borderId="34" xfId="0" applyFont="1" applyFill="1" applyBorder="1" applyAlignment="1">
      <alignment horizontal="center" vertical="center"/>
    </xf>
    <xf numFmtId="0" fontId="42" fillId="3" borderId="29" xfId="0" applyFont="1" applyFill="1" applyBorder="1" applyAlignment="1">
      <alignment horizontal="center" vertical="center"/>
    </xf>
    <xf numFmtId="0" fontId="42" fillId="3" borderId="35" xfId="0" applyFont="1" applyFill="1" applyBorder="1" applyAlignment="1">
      <alignment horizontal="center" vertical="center"/>
    </xf>
    <xf numFmtId="0" fontId="42" fillId="3" borderId="42" xfId="0" applyFont="1" applyFill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0" fontId="42" fillId="9" borderId="48" xfId="0" applyFont="1" applyFill="1" applyBorder="1" applyAlignment="1">
      <alignment horizontal="center" vertical="center"/>
    </xf>
    <xf numFmtId="0" fontId="42" fillId="8" borderId="0" xfId="0" applyFont="1" applyFill="1" applyBorder="1" applyAlignment="1">
      <alignment horizontal="center" vertical="center"/>
    </xf>
    <xf numFmtId="0" fontId="42" fillId="9" borderId="47" xfId="0" applyFont="1" applyFill="1" applyBorder="1" applyAlignment="1">
      <alignment horizontal="center" vertical="center"/>
    </xf>
    <xf numFmtId="0" fontId="42" fillId="0" borderId="49" xfId="0" applyFont="1" applyFill="1" applyBorder="1" applyAlignment="1">
      <alignment horizontal="center" vertical="center"/>
    </xf>
    <xf numFmtId="0" fontId="42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2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2" fillId="10" borderId="17" xfId="0" applyFont="1" applyFill="1" applyBorder="1" applyAlignment="1">
      <alignment horizontal="center" vertical="center"/>
    </xf>
    <xf numFmtId="164" fontId="42" fillId="0" borderId="53" xfId="0" applyNumberFormat="1" applyFont="1" applyFill="1" applyBorder="1" applyAlignment="1">
      <alignment horizontal="center" vertical="center"/>
    </xf>
    <xf numFmtId="164" fontId="42" fillId="0" borderId="54" xfId="0" applyNumberFormat="1" applyFont="1" applyFill="1" applyBorder="1" applyAlignment="1">
      <alignment horizontal="center" vertical="center"/>
    </xf>
    <xf numFmtId="164" fontId="42" fillId="0" borderId="0" xfId="0" applyNumberFormat="1" applyFont="1" applyFill="1" applyBorder="1" applyAlignment="1">
      <alignment horizontal="center" vertical="center"/>
    </xf>
    <xf numFmtId="0" fontId="42" fillId="11" borderId="17" xfId="0" applyFont="1" applyFill="1" applyBorder="1" applyAlignment="1">
      <alignment horizontal="center" vertical="center"/>
    </xf>
    <xf numFmtId="164" fontId="42" fillId="0" borderId="43" xfId="0" applyNumberFormat="1" applyFont="1" applyFill="1" applyBorder="1" applyAlignment="1">
      <alignment horizontal="center" vertical="center"/>
    </xf>
    <xf numFmtId="0" fontId="44" fillId="0" borderId="23" xfId="0" applyFont="1" applyBorder="1" applyAlignment="1">
      <alignment horizontal="center" vertical="center"/>
    </xf>
    <xf numFmtId="1" fontId="42" fillId="0" borderId="45" xfId="0" applyNumberFormat="1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8" fillId="0" borderId="33" xfId="0" applyFont="1" applyBorder="1" applyAlignment="1">
      <alignment horizontal="center" vertical="center"/>
    </xf>
    <xf numFmtId="164" fontId="48" fillId="0" borderId="41" xfId="0" applyNumberFormat="1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164" fontId="48" fillId="0" borderId="9" xfId="0" applyNumberFormat="1" applyFont="1" applyBorder="1" applyAlignment="1">
      <alignment horizontal="center" vertical="center"/>
    </xf>
    <xf numFmtId="0" fontId="48" fillId="0" borderId="12" xfId="0" applyFont="1" applyBorder="1" applyAlignment="1">
      <alignment horizontal="center" vertical="center"/>
    </xf>
    <xf numFmtId="164" fontId="48" fillId="0" borderId="14" xfId="0" applyNumberFormat="1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 wrapText="1"/>
    </xf>
    <xf numFmtId="0" fontId="48" fillId="0" borderId="58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164" fontId="11" fillId="5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24" fillId="0" borderId="4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vertical="center"/>
    </xf>
    <xf numFmtId="1" fontId="42" fillId="0" borderId="0" xfId="0" applyNumberFormat="1" applyFont="1" applyFill="1" applyBorder="1" applyAlignment="1">
      <alignment horizontal="center" vertical="center"/>
    </xf>
    <xf numFmtId="0" fontId="44" fillId="0" borderId="21" xfId="0" applyFont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5" fillId="0" borderId="0" xfId="0" applyFont="1" applyBorder="1" applyAlignment="1">
      <alignment horizontal="center" vertical="center"/>
    </xf>
    <xf numFmtId="0" fontId="45" fillId="0" borderId="27" xfId="0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4" fillId="0" borderId="0" xfId="0" applyFont="1" applyFill="1" applyBorder="1" applyAlignment="1">
      <alignment horizontal="center" vertical="center"/>
    </xf>
    <xf numFmtId="0" fontId="44" fillId="0" borderId="27" xfId="0" applyFont="1" applyFill="1" applyBorder="1" applyAlignment="1">
      <alignment horizontal="center" vertical="center"/>
    </xf>
    <xf numFmtId="0" fontId="44" fillId="0" borderId="0" xfId="0" applyFont="1" applyFill="1" applyAlignment="1">
      <alignment horizontal="center" vertical="center"/>
    </xf>
    <xf numFmtId="0" fontId="44" fillId="0" borderId="27" xfId="0" applyFont="1" applyBorder="1" applyAlignment="1">
      <alignment horizontal="center" vertical="center"/>
    </xf>
    <xf numFmtId="0" fontId="44" fillId="0" borderId="44" xfId="0" applyFont="1" applyBorder="1" applyAlignment="1">
      <alignment horizontal="center" vertical="center"/>
    </xf>
    <xf numFmtId="0" fontId="44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2" fillId="8" borderId="30" xfId="0" applyFont="1" applyFill="1" applyBorder="1" applyAlignment="1">
      <alignment horizontal="center" vertical="center"/>
    </xf>
    <xf numFmtId="0" fontId="42" fillId="8" borderId="31" xfId="0" applyFont="1" applyFill="1" applyBorder="1" applyAlignment="1">
      <alignment horizontal="center" vertical="center"/>
    </xf>
    <xf numFmtId="0" fontId="42" fillId="8" borderId="32" xfId="0" applyFont="1" applyFill="1" applyBorder="1" applyAlignment="1">
      <alignment horizontal="center" vertical="center"/>
    </xf>
    <xf numFmtId="1" fontId="42" fillId="0" borderId="0" xfId="0" applyNumberFormat="1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vertical="center"/>
    </xf>
    <xf numFmtId="0" fontId="42" fillId="2" borderId="1" xfId="0" applyFont="1" applyFill="1" applyBorder="1" applyAlignment="1">
      <alignment horizontal="center" vertical="center"/>
    </xf>
    <xf numFmtId="0" fontId="45" fillId="0" borderId="23" xfId="0" applyFont="1" applyBorder="1" applyAlignment="1">
      <alignment horizontal="center" vertical="center" wrapText="1"/>
    </xf>
    <xf numFmtId="0" fontId="45" fillId="0" borderId="0" xfId="0" applyFont="1" applyBorder="1" applyAlignment="1">
      <alignment horizontal="center" vertical="center" wrapText="1"/>
    </xf>
    <xf numFmtId="0" fontId="45" fillId="0" borderId="27" xfId="0" applyFont="1" applyBorder="1" applyAlignment="1">
      <alignment horizontal="center" vertical="center" wrapText="1"/>
    </xf>
    <xf numFmtId="0" fontId="44" fillId="2" borderId="18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2" fillId="2" borderId="26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42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9" fillId="0" borderId="21" xfId="0" applyFont="1" applyBorder="1" applyAlignment="1">
      <alignment horizontal="center" vertical="center" wrapText="1"/>
    </xf>
    <xf numFmtId="0" fontId="49" fillId="0" borderId="22" xfId="0" applyFont="1" applyBorder="1" applyAlignment="1">
      <alignment horizontal="center" vertical="center" wrapText="1"/>
    </xf>
    <xf numFmtId="0" fontId="49" fillId="0" borderId="0" xfId="0" applyFont="1" applyBorder="1" applyAlignment="1">
      <alignment horizontal="center" vertical="center" wrapText="1"/>
    </xf>
    <xf numFmtId="0" fontId="49" fillId="0" borderId="27" xfId="0" applyFont="1" applyBorder="1" applyAlignment="1">
      <alignment horizontal="center" vertical="center" wrapText="1"/>
    </xf>
    <xf numFmtId="0" fontId="49" fillId="0" borderId="45" xfId="0" applyFont="1" applyBorder="1" applyAlignment="1">
      <alignment horizontal="center" vertical="center" wrapText="1"/>
    </xf>
    <xf numFmtId="0" fontId="49" fillId="0" borderId="46" xfId="0" applyFont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/>
    </xf>
    <xf numFmtId="0" fontId="46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47" fillId="0" borderId="43" xfId="0" applyFont="1" applyBorder="1" applyAlignment="1">
      <alignment horizontal="center" vertical="center"/>
    </xf>
    <xf numFmtId="0" fontId="47" fillId="0" borderId="58" xfId="0" applyFont="1" applyBorder="1" applyAlignment="1">
      <alignment horizontal="center" vertical="center"/>
    </xf>
    <xf numFmtId="0" fontId="48" fillId="0" borderId="18" xfId="0" applyFont="1" applyBorder="1" applyAlignment="1">
      <alignment horizontal="center" vertical="center"/>
    </xf>
    <xf numFmtId="0" fontId="48" fillId="0" borderId="22" xfId="0" applyFont="1" applyBorder="1" applyAlignment="1">
      <alignment horizontal="center" vertical="center"/>
    </xf>
    <xf numFmtId="0" fontId="48" fillId="0" borderId="23" xfId="0" applyFont="1" applyBorder="1" applyAlignment="1">
      <alignment horizontal="center" vertical="center"/>
    </xf>
    <xf numFmtId="0" fontId="48" fillId="0" borderId="27" xfId="0" applyFont="1" applyBorder="1" applyAlignment="1">
      <alignment horizontal="center" vertical="center"/>
    </xf>
    <xf numFmtId="0" fontId="48" fillId="0" borderId="44" xfId="0" applyFont="1" applyBorder="1" applyAlignment="1">
      <alignment horizontal="center" vertical="center"/>
    </xf>
    <xf numFmtId="0" fontId="48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 xr:uid="{00000000-0005-0000-0000-000001000000}"/>
    <cellStyle name="Normal 10 2" xfId="2" xr:uid="{00000000-0005-0000-0000-000002000000}"/>
    <cellStyle name="Normal 21" xfId="3" xr:uid="{00000000-0005-0000-0000-000003000000}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674" t="s">
        <v>5</v>
      </c>
      <c r="L11" s="674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9" t="s">
        <v>53</v>
      </c>
      <c r="C15" s="670"/>
      <c r="D15" s="670"/>
      <c r="E15" s="670"/>
      <c r="F15" s="670"/>
      <c r="G15" s="670"/>
      <c r="H15" s="670"/>
      <c r="I15" s="670"/>
      <c r="J15" s="670"/>
      <c r="K15" s="671"/>
      <c r="L15" s="664" t="s">
        <v>9</v>
      </c>
      <c r="M15" s="664"/>
      <c r="N15" s="664"/>
      <c r="O15" s="665"/>
      <c r="P15" s="666" t="s">
        <v>30</v>
      </c>
      <c r="Q15" s="667"/>
      <c r="R15" s="667"/>
      <c r="S15" s="668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2" t="s">
        <v>26</v>
      </c>
      <c r="C36" s="675"/>
      <c r="D36" s="675"/>
      <c r="E36" s="675"/>
      <c r="F36" s="675"/>
      <c r="G36" s="675"/>
      <c r="H36" s="102"/>
      <c r="I36" s="55" t="s">
        <v>27</v>
      </c>
      <c r="J36" s="110"/>
      <c r="K36" s="661" t="s">
        <v>26</v>
      </c>
      <c r="L36" s="661"/>
      <c r="M36" s="661"/>
      <c r="N36" s="661"/>
      <c r="O36" s="66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60" t="s">
        <v>8</v>
      </c>
      <c r="C55" s="661"/>
      <c r="D55" s="661"/>
      <c r="E55" s="661"/>
      <c r="F55" s="66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G36"/>
    <mergeCell ref="B55:F55"/>
    <mergeCell ref="J54:K54"/>
    <mergeCell ref="L15:O15"/>
    <mergeCell ref="P15:S15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674" t="s">
        <v>55</v>
      </c>
      <c r="L11" s="674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9" t="s">
        <v>53</v>
      </c>
      <c r="C15" s="670"/>
      <c r="D15" s="670"/>
      <c r="E15" s="670"/>
      <c r="F15" s="670"/>
      <c r="G15" s="670"/>
      <c r="H15" s="670"/>
      <c r="I15" s="670"/>
      <c r="J15" s="671"/>
      <c r="K15" s="676" t="s">
        <v>9</v>
      </c>
      <c r="L15" s="664"/>
      <c r="M15" s="664"/>
      <c r="N15" s="664"/>
      <c r="O15" s="665"/>
      <c r="P15" s="666" t="s">
        <v>30</v>
      </c>
      <c r="Q15" s="667"/>
      <c r="R15" s="667"/>
      <c r="S15" s="668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2" t="s">
        <v>26</v>
      </c>
      <c r="C36" s="675"/>
      <c r="D36" s="675"/>
      <c r="E36" s="675"/>
      <c r="F36" s="675"/>
      <c r="G36" s="675"/>
      <c r="H36" s="102"/>
      <c r="I36" s="55" t="s">
        <v>27</v>
      </c>
      <c r="J36" s="110"/>
      <c r="K36" s="661" t="s">
        <v>26</v>
      </c>
      <c r="L36" s="661"/>
      <c r="M36" s="661"/>
      <c r="N36" s="661"/>
      <c r="O36" s="66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60" t="s">
        <v>8</v>
      </c>
      <c r="C55" s="661"/>
      <c r="D55" s="661"/>
      <c r="E55" s="661"/>
      <c r="F55" s="66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P15:S15"/>
    <mergeCell ref="K15:O15"/>
    <mergeCell ref="B36:G36"/>
    <mergeCell ref="K36:O36"/>
    <mergeCell ref="J54:K54"/>
    <mergeCell ref="B55:F55"/>
    <mergeCell ref="B15:J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674" t="s">
        <v>56</v>
      </c>
      <c r="L11" s="674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9" t="s">
        <v>53</v>
      </c>
      <c r="C15" s="670"/>
      <c r="D15" s="670"/>
      <c r="E15" s="670"/>
      <c r="F15" s="670"/>
      <c r="G15" s="670"/>
      <c r="H15" s="670"/>
      <c r="I15" s="670"/>
      <c r="J15" s="671"/>
      <c r="K15" s="676" t="s">
        <v>9</v>
      </c>
      <c r="L15" s="664"/>
      <c r="M15" s="664"/>
      <c r="N15" s="664"/>
      <c r="O15" s="665"/>
      <c r="P15" s="666" t="s">
        <v>30</v>
      </c>
      <c r="Q15" s="667"/>
      <c r="R15" s="667"/>
      <c r="S15" s="668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2" t="s">
        <v>26</v>
      </c>
      <c r="C36" s="675"/>
      <c r="D36" s="675"/>
      <c r="E36" s="675"/>
      <c r="F36" s="675"/>
      <c r="G36" s="675"/>
      <c r="H36" s="102"/>
      <c r="I36" s="55" t="s">
        <v>27</v>
      </c>
      <c r="J36" s="110"/>
      <c r="K36" s="661" t="s">
        <v>26</v>
      </c>
      <c r="L36" s="661"/>
      <c r="M36" s="661"/>
      <c r="N36" s="661"/>
      <c r="O36" s="66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60" t="s">
        <v>8</v>
      </c>
      <c r="C55" s="661"/>
      <c r="D55" s="661"/>
      <c r="E55" s="661"/>
      <c r="F55" s="66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674" t="s">
        <v>56</v>
      </c>
      <c r="L11" s="674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9" t="s">
        <v>53</v>
      </c>
      <c r="C15" s="670"/>
      <c r="D15" s="670"/>
      <c r="E15" s="670"/>
      <c r="F15" s="670"/>
      <c r="G15" s="670"/>
      <c r="H15" s="670"/>
      <c r="I15" s="670"/>
      <c r="J15" s="671"/>
      <c r="K15" s="676" t="s">
        <v>9</v>
      </c>
      <c r="L15" s="664"/>
      <c r="M15" s="664"/>
      <c r="N15" s="664"/>
      <c r="O15" s="665"/>
      <c r="P15" s="666" t="s">
        <v>30</v>
      </c>
      <c r="Q15" s="667"/>
      <c r="R15" s="667"/>
      <c r="S15" s="668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2" t="s">
        <v>26</v>
      </c>
      <c r="C36" s="675"/>
      <c r="D36" s="675"/>
      <c r="E36" s="675"/>
      <c r="F36" s="675"/>
      <c r="G36" s="675"/>
      <c r="H36" s="102"/>
      <c r="I36" s="55" t="s">
        <v>27</v>
      </c>
      <c r="J36" s="110"/>
      <c r="K36" s="661" t="s">
        <v>26</v>
      </c>
      <c r="L36" s="661"/>
      <c r="M36" s="661"/>
      <c r="N36" s="661"/>
      <c r="O36" s="66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60" t="s">
        <v>8</v>
      </c>
      <c r="C55" s="661"/>
      <c r="D55" s="661"/>
      <c r="E55" s="661"/>
      <c r="F55" s="66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674" t="s">
        <v>57</v>
      </c>
      <c r="L11" s="674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9" t="s">
        <v>53</v>
      </c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1"/>
      <c r="N15" s="664" t="s">
        <v>9</v>
      </c>
      <c r="O15" s="664"/>
      <c r="P15" s="664"/>
      <c r="Q15" s="664"/>
      <c r="R15" s="664"/>
      <c r="S15" s="665"/>
      <c r="T15" s="666" t="s">
        <v>30</v>
      </c>
      <c r="U15" s="667"/>
      <c r="V15" s="667"/>
      <c r="W15" s="667"/>
      <c r="X15" s="667"/>
      <c r="Y15" s="66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60" t="s">
        <v>8</v>
      </c>
      <c r="C55" s="661"/>
      <c r="D55" s="661"/>
      <c r="E55" s="661"/>
      <c r="F55" s="66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T15:Y15"/>
    <mergeCell ref="B15:M15"/>
    <mergeCell ref="L36:P36"/>
    <mergeCell ref="N15:S15"/>
    <mergeCell ref="J54:K54"/>
    <mergeCell ref="B55:F55"/>
    <mergeCell ref="A3:C3"/>
    <mergeCell ref="E9:G9"/>
    <mergeCell ref="B36:H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674" t="s">
        <v>57</v>
      </c>
      <c r="L11" s="674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9" t="s">
        <v>53</v>
      </c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1"/>
      <c r="N15" s="664" t="s">
        <v>9</v>
      </c>
      <c r="O15" s="664"/>
      <c r="P15" s="664"/>
      <c r="Q15" s="664"/>
      <c r="R15" s="664"/>
      <c r="S15" s="665"/>
      <c r="T15" s="666" t="s">
        <v>30</v>
      </c>
      <c r="U15" s="667"/>
      <c r="V15" s="667"/>
      <c r="W15" s="667"/>
      <c r="X15" s="667"/>
      <c r="Y15" s="66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60" t="s">
        <v>8</v>
      </c>
      <c r="C55" s="661"/>
      <c r="D55" s="661"/>
      <c r="E55" s="661"/>
      <c r="F55" s="66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674" t="s">
        <v>58</v>
      </c>
      <c r="L11" s="674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9" t="s">
        <v>53</v>
      </c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1"/>
      <c r="N15" s="664" t="s">
        <v>9</v>
      </c>
      <c r="O15" s="664"/>
      <c r="P15" s="664"/>
      <c r="Q15" s="664"/>
      <c r="R15" s="664"/>
      <c r="S15" s="665"/>
      <c r="T15" s="666" t="s">
        <v>30</v>
      </c>
      <c r="U15" s="667"/>
      <c r="V15" s="667"/>
      <c r="W15" s="667"/>
      <c r="X15" s="667"/>
      <c r="Y15" s="66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60" t="s">
        <v>8</v>
      </c>
      <c r="C55" s="661"/>
      <c r="D55" s="661"/>
      <c r="E55" s="661"/>
      <c r="F55" s="66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674" t="s">
        <v>59</v>
      </c>
      <c r="L11" s="674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9" t="s">
        <v>8</v>
      </c>
      <c r="C15" s="670"/>
      <c r="D15" s="671"/>
      <c r="E15" s="669" t="s">
        <v>53</v>
      </c>
      <c r="F15" s="670"/>
      <c r="G15" s="670"/>
      <c r="H15" s="670"/>
      <c r="I15" s="670"/>
      <c r="J15" s="670"/>
      <c r="K15" s="670"/>
      <c r="L15" s="670"/>
      <c r="M15" s="671"/>
      <c r="N15" s="664" t="s">
        <v>9</v>
      </c>
      <c r="O15" s="664"/>
      <c r="P15" s="664"/>
      <c r="Q15" s="664"/>
      <c r="R15" s="664"/>
      <c r="S15" s="665"/>
      <c r="T15" s="666" t="s">
        <v>30</v>
      </c>
      <c r="U15" s="667"/>
      <c r="V15" s="667"/>
      <c r="W15" s="667"/>
      <c r="X15" s="667"/>
      <c r="Y15" s="668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60" t="s">
        <v>8</v>
      </c>
      <c r="C55" s="661"/>
      <c r="D55" s="661"/>
      <c r="E55" s="661"/>
      <c r="F55" s="66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N15:S15"/>
    <mergeCell ref="T15:Y15"/>
    <mergeCell ref="B36:H36"/>
    <mergeCell ref="L36:P36"/>
    <mergeCell ref="J54:K54"/>
    <mergeCell ref="B55:F55"/>
    <mergeCell ref="B15:D15"/>
    <mergeCell ref="E15:M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674" t="s">
        <v>60</v>
      </c>
      <c r="L11" s="674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9" t="s">
        <v>8</v>
      </c>
      <c r="C15" s="670"/>
      <c r="D15" s="670"/>
      <c r="E15" s="671"/>
      <c r="F15" s="669" t="s">
        <v>53</v>
      </c>
      <c r="G15" s="670"/>
      <c r="H15" s="670"/>
      <c r="I15" s="670"/>
      <c r="J15" s="670"/>
      <c r="K15" s="670"/>
      <c r="L15" s="670"/>
      <c r="M15" s="670"/>
      <c r="N15" s="671"/>
      <c r="O15" s="664" t="s">
        <v>9</v>
      </c>
      <c r="P15" s="664"/>
      <c r="Q15" s="664"/>
      <c r="R15" s="664"/>
      <c r="S15" s="664"/>
      <c r="T15" s="665"/>
      <c r="U15" s="666" t="s">
        <v>30</v>
      </c>
      <c r="V15" s="667"/>
      <c r="W15" s="667"/>
      <c r="X15" s="667"/>
      <c r="Y15" s="667"/>
      <c r="Z15" s="668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F15:N15"/>
    <mergeCell ref="O15:T15"/>
    <mergeCell ref="B55:G55"/>
    <mergeCell ref="B15:E15"/>
    <mergeCell ref="U15:Z15"/>
    <mergeCell ref="B36:H36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674" t="s">
        <v>62</v>
      </c>
      <c r="L11" s="674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9" t="s">
        <v>8</v>
      </c>
      <c r="C15" s="670"/>
      <c r="D15" s="670"/>
      <c r="E15" s="671"/>
      <c r="F15" s="669" t="s">
        <v>53</v>
      </c>
      <c r="G15" s="670"/>
      <c r="H15" s="670"/>
      <c r="I15" s="670"/>
      <c r="J15" s="670"/>
      <c r="K15" s="670"/>
      <c r="L15" s="671"/>
      <c r="M15" s="664" t="s">
        <v>9</v>
      </c>
      <c r="N15" s="664"/>
      <c r="O15" s="664"/>
      <c r="P15" s="664"/>
      <c r="Q15" s="664"/>
      <c r="R15" s="665"/>
      <c r="S15" s="666" t="s">
        <v>30</v>
      </c>
      <c r="T15" s="667"/>
      <c r="U15" s="667"/>
      <c r="V15" s="667"/>
      <c r="W15" s="667"/>
      <c r="X15" s="66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E15"/>
    <mergeCell ref="M15:R15"/>
    <mergeCell ref="S15:X15"/>
    <mergeCell ref="B36:H36"/>
    <mergeCell ref="L36:P36"/>
    <mergeCell ref="J54:K54"/>
    <mergeCell ref="B55:G55"/>
    <mergeCell ref="F15:L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674" t="s">
        <v>62</v>
      </c>
      <c r="L11" s="674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9" t="s">
        <v>8</v>
      </c>
      <c r="C15" s="670"/>
      <c r="D15" s="670"/>
      <c r="E15" s="671"/>
      <c r="F15" s="669" t="s">
        <v>53</v>
      </c>
      <c r="G15" s="670"/>
      <c r="H15" s="670"/>
      <c r="I15" s="670"/>
      <c r="J15" s="670"/>
      <c r="K15" s="670"/>
      <c r="L15" s="671"/>
      <c r="M15" s="664" t="s">
        <v>9</v>
      </c>
      <c r="N15" s="664"/>
      <c r="O15" s="664"/>
      <c r="P15" s="664"/>
      <c r="Q15" s="664"/>
      <c r="R15" s="665"/>
      <c r="S15" s="666" t="s">
        <v>30</v>
      </c>
      <c r="T15" s="667"/>
      <c r="U15" s="667"/>
      <c r="V15" s="667"/>
      <c r="W15" s="667"/>
      <c r="X15" s="66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674" t="s">
        <v>63</v>
      </c>
      <c r="L11" s="674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9" t="s">
        <v>8</v>
      </c>
      <c r="C15" s="670"/>
      <c r="D15" s="670"/>
      <c r="E15" s="671"/>
      <c r="F15" s="669" t="s">
        <v>53</v>
      </c>
      <c r="G15" s="670"/>
      <c r="H15" s="670"/>
      <c r="I15" s="670"/>
      <c r="J15" s="670"/>
      <c r="K15" s="670"/>
      <c r="L15" s="671"/>
      <c r="M15" s="664" t="s">
        <v>9</v>
      </c>
      <c r="N15" s="664"/>
      <c r="O15" s="664"/>
      <c r="P15" s="664"/>
      <c r="Q15" s="664"/>
      <c r="R15" s="665"/>
      <c r="S15" s="666" t="s">
        <v>30</v>
      </c>
      <c r="T15" s="667"/>
      <c r="U15" s="667"/>
      <c r="V15" s="667"/>
      <c r="W15" s="667"/>
      <c r="X15" s="66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674" t="s">
        <v>63</v>
      </c>
      <c r="L11" s="674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9" t="s">
        <v>8</v>
      </c>
      <c r="C15" s="670"/>
      <c r="D15" s="670"/>
      <c r="E15" s="671"/>
      <c r="F15" s="669" t="s">
        <v>53</v>
      </c>
      <c r="G15" s="670"/>
      <c r="H15" s="670"/>
      <c r="I15" s="670"/>
      <c r="J15" s="670"/>
      <c r="K15" s="670"/>
      <c r="L15" s="671"/>
      <c r="M15" s="664" t="s">
        <v>9</v>
      </c>
      <c r="N15" s="664"/>
      <c r="O15" s="664"/>
      <c r="P15" s="664"/>
      <c r="Q15" s="664"/>
      <c r="R15" s="665"/>
      <c r="S15" s="666" t="s">
        <v>30</v>
      </c>
      <c r="T15" s="667"/>
      <c r="U15" s="667"/>
      <c r="V15" s="667"/>
      <c r="W15" s="667"/>
      <c r="X15" s="66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674" t="s">
        <v>63</v>
      </c>
      <c r="L11" s="674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9" t="s">
        <v>8</v>
      </c>
      <c r="C15" s="670"/>
      <c r="D15" s="670"/>
      <c r="E15" s="671"/>
      <c r="F15" s="669" t="s">
        <v>53</v>
      </c>
      <c r="G15" s="670"/>
      <c r="H15" s="670"/>
      <c r="I15" s="670"/>
      <c r="J15" s="670"/>
      <c r="K15" s="670"/>
      <c r="L15" s="671"/>
      <c r="M15" s="664" t="s">
        <v>9</v>
      </c>
      <c r="N15" s="664"/>
      <c r="O15" s="664"/>
      <c r="P15" s="664"/>
      <c r="Q15" s="664"/>
      <c r="R15" s="665"/>
      <c r="S15" s="666" t="s">
        <v>30</v>
      </c>
      <c r="T15" s="667"/>
      <c r="U15" s="667"/>
      <c r="V15" s="667"/>
      <c r="W15" s="667"/>
      <c r="X15" s="66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674" t="s">
        <v>64</v>
      </c>
      <c r="L11" s="674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9" t="s">
        <v>8</v>
      </c>
      <c r="C15" s="670"/>
      <c r="D15" s="670"/>
      <c r="E15" s="671"/>
      <c r="F15" s="669" t="s">
        <v>53</v>
      </c>
      <c r="G15" s="670"/>
      <c r="H15" s="670"/>
      <c r="I15" s="670"/>
      <c r="J15" s="670"/>
      <c r="K15" s="670"/>
      <c r="L15" s="671"/>
      <c r="M15" s="664" t="s">
        <v>9</v>
      </c>
      <c r="N15" s="664"/>
      <c r="O15" s="664"/>
      <c r="P15" s="664"/>
      <c r="Q15" s="664"/>
      <c r="R15" s="665"/>
      <c r="S15" s="666" t="s">
        <v>30</v>
      </c>
      <c r="T15" s="667"/>
      <c r="U15" s="667"/>
      <c r="V15" s="667"/>
      <c r="W15" s="667"/>
      <c r="X15" s="66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674" t="s">
        <v>65</v>
      </c>
      <c r="L11" s="674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9" t="s">
        <v>8</v>
      </c>
      <c r="C15" s="670"/>
      <c r="D15" s="670"/>
      <c r="E15" s="671"/>
      <c r="F15" s="669" t="s">
        <v>53</v>
      </c>
      <c r="G15" s="670"/>
      <c r="H15" s="670"/>
      <c r="I15" s="670"/>
      <c r="J15" s="670"/>
      <c r="K15" s="670"/>
      <c r="L15" s="671"/>
      <c r="M15" s="664" t="s">
        <v>9</v>
      </c>
      <c r="N15" s="664"/>
      <c r="O15" s="664"/>
      <c r="P15" s="664"/>
      <c r="Q15" s="664"/>
      <c r="R15" s="665"/>
      <c r="S15" s="666" t="s">
        <v>30</v>
      </c>
      <c r="T15" s="667"/>
      <c r="U15" s="667"/>
      <c r="V15" s="667"/>
      <c r="W15" s="667"/>
      <c r="X15" s="66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674" t="s">
        <v>66</v>
      </c>
      <c r="L11" s="674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9" t="s">
        <v>8</v>
      </c>
      <c r="C15" s="670"/>
      <c r="D15" s="670"/>
      <c r="E15" s="671"/>
      <c r="F15" s="669" t="s">
        <v>53</v>
      </c>
      <c r="G15" s="670"/>
      <c r="H15" s="670"/>
      <c r="I15" s="670"/>
      <c r="J15" s="670"/>
      <c r="K15" s="670"/>
      <c r="L15" s="671"/>
      <c r="M15" s="664" t="s">
        <v>9</v>
      </c>
      <c r="N15" s="664"/>
      <c r="O15" s="664"/>
      <c r="P15" s="664"/>
      <c r="Q15" s="664"/>
      <c r="R15" s="665"/>
      <c r="S15" s="666" t="s">
        <v>30</v>
      </c>
      <c r="T15" s="667"/>
      <c r="U15" s="667"/>
      <c r="V15" s="667"/>
      <c r="W15" s="667"/>
      <c r="X15" s="66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674" t="s">
        <v>67</v>
      </c>
      <c r="L11" s="674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9" t="s">
        <v>8</v>
      </c>
      <c r="C15" s="670"/>
      <c r="D15" s="670"/>
      <c r="E15" s="671"/>
      <c r="F15" s="669" t="s">
        <v>53</v>
      </c>
      <c r="G15" s="670"/>
      <c r="H15" s="670"/>
      <c r="I15" s="670"/>
      <c r="J15" s="670"/>
      <c r="K15" s="670"/>
      <c r="L15" s="671"/>
      <c r="M15" s="664" t="s">
        <v>9</v>
      </c>
      <c r="N15" s="664"/>
      <c r="O15" s="664"/>
      <c r="P15" s="664"/>
      <c r="Q15" s="664"/>
      <c r="R15" s="665"/>
      <c r="S15" s="666" t="s">
        <v>30</v>
      </c>
      <c r="T15" s="667"/>
      <c r="U15" s="667"/>
      <c r="V15" s="667"/>
      <c r="W15" s="667"/>
      <c r="X15" s="668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674" t="s">
        <v>68</v>
      </c>
      <c r="L11" s="674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9" t="s">
        <v>8</v>
      </c>
      <c r="C15" s="670"/>
      <c r="D15" s="670"/>
      <c r="E15" s="671"/>
      <c r="F15" s="669" t="s">
        <v>53</v>
      </c>
      <c r="G15" s="670"/>
      <c r="H15" s="670"/>
      <c r="I15" s="670"/>
      <c r="J15" s="670"/>
      <c r="K15" s="670"/>
      <c r="L15" s="671"/>
      <c r="M15" s="676" t="s">
        <v>9</v>
      </c>
      <c r="N15" s="664"/>
      <c r="O15" s="664"/>
      <c r="P15" s="664"/>
      <c r="Q15" s="665"/>
      <c r="R15" s="677" t="s">
        <v>30</v>
      </c>
      <c r="S15" s="678"/>
      <c r="T15" s="678"/>
      <c r="U15" s="678"/>
      <c r="V15" s="67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M15:Q15"/>
    <mergeCell ref="R15:V15"/>
    <mergeCell ref="A3:C3"/>
    <mergeCell ref="E9:G9"/>
    <mergeCell ref="R9:S9"/>
    <mergeCell ref="K11:L11"/>
    <mergeCell ref="B15:E15"/>
    <mergeCell ref="F15:L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674" t="s">
        <v>69</v>
      </c>
      <c r="L11" s="674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9" t="s">
        <v>8</v>
      </c>
      <c r="C15" s="670"/>
      <c r="D15" s="670"/>
      <c r="E15" s="671"/>
      <c r="F15" s="669" t="s">
        <v>53</v>
      </c>
      <c r="G15" s="670"/>
      <c r="H15" s="670"/>
      <c r="I15" s="670"/>
      <c r="J15" s="670"/>
      <c r="K15" s="670"/>
      <c r="L15" s="671"/>
      <c r="M15" s="676" t="s">
        <v>9</v>
      </c>
      <c r="N15" s="664"/>
      <c r="O15" s="664"/>
      <c r="P15" s="664"/>
      <c r="Q15" s="665"/>
      <c r="R15" s="677" t="s">
        <v>30</v>
      </c>
      <c r="S15" s="678"/>
      <c r="T15" s="678"/>
      <c r="U15" s="678"/>
      <c r="V15" s="67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674" t="s">
        <v>70</v>
      </c>
      <c r="L11" s="674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9" t="s">
        <v>8</v>
      </c>
      <c r="C15" s="670"/>
      <c r="D15" s="670"/>
      <c r="E15" s="671"/>
      <c r="F15" s="669" t="s">
        <v>53</v>
      </c>
      <c r="G15" s="670"/>
      <c r="H15" s="670"/>
      <c r="I15" s="670"/>
      <c r="J15" s="670"/>
      <c r="K15" s="670"/>
      <c r="L15" s="671"/>
      <c r="M15" s="676" t="s">
        <v>9</v>
      </c>
      <c r="N15" s="664"/>
      <c r="O15" s="664"/>
      <c r="P15" s="664"/>
      <c r="Q15" s="665"/>
      <c r="R15" s="677" t="s">
        <v>30</v>
      </c>
      <c r="S15" s="678"/>
      <c r="T15" s="678"/>
      <c r="U15" s="678"/>
      <c r="V15" s="67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674" t="s">
        <v>71</v>
      </c>
      <c r="L11" s="674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9" t="s">
        <v>8</v>
      </c>
      <c r="C15" s="670"/>
      <c r="D15" s="670"/>
      <c r="E15" s="671"/>
      <c r="F15" s="669" t="s">
        <v>53</v>
      </c>
      <c r="G15" s="670"/>
      <c r="H15" s="670"/>
      <c r="I15" s="670"/>
      <c r="J15" s="670"/>
      <c r="K15" s="670"/>
      <c r="L15" s="671"/>
      <c r="M15" s="676" t="s">
        <v>9</v>
      </c>
      <c r="N15" s="664"/>
      <c r="O15" s="664"/>
      <c r="P15" s="664"/>
      <c r="Q15" s="665"/>
      <c r="R15" s="677" t="s">
        <v>30</v>
      </c>
      <c r="S15" s="678"/>
      <c r="T15" s="678"/>
      <c r="U15" s="678"/>
      <c r="V15" s="67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674" t="s">
        <v>72</v>
      </c>
      <c r="L11" s="674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9" t="s">
        <v>8</v>
      </c>
      <c r="C15" s="670"/>
      <c r="D15" s="670"/>
      <c r="E15" s="671"/>
      <c r="F15" s="669" t="s">
        <v>53</v>
      </c>
      <c r="G15" s="670"/>
      <c r="H15" s="670"/>
      <c r="I15" s="670"/>
      <c r="J15" s="670"/>
      <c r="K15" s="670"/>
      <c r="L15" s="671"/>
      <c r="M15" s="676" t="s">
        <v>9</v>
      </c>
      <c r="N15" s="664"/>
      <c r="O15" s="664"/>
      <c r="P15" s="664"/>
      <c r="Q15" s="665"/>
      <c r="R15" s="677" t="s">
        <v>30</v>
      </c>
      <c r="S15" s="678"/>
      <c r="T15" s="678"/>
      <c r="U15" s="678"/>
      <c r="V15" s="679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674" t="s">
        <v>77</v>
      </c>
      <c r="L11" s="674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9" t="s">
        <v>8</v>
      </c>
      <c r="C15" s="670"/>
      <c r="D15" s="670"/>
      <c r="E15" s="670"/>
      <c r="F15" s="671"/>
      <c r="G15" s="669" t="s">
        <v>53</v>
      </c>
      <c r="H15" s="670"/>
      <c r="I15" s="670"/>
      <c r="J15" s="670"/>
      <c r="K15" s="671"/>
      <c r="L15" s="676" t="s">
        <v>9</v>
      </c>
      <c r="M15" s="664"/>
      <c r="N15" s="664"/>
      <c r="O15" s="665"/>
      <c r="P15" s="664" t="s">
        <v>9</v>
      </c>
      <c r="Q15" s="664"/>
      <c r="R15" s="664"/>
      <c r="S15" s="665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1" t="s">
        <v>26</v>
      </c>
      <c r="M36" s="661"/>
      <c r="N36" s="661"/>
      <c r="O36" s="661"/>
      <c r="P36" s="66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J54:K54"/>
    <mergeCell ref="B55:G55"/>
    <mergeCell ref="B15:F15"/>
    <mergeCell ref="G15:K15"/>
    <mergeCell ref="L15:O15"/>
    <mergeCell ref="A3:C3"/>
    <mergeCell ref="E9:G9"/>
    <mergeCell ref="R9:S9"/>
    <mergeCell ref="K11:L11"/>
    <mergeCell ref="B36:H36"/>
    <mergeCell ref="L36:P36"/>
    <mergeCell ref="P15:S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674" t="s">
        <v>77</v>
      </c>
      <c r="L11" s="674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82" t="s">
        <v>8</v>
      </c>
      <c r="C15" s="683"/>
      <c r="D15" s="683"/>
      <c r="E15" s="683"/>
      <c r="F15" s="683"/>
      <c r="G15" s="684"/>
      <c r="H15" s="685" t="s">
        <v>53</v>
      </c>
      <c r="I15" s="686"/>
      <c r="J15" s="686"/>
      <c r="K15" s="686"/>
      <c r="L15" s="686"/>
      <c r="M15" s="687"/>
      <c r="N15" s="680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J54:K54"/>
    <mergeCell ref="B55:G55"/>
    <mergeCell ref="B15:G15"/>
    <mergeCell ref="H15:M15"/>
    <mergeCell ref="L36:R36"/>
    <mergeCell ref="A3:C3"/>
    <mergeCell ref="E9:G9"/>
    <mergeCell ref="R9:S9"/>
    <mergeCell ref="K11:L11"/>
    <mergeCell ref="R15:U15"/>
    <mergeCell ref="N15:Q1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CE647-BAF5-4337-B3A2-02A0918C5399}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674" t="s">
        <v>80</v>
      </c>
      <c r="L11" s="674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80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4DCFE-1527-4219-B848-073AF21C4428}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674" t="s">
        <v>81</v>
      </c>
      <c r="L11" s="674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80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997C-ACA3-416D-B7D5-2670224D20F7}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674" t="s">
        <v>112</v>
      </c>
      <c r="L11" s="674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80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A08E-4CD5-49F1-B215-33B84DE58140}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674" t="s">
        <v>113</v>
      </c>
      <c r="L11" s="674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102"/>
      <c r="J36" s="55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45BCC-6FD3-4BE7-ACFC-4B8E33FA0801}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674" t="s">
        <v>115</v>
      </c>
      <c r="L11" s="674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C1FC0-152F-4A7A-868A-2643DD843414}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674" t="s">
        <v>116</v>
      </c>
      <c r="L11" s="674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E6860-5519-4B96-BB37-47CD1F2D0D4D}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674" t="s">
        <v>117</v>
      </c>
      <c r="L11" s="674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8E315-6B72-4BA0-94A7-BD213F65846A}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674" t="s">
        <v>118</v>
      </c>
      <c r="L11" s="674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9549F-B644-463F-B0C6-B9D68CC232E0}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674" t="s">
        <v>119</v>
      </c>
      <c r="L11" s="674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7F0D2-05B9-4B48-82F2-9609D4AD7F45}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674" t="s">
        <v>119</v>
      </c>
      <c r="L11" s="674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BCEBC-A13B-457C-86BD-B5DEC01D6354}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674" t="s">
        <v>120</v>
      </c>
      <c r="L11" s="674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B8163-A054-4C68-8A8B-F67A8D4697DE}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674" t="s">
        <v>121</v>
      </c>
      <c r="L11" s="674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750-C276-43EE-9123-611DA9F63437}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534"/>
      <c r="E3" s="534"/>
      <c r="F3" s="534"/>
      <c r="G3" s="534"/>
      <c r="H3" s="534"/>
      <c r="I3" s="534"/>
      <c r="J3" s="534"/>
      <c r="K3" s="534"/>
      <c r="L3" s="534"/>
      <c r="M3" s="534"/>
      <c r="N3" s="534"/>
      <c r="O3" s="534"/>
      <c r="P3" s="534"/>
      <c r="Q3" s="534"/>
      <c r="R3" s="534"/>
      <c r="S3" s="534"/>
      <c r="T3" s="534"/>
      <c r="U3" s="534"/>
      <c r="V3" s="534"/>
      <c r="W3" s="534"/>
      <c r="X3" s="534"/>
      <c r="Y3" s="2"/>
      <c r="Z3" s="2"/>
      <c r="AA3" s="2"/>
      <c r="AB3" s="2"/>
      <c r="AC3" s="2"/>
      <c r="AD3" s="5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34" t="s">
        <v>1</v>
      </c>
      <c r="B9" s="534"/>
      <c r="C9" s="534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34"/>
      <c r="B10" s="534"/>
      <c r="C10" s="5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34" t="s">
        <v>4</v>
      </c>
      <c r="B11" s="534"/>
      <c r="C11" s="534"/>
      <c r="D11" s="1"/>
      <c r="E11" s="535">
        <v>1</v>
      </c>
      <c r="F11" s="1"/>
      <c r="G11" s="1"/>
      <c r="H11" s="1"/>
      <c r="I11" s="1"/>
      <c r="J11" s="1"/>
      <c r="K11" s="674" t="s">
        <v>122</v>
      </c>
      <c r="L11" s="674"/>
      <c r="M11" s="536"/>
      <c r="N11" s="5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34"/>
      <c r="B12" s="534"/>
      <c r="C12" s="534"/>
      <c r="D12" s="1"/>
      <c r="E12" s="5"/>
      <c r="F12" s="1"/>
      <c r="G12" s="1"/>
      <c r="H12" s="1"/>
      <c r="I12" s="1"/>
      <c r="J12" s="1"/>
      <c r="K12" s="536"/>
      <c r="L12" s="536"/>
      <c r="M12" s="536"/>
      <c r="N12" s="5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34"/>
      <c r="B13" s="534"/>
      <c r="C13" s="534"/>
      <c r="D13" s="534"/>
      <c r="E13" s="534"/>
      <c r="F13" s="534"/>
      <c r="G13" s="534"/>
      <c r="H13" s="534"/>
      <c r="I13" s="534"/>
      <c r="J13" s="534"/>
      <c r="K13" s="534"/>
      <c r="L13" s="536"/>
      <c r="M13" s="536"/>
      <c r="N13" s="536"/>
      <c r="O13" s="536"/>
      <c r="P13" s="536"/>
      <c r="Q13" s="536"/>
      <c r="R13" s="536"/>
      <c r="S13" s="536"/>
      <c r="T13" s="536"/>
      <c r="U13" s="536"/>
      <c r="V13" s="536"/>
      <c r="W13" s="1"/>
      <c r="X13" s="1"/>
      <c r="Y13" s="1"/>
    </row>
    <row r="14" spans="1:30" s="3" customFormat="1" ht="27" thickBot="1" x14ac:dyDescent="0.3">
      <c r="A14" s="5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37"/>
      <c r="D73" s="537"/>
      <c r="E73" s="537"/>
      <c r="F73" s="118"/>
      <c r="G73" s="198"/>
      <c r="H73" s="537"/>
      <c r="I73" s="537"/>
      <c r="J73" s="537"/>
      <c r="K73" s="118"/>
      <c r="L73" s="198"/>
      <c r="M73" s="537"/>
      <c r="N73" s="537"/>
      <c r="O73" s="118"/>
      <c r="P73" s="198"/>
      <c r="Q73" s="537"/>
      <c r="R73" s="5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F842A-BC48-45C4-909A-EA5DD25150E0}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538"/>
      <c r="E3" s="538"/>
      <c r="F3" s="538"/>
      <c r="G3" s="538"/>
      <c r="H3" s="538"/>
      <c r="I3" s="538"/>
      <c r="J3" s="538"/>
      <c r="K3" s="538"/>
      <c r="L3" s="538"/>
      <c r="M3" s="538"/>
      <c r="N3" s="538"/>
      <c r="O3" s="538"/>
      <c r="P3" s="538"/>
      <c r="Q3" s="538"/>
      <c r="R3" s="538"/>
      <c r="S3" s="538"/>
      <c r="T3" s="538"/>
      <c r="U3" s="538"/>
      <c r="V3" s="538"/>
      <c r="W3" s="538"/>
      <c r="X3" s="538"/>
      <c r="Y3" s="2"/>
      <c r="Z3" s="2"/>
      <c r="AA3" s="2"/>
      <c r="AB3" s="2"/>
      <c r="AC3" s="2"/>
      <c r="AD3" s="5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38" t="s">
        <v>1</v>
      </c>
      <c r="B9" s="538"/>
      <c r="C9" s="538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38"/>
      <c r="B10" s="538"/>
      <c r="C10" s="5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38" t="s">
        <v>4</v>
      </c>
      <c r="B11" s="538"/>
      <c r="C11" s="538"/>
      <c r="D11" s="1"/>
      <c r="E11" s="539">
        <v>1</v>
      </c>
      <c r="F11" s="1"/>
      <c r="G11" s="1"/>
      <c r="H11" s="1"/>
      <c r="I11" s="1"/>
      <c r="J11" s="1"/>
      <c r="K11" s="674" t="s">
        <v>123</v>
      </c>
      <c r="L11" s="674"/>
      <c r="M11" s="540"/>
      <c r="N11" s="5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38"/>
      <c r="B12" s="538"/>
      <c r="C12" s="538"/>
      <c r="D12" s="1"/>
      <c r="E12" s="5"/>
      <c r="F12" s="1"/>
      <c r="G12" s="1"/>
      <c r="H12" s="1"/>
      <c r="I12" s="1"/>
      <c r="J12" s="1"/>
      <c r="K12" s="540"/>
      <c r="L12" s="540"/>
      <c r="M12" s="540"/>
      <c r="N12" s="5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38"/>
      <c r="B13" s="538"/>
      <c r="C13" s="538"/>
      <c r="D13" s="538"/>
      <c r="E13" s="538"/>
      <c r="F13" s="538"/>
      <c r="G13" s="538"/>
      <c r="H13" s="538"/>
      <c r="I13" s="538"/>
      <c r="J13" s="538"/>
      <c r="K13" s="538"/>
      <c r="L13" s="540"/>
      <c r="M13" s="540"/>
      <c r="N13" s="540"/>
      <c r="O13" s="540"/>
      <c r="P13" s="540"/>
      <c r="Q13" s="540"/>
      <c r="R13" s="540"/>
      <c r="S13" s="540"/>
      <c r="T13" s="540"/>
      <c r="U13" s="540"/>
      <c r="V13" s="540"/>
      <c r="W13" s="1"/>
      <c r="X13" s="1"/>
      <c r="Y13" s="1"/>
    </row>
    <row r="14" spans="1:30" s="3" customFormat="1" ht="27" thickBot="1" x14ac:dyDescent="0.3">
      <c r="A14" s="5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41"/>
      <c r="D73" s="541"/>
      <c r="E73" s="541"/>
      <c r="F73" s="118"/>
      <c r="G73" s="198"/>
      <c r="H73" s="541"/>
      <c r="I73" s="541"/>
      <c r="J73" s="541"/>
      <c r="K73" s="118"/>
      <c r="L73" s="198"/>
      <c r="M73" s="541"/>
      <c r="N73" s="541"/>
      <c r="O73" s="118"/>
      <c r="P73" s="198"/>
      <c r="Q73" s="541"/>
      <c r="R73" s="5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918F1-9E6A-47DA-8EC8-AF881F80469B}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2"/>
      <c r="P3" s="542"/>
      <c r="Q3" s="542"/>
      <c r="R3" s="542"/>
      <c r="S3" s="542"/>
      <c r="T3" s="542"/>
      <c r="U3" s="542"/>
      <c r="V3" s="542"/>
      <c r="W3" s="542"/>
      <c r="X3" s="542"/>
      <c r="Y3" s="2"/>
      <c r="Z3" s="2"/>
      <c r="AA3" s="2"/>
      <c r="AB3" s="2"/>
      <c r="AC3" s="2"/>
      <c r="AD3" s="5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42" t="s">
        <v>1</v>
      </c>
      <c r="B9" s="542"/>
      <c r="C9" s="542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42"/>
      <c r="B10" s="542"/>
      <c r="C10" s="5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42" t="s">
        <v>4</v>
      </c>
      <c r="B11" s="542"/>
      <c r="C11" s="542"/>
      <c r="D11" s="1"/>
      <c r="E11" s="543">
        <v>1</v>
      </c>
      <c r="F11" s="1"/>
      <c r="G11" s="1"/>
      <c r="H11" s="1"/>
      <c r="I11" s="1"/>
      <c r="J11" s="1"/>
      <c r="K11" s="674" t="s">
        <v>150</v>
      </c>
      <c r="L11" s="674"/>
      <c r="M11" s="544"/>
      <c r="N11" s="5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42"/>
      <c r="B12" s="542"/>
      <c r="C12" s="542"/>
      <c r="D12" s="1"/>
      <c r="E12" s="5"/>
      <c r="F12" s="1"/>
      <c r="G12" s="1"/>
      <c r="H12" s="1"/>
      <c r="I12" s="1"/>
      <c r="J12" s="1"/>
      <c r="K12" s="544"/>
      <c r="L12" s="544"/>
      <c r="M12" s="544"/>
      <c r="N12" s="5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42"/>
      <c r="B13" s="542"/>
      <c r="C13" s="542"/>
      <c r="D13" s="542"/>
      <c r="E13" s="542"/>
      <c r="F13" s="542"/>
      <c r="G13" s="542"/>
      <c r="H13" s="542"/>
      <c r="I13" s="542"/>
      <c r="J13" s="542"/>
      <c r="K13" s="542"/>
      <c r="L13" s="544"/>
      <c r="M13" s="544"/>
      <c r="N13" s="544"/>
      <c r="O13" s="544"/>
      <c r="P13" s="544"/>
      <c r="Q13" s="544"/>
      <c r="R13" s="544"/>
      <c r="S13" s="544"/>
      <c r="T13" s="544"/>
      <c r="U13" s="544"/>
      <c r="V13" s="544"/>
      <c r="W13" s="1"/>
      <c r="X13" s="1"/>
      <c r="Y13" s="1"/>
    </row>
    <row r="14" spans="1:30" s="3" customFormat="1" ht="27" thickBot="1" x14ac:dyDescent="0.3">
      <c r="A14" s="5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45"/>
      <c r="D73" s="545"/>
      <c r="E73" s="545"/>
      <c r="F73" s="118"/>
      <c r="G73" s="198"/>
      <c r="H73" s="545"/>
      <c r="I73" s="545"/>
      <c r="J73" s="545"/>
      <c r="K73" s="118"/>
      <c r="L73" s="198"/>
      <c r="M73" s="545"/>
      <c r="N73" s="545"/>
      <c r="O73" s="118"/>
      <c r="P73" s="198"/>
      <c r="Q73" s="545"/>
      <c r="R73" s="5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F72EE-F9B7-42FC-86A3-C58E57036DC7}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674" t="s">
        <v>151</v>
      </c>
      <c r="L11" s="674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97E22-FEB1-4152-9859-2A6039B58A6C}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2"/>
      <c r="Z3" s="2"/>
      <c r="AA3" s="2"/>
      <c r="AB3" s="2"/>
      <c r="AC3" s="2"/>
      <c r="AD3" s="5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8" t="s">
        <v>1</v>
      </c>
      <c r="B9" s="558"/>
      <c r="C9" s="558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8"/>
      <c r="B10" s="558"/>
      <c r="C10" s="5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8" t="s">
        <v>4</v>
      </c>
      <c r="B11" s="558"/>
      <c r="C11" s="558"/>
      <c r="D11" s="1"/>
      <c r="E11" s="559">
        <v>1</v>
      </c>
      <c r="F11" s="1"/>
      <c r="G11" s="1"/>
      <c r="H11" s="1"/>
      <c r="I11" s="1"/>
      <c r="J11" s="1"/>
      <c r="K11" s="674" t="s">
        <v>152</v>
      </c>
      <c r="L11" s="674"/>
      <c r="M11" s="560"/>
      <c r="N11" s="5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8"/>
      <c r="B12" s="558"/>
      <c r="C12" s="558"/>
      <c r="D12" s="1"/>
      <c r="E12" s="5"/>
      <c r="F12" s="1"/>
      <c r="G12" s="1"/>
      <c r="H12" s="1"/>
      <c r="I12" s="1"/>
      <c r="J12" s="1"/>
      <c r="K12" s="560"/>
      <c r="L12" s="560"/>
      <c r="M12" s="560"/>
      <c r="N12" s="5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8"/>
      <c r="B13" s="558"/>
      <c r="C13" s="558"/>
      <c r="D13" s="558"/>
      <c r="E13" s="558"/>
      <c r="F13" s="558"/>
      <c r="G13" s="558"/>
      <c r="H13" s="558"/>
      <c r="I13" s="558"/>
      <c r="J13" s="558"/>
      <c r="K13" s="558"/>
      <c r="L13" s="560"/>
      <c r="M13" s="560"/>
      <c r="N13" s="560"/>
      <c r="O13" s="560"/>
      <c r="P13" s="560"/>
      <c r="Q13" s="560"/>
      <c r="R13" s="560"/>
      <c r="S13" s="560"/>
      <c r="T13" s="560"/>
      <c r="U13" s="560"/>
      <c r="V13" s="560"/>
      <c r="W13" s="1"/>
      <c r="X13" s="1"/>
      <c r="Y13" s="1"/>
    </row>
    <row r="14" spans="1:30" s="3" customFormat="1" ht="27" thickBot="1" x14ac:dyDescent="0.3">
      <c r="A14" s="5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1"/>
      <c r="D73" s="561"/>
      <c r="E73" s="561"/>
      <c r="F73" s="118"/>
      <c r="G73" s="198"/>
      <c r="H73" s="561"/>
      <c r="I73" s="561"/>
      <c r="J73" s="561"/>
      <c r="K73" s="118"/>
      <c r="L73" s="198"/>
      <c r="M73" s="561"/>
      <c r="N73" s="561"/>
      <c r="O73" s="118"/>
      <c r="P73" s="198"/>
      <c r="Q73" s="561"/>
      <c r="R73" s="5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EC8FF-4697-4CA1-9659-7601F96530C3}">
  <dimension ref="A1:AQ239"/>
  <sheetViews>
    <sheetView topLeftCell="A19" zoomScale="29" zoomScaleNormal="30" workbookViewId="0">
      <selection activeCell="B39" sqref="B39:F4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562"/>
      <c r="E3" s="562"/>
      <c r="F3" s="562"/>
      <c r="G3" s="562"/>
      <c r="H3" s="562"/>
      <c r="I3" s="562"/>
      <c r="J3" s="562"/>
      <c r="K3" s="562"/>
      <c r="L3" s="562"/>
      <c r="M3" s="562"/>
      <c r="N3" s="562"/>
      <c r="O3" s="562"/>
      <c r="P3" s="562"/>
      <c r="Q3" s="562"/>
      <c r="R3" s="562"/>
      <c r="S3" s="562"/>
      <c r="T3" s="562"/>
      <c r="U3" s="562"/>
      <c r="V3" s="562"/>
      <c r="W3" s="562"/>
      <c r="X3" s="562"/>
      <c r="Y3" s="2"/>
      <c r="Z3" s="2"/>
      <c r="AA3" s="2"/>
      <c r="AB3" s="2"/>
      <c r="AC3" s="2"/>
      <c r="AD3" s="5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62" t="s">
        <v>1</v>
      </c>
      <c r="B9" s="562"/>
      <c r="C9" s="562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62"/>
      <c r="B10" s="562"/>
      <c r="C10" s="5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62" t="s">
        <v>4</v>
      </c>
      <c r="B11" s="562"/>
      <c r="C11" s="562"/>
      <c r="D11" s="1"/>
      <c r="E11" s="563">
        <v>1</v>
      </c>
      <c r="F11" s="1"/>
      <c r="G11" s="1"/>
      <c r="H11" s="1"/>
      <c r="I11" s="1"/>
      <c r="J11" s="1"/>
      <c r="K11" s="674" t="s">
        <v>153</v>
      </c>
      <c r="L11" s="674"/>
      <c r="M11" s="564"/>
      <c r="N11" s="5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62"/>
      <c r="B12" s="562"/>
      <c r="C12" s="562"/>
      <c r="D12" s="1"/>
      <c r="E12" s="5"/>
      <c r="F12" s="1"/>
      <c r="G12" s="1"/>
      <c r="H12" s="1"/>
      <c r="I12" s="1"/>
      <c r="J12" s="1"/>
      <c r="K12" s="564"/>
      <c r="L12" s="564"/>
      <c r="M12" s="564"/>
      <c r="N12" s="5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62"/>
      <c r="B13" s="562"/>
      <c r="C13" s="562"/>
      <c r="D13" s="562"/>
      <c r="E13" s="562"/>
      <c r="F13" s="562"/>
      <c r="G13" s="562"/>
      <c r="H13" s="562"/>
      <c r="I13" s="562"/>
      <c r="J13" s="562"/>
      <c r="K13" s="562"/>
      <c r="L13" s="564"/>
      <c r="M13" s="564"/>
      <c r="N13" s="564"/>
      <c r="O13" s="564"/>
      <c r="P13" s="564"/>
      <c r="Q13" s="564"/>
      <c r="R13" s="564"/>
      <c r="S13" s="564"/>
      <c r="T13" s="564"/>
      <c r="U13" s="564"/>
      <c r="V13" s="564"/>
      <c r="W13" s="1"/>
      <c r="X13" s="1"/>
      <c r="Y13" s="1"/>
    </row>
    <row r="14" spans="1:30" s="3" customFormat="1" ht="27" thickBot="1" x14ac:dyDescent="0.3">
      <c r="A14" s="56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5.1888000000000254</v>
      </c>
      <c r="D17" s="300">
        <v>4.9404000000000243</v>
      </c>
      <c r="E17" s="300">
        <v>0.90390000000000437</v>
      </c>
      <c r="F17" s="300">
        <v>4.9887000000000246</v>
      </c>
      <c r="G17" s="300">
        <v>5.7408000000000285</v>
      </c>
      <c r="H17" s="299">
        <v>477</v>
      </c>
      <c r="I17" s="300">
        <v>4.8024000000000235</v>
      </c>
      <c r="J17" s="300">
        <v>5.1474000000000251</v>
      </c>
      <c r="K17" s="300">
        <v>1.021200000000005</v>
      </c>
      <c r="L17" s="300">
        <v>5.1888000000000254</v>
      </c>
      <c r="M17" s="301">
        <v>5.8581000000000287</v>
      </c>
      <c r="N17" s="23">
        <v>137.88586035200004</v>
      </c>
      <c r="O17" s="24">
        <v>24.947803488000005</v>
      </c>
      <c r="P17" s="24">
        <v>136.654751616</v>
      </c>
      <c r="Q17" s="25">
        <v>137.449605408</v>
      </c>
      <c r="R17" s="23">
        <v>133.22075065600001</v>
      </c>
      <c r="S17" s="24">
        <v>25.339843776000002</v>
      </c>
      <c r="T17" s="24">
        <v>132.71618531199999</v>
      </c>
      <c r="U17" s="25">
        <v>133.188932416</v>
      </c>
      <c r="V17" s="302">
        <f>SUM(B17:U17)</f>
        <v>1854.1842330240004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5.1888000000000254</v>
      </c>
      <c r="D18" s="300">
        <v>4.9404000000000243</v>
      </c>
      <c r="E18" s="300">
        <v>0.90390000000000437</v>
      </c>
      <c r="F18" s="300">
        <v>4.9887000000000246</v>
      </c>
      <c r="G18" s="300">
        <v>5.7408000000000285</v>
      </c>
      <c r="H18" s="299">
        <v>477</v>
      </c>
      <c r="I18" s="300">
        <v>4.8024000000000235</v>
      </c>
      <c r="J18" s="300">
        <v>5.1474000000000251</v>
      </c>
      <c r="K18" s="300">
        <v>1.021200000000005</v>
      </c>
      <c r="L18" s="300">
        <v>5.1888000000000254</v>
      </c>
      <c r="M18" s="301">
        <v>5.8581000000000287</v>
      </c>
      <c r="N18" s="23">
        <v>137.88586035200004</v>
      </c>
      <c r="O18" s="24">
        <v>24.947803488000005</v>
      </c>
      <c r="P18" s="24">
        <v>136.654751616</v>
      </c>
      <c r="Q18" s="25">
        <v>137.449605408</v>
      </c>
      <c r="R18" s="23">
        <v>133.22075065600001</v>
      </c>
      <c r="S18" s="24">
        <v>25.339843776000002</v>
      </c>
      <c r="T18" s="24">
        <v>132.71618531199999</v>
      </c>
      <c r="U18" s="25">
        <v>133.188932416</v>
      </c>
      <c r="V18" s="302">
        <f t="shared" ref="V18:V23" si="0">SUM(B18:U18)</f>
        <v>1854.1842330240004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4.7124000000000086</v>
      </c>
      <c r="D19" s="300">
        <v>4.5045000000000082</v>
      </c>
      <c r="E19" s="300">
        <v>0.81270000000000142</v>
      </c>
      <c r="F19" s="300">
        <v>4.5486000000000084</v>
      </c>
      <c r="G19" s="300">
        <v>5.2353000000000094</v>
      </c>
      <c r="H19" s="299">
        <v>463</v>
      </c>
      <c r="I19" s="300">
        <v>7.0967000000000082</v>
      </c>
      <c r="J19" s="300">
        <v>7.6838000000000086</v>
      </c>
      <c r="K19" s="300">
        <v>1.4626000000000017</v>
      </c>
      <c r="L19" s="300">
        <v>7.7456000000000085</v>
      </c>
      <c r="M19" s="301">
        <v>8.7138000000000098</v>
      </c>
      <c r="N19" s="23">
        <v>137.18843585920004</v>
      </c>
      <c r="O19" s="24">
        <v>24.375618604800003</v>
      </c>
      <c r="P19" s="24">
        <v>135.27385935360002</v>
      </c>
      <c r="Q19" s="25">
        <v>136.92529783679998</v>
      </c>
      <c r="R19" s="23">
        <v>131.61459973759997</v>
      </c>
      <c r="S19" s="24">
        <v>25.312902489599999</v>
      </c>
      <c r="T19" s="24">
        <v>131.37878587520004</v>
      </c>
      <c r="U19" s="25">
        <v>132.28378703360005</v>
      </c>
      <c r="V19" s="302">
        <f t="shared" si="0"/>
        <v>1839.8692867903999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4.7124000000000086</v>
      </c>
      <c r="D20" s="300">
        <v>4.5045000000000082</v>
      </c>
      <c r="E20" s="300">
        <v>0.81270000000000142</v>
      </c>
      <c r="F20" s="300">
        <v>4.5486000000000084</v>
      </c>
      <c r="G20" s="300">
        <v>5.2353000000000094</v>
      </c>
      <c r="H20" s="299">
        <v>463</v>
      </c>
      <c r="I20" s="300">
        <v>7.0967000000000082</v>
      </c>
      <c r="J20" s="300">
        <v>7.6838000000000086</v>
      </c>
      <c r="K20" s="300">
        <v>1.4626000000000017</v>
      </c>
      <c r="L20" s="300">
        <v>7.7456000000000085</v>
      </c>
      <c r="M20" s="301">
        <v>8.7138000000000098</v>
      </c>
      <c r="N20" s="23">
        <v>137.18843585920004</v>
      </c>
      <c r="O20" s="24">
        <v>24.375618604800003</v>
      </c>
      <c r="P20" s="24">
        <v>135.27385935360002</v>
      </c>
      <c r="Q20" s="25">
        <v>136.92529783679998</v>
      </c>
      <c r="R20" s="23">
        <v>131.61459973759997</v>
      </c>
      <c r="S20" s="24">
        <v>25.312902489599999</v>
      </c>
      <c r="T20" s="24">
        <v>131.37878587520004</v>
      </c>
      <c r="U20" s="25">
        <v>132.28378703360005</v>
      </c>
      <c r="V20" s="302">
        <f t="shared" si="0"/>
        <v>1839.8692867903999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4.7124000000000086</v>
      </c>
      <c r="D21" s="300">
        <v>4.5045000000000082</v>
      </c>
      <c r="E21" s="300">
        <v>0.81270000000000142</v>
      </c>
      <c r="F21" s="300">
        <v>4.5486000000000084</v>
      </c>
      <c r="G21" s="300">
        <v>5.2353000000000094</v>
      </c>
      <c r="H21" s="299">
        <v>463</v>
      </c>
      <c r="I21" s="300">
        <v>7.0967000000000082</v>
      </c>
      <c r="J21" s="300">
        <v>7.6838000000000086</v>
      </c>
      <c r="K21" s="300">
        <v>1.4626000000000017</v>
      </c>
      <c r="L21" s="300">
        <v>7.7456000000000085</v>
      </c>
      <c r="M21" s="301">
        <v>8.7138000000000098</v>
      </c>
      <c r="N21" s="23">
        <v>137.18843585920004</v>
      </c>
      <c r="O21" s="24">
        <v>24.375618604800003</v>
      </c>
      <c r="P21" s="24">
        <v>135.27385935360002</v>
      </c>
      <c r="Q21" s="25">
        <v>136.92529783679998</v>
      </c>
      <c r="R21" s="23">
        <v>131.61459973759997</v>
      </c>
      <c r="S21" s="24">
        <v>25.312902489599999</v>
      </c>
      <c r="T21" s="24">
        <v>131.37878587520004</v>
      </c>
      <c r="U21" s="25">
        <v>132.28378703360005</v>
      </c>
      <c r="V21" s="302">
        <f t="shared" si="0"/>
        <v>1839.8692867903999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4.7124000000000086</v>
      </c>
      <c r="D22" s="300">
        <v>4.5045000000000082</v>
      </c>
      <c r="E22" s="300">
        <v>0.81270000000000142</v>
      </c>
      <c r="F22" s="300">
        <v>4.5486000000000084</v>
      </c>
      <c r="G22" s="300">
        <v>5.2353000000000094</v>
      </c>
      <c r="H22" s="299">
        <v>463</v>
      </c>
      <c r="I22" s="300">
        <v>7.0967000000000082</v>
      </c>
      <c r="J22" s="300">
        <v>7.6838000000000086</v>
      </c>
      <c r="K22" s="300">
        <v>1.4626000000000017</v>
      </c>
      <c r="L22" s="300">
        <v>7.7456000000000085</v>
      </c>
      <c r="M22" s="301">
        <v>8.7138000000000098</v>
      </c>
      <c r="N22" s="23">
        <v>137.18843585920004</v>
      </c>
      <c r="O22" s="24">
        <v>24.375618604800003</v>
      </c>
      <c r="P22" s="24">
        <v>135.27385935360002</v>
      </c>
      <c r="Q22" s="25">
        <v>136.92529783679998</v>
      </c>
      <c r="R22" s="23">
        <v>131.61459973759997</v>
      </c>
      <c r="S22" s="24">
        <v>25.312902489599999</v>
      </c>
      <c r="T22" s="24">
        <v>131.37878587520004</v>
      </c>
      <c r="U22" s="25">
        <v>132.28378703360005</v>
      </c>
      <c r="V22" s="302">
        <f t="shared" si="0"/>
        <v>1839.8692867903999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4.7124000000000086</v>
      </c>
      <c r="D23" s="300">
        <v>4.5045000000000082</v>
      </c>
      <c r="E23" s="300">
        <v>0.81270000000000142</v>
      </c>
      <c r="F23" s="300">
        <v>4.5486000000000084</v>
      </c>
      <c r="G23" s="300">
        <v>5.2353000000000094</v>
      </c>
      <c r="H23" s="299">
        <v>463</v>
      </c>
      <c r="I23" s="300">
        <v>7.0967000000000082</v>
      </c>
      <c r="J23" s="300">
        <v>7.6838000000000086</v>
      </c>
      <c r="K23" s="300">
        <v>1.4626000000000017</v>
      </c>
      <c r="L23" s="300">
        <v>7.7456000000000085</v>
      </c>
      <c r="M23" s="301">
        <v>8.7138000000000098</v>
      </c>
      <c r="N23" s="23">
        <v>137.18843585920004</v>
      </c>
      <c r="O23" s="24">
        <v>24.375618604800003</v>
      </c>
      <c r="P23" s="24">
        <v>135.27385935360002</v>
      </c>
      <c r="Q23" s="25">
        <v>136.92529783679998</v>
      </c>
      <c r="R23" s="23">
        <v>131.61459973759997</v>
      </c>
      <c r="S23" s="24">
        <v>25.312902489599999</v>
      </c>
      <c r="T23" s="24">
        <v>131.37878587520004</v>
      </c>
      <c r="U23" s="25">
        <v>132.28378703360005</v>
      </c>
      <c r="V23" s="302">
        <f t="shared" si="0"/>
        <v>1839.8692867903999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3294</v>
      </c>
      <c r="C24" s="306">
        <f t="shared" ref="C24:U24" si="1">SUM(C17:C23)</f>
        <v>33.939600000000098</v>
      </c>
      <c r="D24" s="306">
        <f t="shared" si="1"/>
        <v>32.403300000000087</v>
      </c>
      <c r="E24" s="306">
        <f t="shared" si="1"/>
        <v>5.8713000000000157</v>
      </c>
      <c r="F24" s="306">
        <f t="shared" si="1"/>
        <v>32.72040000000009</v>
      </c>
      <c r="G24" s="306">
        <f t="shared" si="1"/>
        <v>37.658100000000104</v>
      </c>
      <c r="H24" s="305">
        <f t="shared" si="1"/>
        <v>3269</v>
      </c>
      <c r="I24" s="306">
        <f t="shared" si="1"/>
        <v>45.088300000000089</v>
      </c>
      <c r="J24" s="306">
        <f t="shared" si="1"/>
        <v>48.713800000000091</v>
      </c>
      <c r="K24" s="306">
        <f t="shared" si="1"/>
        <v>9.355400000000019</v>
      </c>
      <c r="L24" s="306">
        <f t="shared" si="1"/>
        <v>49.105600000000102</v>
      </c>
      <c r="M24" s="307">
        <f t="shared" si="1"/>
        <v>55.285200000000103</v>
      </c>
      <c r="N24" s="391">
        <f t="shared" si="1"/>
        <v>961.71390000000019</v>
      </c>
      <c r="O24" s="392">
        <f t="shared" si="1"/>
        <v>171.77369999999999</v>
      </c>
      <c r="P24" s="392">
        <f t="shared" si="1"/>
        <v>949.67880000000014</v>
      </c>
      <c r="Q24" s="393">
        <f t="shared" si="1"/>
        <v>959.52569999999969</v>
      </c>
      <c r="R24" s="391">
        <f t="shared" si="1"/>
        <v>924.51449999999988</v>
      </c>
      <c r="S24" s="392">
        <f t="shared" si="1"/>
        <v>177.24419999999998</v>
      </c>
      <c r="T24" s="392">
        <f t="shared" si="1"/>
        <v>922.32630000000017</v>
      </c>
      <c r="U24" s="393">
        <f t="shared" si="1"/>
        <v>927.79680000000008</v>
      </c>
      <c r="V24" s="302">
        <f>SUM(B24:U24)</f>
        <v>12907.714900000001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156.30000000000001</v>
      </c>
      <c r="D25" s="314">
        <v>156.30000000000001</v>
      </c>
      <c r="E25" s="314">
        <v>156.30000000000001</v>
      </c>
      <c r="F25" s="314">
        <v>156.30000000000001</v>
      </c>
      <c r="G25" s="314">
        <v>156.30000000000001</v>
      </c>
      <c r="H25" s="313"/>
      <c r="I25" s="314">
        <v>156.30000000000001</v>
      </c>
      <c r="J25" s="314">
        <v>156.30000000000001</v>
      </c>
      <c r="K25" s="314">
        <v>156.30000000000001</v>
      </c>
      <c r="L25" s="314">
        <v>156.30000000000001</v>
      </c>
      <c r="M25" s="315">
        <v>156.30000000000001</v>
      </c>
      <c r="N25" s="387">
        <v>156.30000000000001</v>
      </c>
      <c r="O25" s="388">
        <v>156.30000000000001</v>
      </c>
      <c r="P25" s="388">
        <v>156.30000000000001</v>
      </c>
      <c r="Q25" s="389">
        <v>156.30000000000001</v>
      </c>
      <c r="R25" s="390">
        <v>156.30000000000001</v>
      </c>
      <c r="S25" s="388">
        <v>156.30000000000001</v>
      </c>
      <c r="T25" s="388">
        <v>156.30000000000001</v>
      </c>
      <c r="U25" s="389">
        <v>156.30000000000001</v>
      </c>
      <c r="V25" s="320">
        <f>+((V24/V26)/7)*1000</f>
        <v>156.2809790175923</v>
      </c>
    </row>
    <row r="26" spans="1:42" s="52" customFormat="1" ht="36.75" customHeight="1" x14ac:dyDescent="0.25">
      <c r="A26" s="321" t="s">
        <v>21</v>
      </c>
      <c r="B26" s="322"/>
      <c r="C26" s="323">
        <v>748</v>
      </c>
      <c r="D26" s="323">
        <v>715</v>
      </c>
      <c r="E26" s="323">
        <v>129</v>
      </c>
      <c r="F26" s="323">
        <v>722</v>
      </c>
      <c r="G26" s="323">
        <v>831</v>
      </c>
      <c r="H26" s="324"/>
      <c r="I26" s="323">
        <v>689</v>
      </c>
      <c r="J26" s="323">
        <v>746</v>
      </c>
      <c r="K26" s="323">
        <v>142</v>
      </c>
      <c r="L26" s="323">
        <v>752</v>
      </c>
      <c r="M26" s="325">
        <v>846</v>
      </c>
      <c r="N26" s="86">
        <v>879</v>
      </c>
      <c r="O26" s="35">
        <v>157</v>
      </c>
      <c r="P26" s="35">
        <v>868</v>
      </c>
      <c r="Q26" s="36">
        <v>877</v>
      </c>
      <c r="R26" s="34">
        <v>845</v>
      </c>
      <c r="S26" s="35">
        <v>162</v>
      </c>
      <c r="T26" s="35">
        <v>843</v>
      </c>
      <c r="U26" s="36">
        <v>848</v>
      </c>
      <c r="V26" s="326">
        <f>SUM(C26:U26)</f>
        <v>11799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701.47440000000006</v>
      </c>
      <c r="D27" s="300">
        <f t="shared" ref="D27:G27" si="2">(D26*D25/1000)*6</f>
        <v>670.52700000000016</v>
      </c>
      <c r="E27" s="300">
        <f t="shared" si="2"/>
        <v>120.97620000000001</v>
      </c>
      <c r="F27" s="300">
        <f t="shared" si="2"/>
        <v>677.09159999999997</v>
      </c>
      <c r="G27" s="300">
        <f t="shared" si="2"/>
        <v>779.31179999999995</v>
      </c>
      <c r="H27" s="328"/>
      <c r="I27" s="300">
        <f>(I26*I25/1000)*6</f>
        <v>646.14420000000007</v>
      </c>
      <c r="J27" s="300">
        <f>(J26*J25/1000)*6</f>
        <v>699.59879999999998</v>
      </c>
      <c r="K27" s="300">
        <f>(K26*K25/1000)*6</f>
        <v>133.16759999999999</v>
      </c>
      <c r="L27" s="300">
        <f>(L26*L25/1000)*6</f>
        <v>705.2256000000001</v>
      </c>
      <c r="M27" s="301">
        <f>(M26*M25/1000)*6</f>
        <v>793.37880000000007</v>
      </c>
      <c r="N27" s="302">
        <f>((N26*N25)*7/1000-N17-N18)/5</f>
        <v>137.18843585920004</v>
      </c>
      <c r="O27" s="204">
        <f t="shared" ref="O27:U27" si="3">((O26*O25)*7/1000-O17-O18)/5</f>
        <v>24.375618604800003</v>
      </c>
      <c r="P27" s="204">
        <f t="shared" si="3"/>
        <v>135.27385935360002</v>
      </c>
      <c r="Q27" s="205">
        <f t="shared" si="3"/>
        <v>136.92529783679998</v>
      </c>
      <c r="R27" s="203">
        <f t="shared" si="3"/>
        <v>131.61459973759997</v>
      </c>
      <c r="S27" s="204">
        <f t="shared" si="3"/>
        <v>25.312902489599999</v>
      </c>
      <c r="T27" s="204">
        <f t="shared" si="3"/>
        <v>131.37878587520004</v>
      </c>
      <c r="U27" s="205">
        <f t="shared" si="3"/>
        <v>132.28378703360005</v>
      </c>
      <c r="V27" s="88"/>
      <c r="W27" s="52">
        <f>((V24*1000)/V26)/7</f>
        <v>156.2809790175923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4.7124000000000086</v>
      </c>
      <c r="D28" s="330">
        <f t="shared" ref="D28:G28" si="4">+(D25-$C$32)*D26/1000</f>
        <v>4.5045000000000082</v>
      </c>
      <c r="E28" s="330">
        <f t="shared" si="4"/>
        <v>0.81270000000000142</v>
      </c>
      <c r="F28" s="330">
        <f t="shared" si="4"/>
        <v>4.5486000000000084</v>
      </c>
      <c r="G28" s="330">
        <f t="shared" si="4"/>
        <v>5.2353000000000094</v>
      </c>
      <c r="H28" s="329"/>
      <c r="I28" s="330">
        <f>+(I25-$I$32)*I26/1000</f>
        <v>7.0967000000000082</v>
      </c>
      <c r="J28" s="330">
        <f t="shared" ref="J28:M28" si="5">+(J25-$I$32)*J26/1000</f>
        <v>7.6838000000000086</v>
      </c>
      <c r="K28" s="330">
        <f t="shared" si="5"/>
        <v>1.4626000000000017</v>
      </c>
      <c r="L28" s="330">
        <f t="shared" si="5"/>
        <v>7.7456000000000085</v>
      </c>
      <c r="M28" s="331">
        <f t="shared" si="5"/>
        <v>8.7138000000000098</v>
      </c>
      <c r="N28" s="259">
        <f t="shared" ref="N28:U28" si="6">((N26*N25)*7)/1000</f>
        <v>961.71390000000019</v>
      </c>
      <c r="O28" s="45">
        <f t="shared" si="6"/>
        <v>171.77370000000002</v>
      </c>
      <c r="P28" s="45">
        <f t="shared" si="6"/>
        <v>949.67880000000014</v>
      </c>
      <c r="Q28" s="46">
        <f t="shared" si="6"/>
        <v>959.52570000000003</v>
      </c>
      <c r="R28" s="44">
        <f t="shared" si="6"/>
        <v>924.5145</v>
      </c>
      <c r="S28" s="45">
        <f t="shared" si="6"/>
        <v>177.24420000000001</v>
      </c>
      <c r="T28" s="45">
        <f t="shared" si="6"/>
        <v>922.32630000000017</v>
      </c>
      <c r="U28" s="46">
        <f t="shared" si="6"/>
        <v>927.79680000000019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872.66666666666924</v>
      </c>
      <c r="D29" s="333">
        <f t="shared" si="7"/>
        <v>834.16666666666913</v>
      </c>
      <c r="E29" s="333">
        <f t="shared" si="7"/>
        <v>150.50000000000043</v>
      </c>
      <c r="F29" s="333">
        <f t="shared" si="7"/>
        <v>842.33333333333576</v>
      </c>
      <c r="G29" s="333">
        <f t="shared" si="7"/>
        <v>969.50000000000284</v>
      </c>
      <c r="H29" s="332"/>
      <c r="I29" s="333">
        <f>+I26*(1.16666666666667)</f>
        <v>803.83333333333564</v>
      </c>
      <c r="J29" s="333">
        <f>+J26*(1.16666666666667)</f>
        <v>870.33333333333587</v>
      </c>
      <c r="K29" s="333">
        <f>+K26*(1.16666666666667)</f>
        <v>165.66666666666714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156.30000000000004</v>
      </c>
      <c r="O29" s="49">
        <f t="shared" si="8"/>
        <v>156.29999999999995</v>
      </c>
      <c r="P29" s="49">
        <f t="shared" si="8"/>
        <v>156.30000000000001</v>
      </c>
      <c r="Q29" s="50">
        <f t="shared" si="8"/>
        <v>156.29999999999993</v>
      </c>
      <c r="R29" s="48">
        <f t="shared" si="8"/>
        <v>156.29999999999995</v>
      </c>
      <c r="S29" s="49">
        <f t="shared" si="8"/>
        <v>156.29999999999995</v>
      </c>
      <c r="T29" s="49">
        <f t="shared" si="8"/>
        <v>156.30000000000004</v>
      </c>
      <c r="U29" s="50">
        <f t="shared" si="8"/>
        <v>156.30000000000001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116.91240000000001</v>
      </c>
      <c r="D30" s="335">
        <f t="shared" ref="D30:G30" si="9">+(D27/6)</f>
        <v>111.75450000000002</v>
      </c>
      <c r="E30" s="335">
        <f t="shared" si="9"/>
        <v>20.162700000000001</v>
      </c>
      <c r="F30" s="335">
        <f t="shared" si="9"/>
        <v>112.84859999999999</v>
      </c>
      <c r="G30" s="335">
        <f t="shared" si="9"/>
        <v>129.8853</v>
      </c>
      <c r="H30" s="328"/>
      <c r="I30" s="335">
        <f>+(I27/6)</f>
        <v>107.69070000000001</v>
      </c>
      <c r="J30" s="335">
        <f>+(J27/6)</f>
        <v>116.5998</v>
      </c>
      <c r="K30" s="335">
        <f>+(K27/6)</f>
        <v>22.194599999999998</v>
      </c>
      <c r="L30" s="335">
        <f>+(L27/6)</f>
        <v>117.53760000000001</v>
      </c>
      <c r="M30" s="336">
        <f>+(M27/6)</f>
        <v>132.22980000000001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283.79609999999997</v>
      </c>
      <c r="D31" s="335">
        <f t="shared" ref="D31:G31" si="10">+((D27-D24)/4)+D30</f>
        <v>271.28542500000003</v>
      </c>
      <c r="E31" s="335">
        <f t="shared" si="10"/>
        <v>48.938924999999998</v>
      </c>
      <c r="F31" s="335">
        <f t="shared" si="10"/>
        <v>273.94139999999999</v>
      </c>
      <c r="G31" s="335">
        <f t="shared" si="10"/>
        <v>315.29872499999999</v>
      </c>
      <c r="H31" s="328"/>
      <c r="I31" s="335">
        <f>+((I27-I24)/4)+I30</f>
        <v>257.95467500000001</v>
      </c>
      <c r="J31" s="335">
        <f>+((J27-J24)/4)+J30</f>
        <v>279.32104999999996</v>
      </c>
      <c r="K31" s="335">
        <f>+((K27-K24)/4)+K30</f>
        <v>53.147649999999992</v>
      </c>
      <c r="L31" s="335">
        <f>+((L27-L24)/4)+L30</f>
        <v>281.56760000000003</v>
      </c>
      <c r="M31" s="336">
        <f>+((M27-M24)/4)+M30</f>
        <v>316.75319999999999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471.75</v>
      </c>
      <c r="E32" s="340">
        <f>+SUM(C26:G26)</f>
        <v>3145</v>
      </c>
      <c r="F32" s="341"/>
      <c r="G32" s="341"/>
      <c r="H32" s="337"/>
      <c r="I32" s="338">
        <v>146</v>
      </c>
      <c r="J32" s="339">
        <f>+I32*K32/1000</f>
        <v>463.55</v>
      </c>
      <c r="K32" s="340">
        <f>+SUM(I26:M26)</f>
        <v>3175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124.41979999999998</v>
      </c>
      <c r="C39" s="82">
        <v>126.45689999999999</v>
      </c>
      <c r="D39" s="82">
        <v>8.4617999999999984</v>
      </c>
      <c r="E39" s="82">
        <v>125.20329999999998</v>
      </c>
      <c r="F39" s="82">
        <v>123.32289999999999</v>
      </c>
      <c r="G39" s="82"/>
      <c r="H39" s="82"/>
      <c r="I39" s="205">
        <f t="shared" ref="I39:I46" si="11">SUM(B39:H39)</f>
        <v>507.86469999999997</v>
      </c>
      <c r="J39" s="52"/>
      <c r="K39" s="404" t="s">
        <v>13</v>
      </c>
      <c r="L39" s="82">
        <v>9.1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124.41979999999998</v>
      </c>
      <c r="C40" s="82">
        <v>126.45689999999999</v>
      </c>
      <c r="D40" s="82">
        <v>8.4617999999999984</v>
      </c>
      <c r="E40" s="82">
        <v>125.20329999999998</v>
      </c>
      <c r="F40" s="82">
        <v>123.32289999999999</v>
      </c>
      <c r="G40" s="82"/>
      <c r="H40" s="82"/>
      <c r="I40" s="205">
        <f t="shared" si="11"/>
        <v>507.86469999999997</v>
      </c>
      <c r="J40" s="52"/>
      <c r="K40" s="406" t="s">
        <v>14</v>
      </c>
      <c r="L40" s="82">
        <v>9.1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124.41979999999998</v>
      </c>
      <c r="C41" s="82">
        <v>126.45689999999999</v>
      </c>
      <c r="D41" s="82">
        <v>8.4617999999999984</v>
      </c>
      <c r="E41" s="82">
        <v>125.20329999999998</v>
      </c>
      <c r="F41" s="82">
        <v>123.32289999999999</v>
      </c>
      <c r="G41" s="24"/>
      <c r="H41" s="24"/>
      <c r="I41" s="205">
        <f t="shared" si="11"/>
        <v>507.86469999999997</v>
      </c>
      <c r="J41" s="52"/>
      <c r="K41" s="404" t="s">
        <v>15</v>
      </c>
      <c r="L41" s="82">
        <v>9.1</v>
      </c>
      <c r="M41" s="82">
        <v>9.6999999999999993</v>
      </c>
      <c r="N41" s="82">
        <v>1.3</v>
      </c>
      <c r="O41" s="82">
        <v>9.4</v>
      </c>
      <c r="P41" s="82">
        <v>9.1</v>
      </c>
      <c r="Q41" s="24"/>
      <c r="R41" s="205">
        <f t="shared" si="12"/>
        <v>38.6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124.41979999999998</v>
      </c>
      <c r="C42" s="82">
        <v>126.45689999999999</v>
      </c>
      <c r="D42" s="82">
        <v>8.4617999999999984</v>
      </c>
      <c r="E42" s="82">
        <v>125.20329999999998</v>
      </c>
      <c r="F42" s="82">
        <v>123.32289999999999</v>
      </c>
      <c r="G42" s="82"/>
      <c r="H42" s="82"/>
      <c r="I42" s="205">
        <f t="shared" si="11"/>
        <v>507.86469999999997</v>
      </c>
      <c r="J42" s="52"/>
      <c r="K42" s="406" t="s">
        <v>16</v>
      </c>
      <c r="L42" s="82">
        <v>9.1999999999999993</v>
      </c>
      <c r="M42" s="82">
        <v>9.8000000000000007</v>
      </c>
      <c r="N42" s="82">
        <v>1.3</v>
      </c>
      <c r="O42" s="82">
        <v>9.4</v>
      </c>
      <c r="P42" s="82">
        <v>9.1</v>
      </c>
      <c r="Q42" s="82"/>
      <c r="R42" s="205">
        <f t="shared" si="12"/>
        <v>38.800000000000004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124.41979999999998</v>
      </c>
      <c r="C43" s="82">
        <v>126.45689999999999</v>
      </c>
      <c r="D43" s="82">
        <v>8.4617999999999984</v>
      </c>
      <c r="E43" s="82">
        <v>125.20329999999998</v>
      </c>
      <c r="F43" s="82">
        <v>123.32289999999999</v>
      </c>
      <c r="G43" s="82"/>
      <c r="H43" s="82"/>
      <c r="I43" s="205">
        <f t="shared" si="11"/>
        <v>507.86469999999997</v>
      </c>
      <c r="J43" s="52"/>
      <c r="K43" s="404" t="s">
        <v>17</v>
      </c>
      <c r="L43" s="82">
        <v>9.1999999999999993</v>
      </c>
      <c r="M43" s="82">
        <v>9.8000000000000007</v>
      </c>
      <c r="N43" s="82">
        <v>1.3</v>
      </c>
      <c r="O43" s="82">
        <v>9.4</v>
      </c>
      <c r="P43" s="82">
        <v>9.1</v>
      </c>
      <c r="Q43" s="82"/>
      <c r="R43" s="205">
        <f t="shared" si="12"/>
        <v>38.800000000000004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120.65899999999998</v>
      </c>
      <c r="C44" s="82">
        <v>123.00949999999999</v>
      </c>
      <c r="D44" s="82">
        <v>20.997800000000002</v>
      </c>
      <c r="E44" s="82">
        <v>121.28579999999998</v>
      </c>
      <c r="F44" s="82">
        <v>119.71879999999999</v>
      </c>
      <c r="G44" s="82"/>
      <c r="H44" s="82"/>
      <c r="I44" s="205">
        <f t="shared" si="11"/>
        <v>505.67089999999996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1.4</v>
      </c>
      <c r="O45" s="82">
        <v>9.4</v>
      </c>
      <c r="P45" s="82">
        <v>9.1999999999999993</v>
      </c>
      <c r="Q45" s="82"/>
      <c r="R45" s="205">
        <f t="shared" si="12"/>
        <v>39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742.75799999999992</v>
      </c>
      <c r="C46" s="309">
        <f t="shared" si="13"/>
        <v>755.29399999999998</v>
      </c>
      <c r="D46" s="309">
        <f t="shared" si="13"/>
        <v>63.306799999999996</v>
      </c>
      <c r="E46" s="309">
        <f t="shared" si="13"/>
        <v>747.30229999999995</v>
      </c>
      <c r="F46" s="309">
        <f t="shared" si="13"/>
        <v>736.33329999999989</v>
      </c>
      <c r="G46" s="309">
        <f t="shared" si="13"/>
        <v>0</v>
      </c>
      <c r="H46" s="309">
        <f t="shared" si="13"/>
        <v>0</v>
      </c>
      <c r="I46" s="205">
        <f t="shared" si="11"/>
        <v>3044.9943999999996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156.69999999999999</v>
      </c>
      <c r="C47" s="317">
        <v>156.69999999999999</v>
      </c>
      <c r="D47" s="317">
        <v>156.69999999999999</v>
      </c>
      <c r="E47" s="317">
        <v>156.69999999999999</v>
      </c>
      <c r="F47" s="317">
        <v>156.69999999999999</v>
      </c>
      <c r="G47" s="317"/>
      <c r="H47" s="317"/>
      <c r="I47" s="425">
        <f>+((I46/I48)/7)*1000</f>
        <v>134.79987604586302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770</v>
      </c>
      <c r="C48" s="35">
        <v>785</v>
      </c>
      <c r="D48" s="35">
        <v>134</v>
      </c>
      <c r="E48" s="35">
        <v>774</v>
      </c>
      <c r="F48" s="35">
        <v>764</v>
      </c>
      <c r="G48" s="35"/>
      <c r="H48" s="35"/>
      <c r="I48" s="427">
        <f>SUM(B48:H48)</f>
        <v>3227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120.65899999999998</v>
      </c>
      <c r="C49" s="204">
        <f t="shared" si="15"/>
        <v>123.00949999999999</v>
      </c>
      <c r="D49" s="204">
        <f t="shared" si="15"/>
        <v>20.997800000000002</v>
      </c>
      <c r="E49" s="204">
        <f t="shared" si="15"/>
        <v>121.28579999999998</v>
      </c>
      <c r="F49" s="204">
        <f t="shared" si="15"/>
        <v>119.71879999999999</v>
      </c>
      <c r="G49" s="204">
        <f t="shared" si="15"/>
        <v>0</v>
      </c>
      <c r="H49" s="204">
        <f t="shared" si="15"/>
        <v>0</v>
      </c>
      <c r="I49" s="431">
        <f>((I46*1000)/I48)/7</f>
        <v>134.79987604586299</v>
      </c>
      <c r="K49" s="414" t="s">
        <v>22</v>
      </c>
      <c r="L49" s="302">
        <f t="shared" ref="L49:Q49" si="16">((L48*L47)*7/1000-L39-L40)/5</f>
        <v>9.1930999999999976</v>
      </c>
      <c r="M49" s="302">
        <f t="shared" si="16"/>
        <v>9.7811999999999983</v>
      </c>
      <c r="N49" s="302">
        <f t="shared" si="16"/>
        <v>1.3132999999999999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844.61299999999983</v>
      </c>
      <c r="C50" s="43">
        <f t="shared" si="17"/>
        <v>861.06649999999991</v>
      </c>
      <c r="D50" s="43">
        <f t="shared" si="17"/>
        <v>146.9846</v>
      </c>
      <c r="E50" s="43">
        <f t="shared" si="17"/>
        <v>849.00059999999985</v>
      </c>
      <c r="F50" s="43">
        <f t="shared" si="17"/>
        <v>838.03159999999991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137.80296846011132</v>
      </c>
      <c r="C51" s="49">
        <f t="shared" si="19"/>
        <v>137.4511373976342</v>
      </c>
      <c r="D51" s="49">
        <f t="shared" si="19"/>
        <v>67.491257995735609</v>
      </c>
      <c r="E51" s="49">
        <f t="shared" si="19"/>
        <v>137.9295496493171</v>
      </c>
      <c r="F51" s="49">
        <f t="shared" si="19"/>
        <v>137.68386312640237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5"/>
      <c r="D73" s="565"/>
      <c r="E73" s="565"/>
      <c r="F73" s="118"/>
      <c r="G73" s="198"/>
      <c r="H73" s="565"/>
      <c r="I73" s="565"/>
      <c r="J73" s="565"/>
      <c r="K73" s="118"/>
      <c r="L73" s="198"/>
      <c r="M73" s="565"/>
      <c r="N73" s="565"/>
      <c r="O73" s="118"/>
      <c r="P73" s="198"/>
      <c r="Q73" s="565"/>
      <c r="R73" s="56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1.9</v>
      </c>
      <c r="R76" s="204">
        <v>10.4</v>
      </c>
      <c r="S76" s="205">
        <v>10.3</v>
      </c>
      <c r="T76" s="405">
        <f t="shared" ref="T76:T83" si="26">SUM(B76:S76)</f>
        <v>144.80000000000001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1.9</v>
      </c>
      <c r="R77" s="204">
        <v>10.4</v>
      </c>
      <c r="S77" s="205">
        <v>10.3</v>
      </c>
      <c r="T77" s="405">
        <f t="shared" si="26"/>
        <v>144.80000000000001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10.3</v>
      </c>
      <c r="T80" s="405">
        <f t="shared" si="26"/>
        <v>144.5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1.3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10.4</v>
      </c>
      <c r="T81" s="405">
        <f t="shared" si="26"/>
        <v>145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62.6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1.3089</v>
      </c>
      <c r="E86" s="204">
        <f t="shared" si="28"/>
        <v>8.9559999999999995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1.9881999999999997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149.04761904761907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11C55-3F04-455E-92C5-5DE3C19CC1C3}">
  <dimension ref="A1:AQ239"/>
  <sheetViews>
    <sheetView view="pageBreakPreview" topLeftCell="A43" zoomScale="30" zoomScaleNormal="29" zoomScaleSheetLayoutView="30" workbookViewId="0">
      <selection activeCell="B17" sqref="B17:M2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566"/>
      <c r="E3" s="566"/>
      <c r="F3" s="566"/>
      <c r="G3" s="566"/>
      <c r="H3" s="566"/>
      <c r="I3" s="566"/>
      <c r="J3" s="566"/>
      <c r="K3" s="566"/>
      <c r="L3" s="566"/>
      <c r="M3" s="566"/>
      <c r="N3" s="566"/>
      <c r="O3" s="566"/>
      <c r="P3" s="566"/>
      <c r="Q3" s="566"/>
      <c r="R3" s="566"/>
      <c r="S3" s="566"/>
      <c r="T3" s="566"/>
      <c r="U3" s="566"/>
      <c r="V3" s="566"/>
      <c r="W3" s="566"/>
      <c r="X3" s="566"/>
      <c r="Y3" s="2"/>
      <c r="Z3" s="2"/>
      <c r="AA3" s="2"/>
      <c r="AB3" s="2"/>
      <c r="AC3" s="2"/>
      <c r="AD3" s="5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66" t="s">
        <v>1</v>
      </c>
      <c r="B9" s="566"/>
      <c r="C9" s="566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66"/>
      <c r="B10" s="566"/>
      <c r="C10" s="5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66" t="s">
        <v>4</v>
      </c>
      <c r="B11" s="566"/>
      <c r="C11" s="566"/>
      <c r="D11" s="1"/>
      <c r="E11" s="567">
        <v>1</v>
      </c>
      <c r="F11" s="1"/>
      <c r="G11" s="1"/>
      <c r="H11" s="1"/>
      <c r="I11" s="1"/>
      <c r="J11" s="1"/>
      <c r="K11" s="674" t="s">
        <v>154</v>
      </c>
      <c r="L11" s="674"/>
      <c r="M11" s="568"/>
      <c r="N11" s="5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66"/>
      <c r="B12" s="566"/>
      <c r="C12" s="566"/>
      <c r="D12" s="1"/>
      <c r="E12" s="5"/>
      <c r="F12" s="1"/>
      <c r="G12" s="1"/>
      <c r="H12" s="1"/>
      <c r="I12" s="1"/>
      <c r="J12" s="1"/>
      <c r="K12" s="568"/>
      <c r="L12" s="568"/>
      <c r="M12" s="568"/>
      <c r="N12" s="5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66"/>
      <c r="B13" s="566"/>
      <c r="C13" s="566"/>
      <c r="D13" s="566"/>
      <c r="E13" s="566"/>
      <c r="F13" s="566"/>
      <c r="G13" s="566"/>
      <c r="H13" s="566"/>
      <c r="I13" s="566"/>
      <c r="J13" s="566"/>
      <c r="K13" s="566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1"/>
      <c r="X13" s="1"/>
      <c r="Y13" s="1"/>
    </row>
    <row r="14" spans="1:30" s="3" customFormat="1" ht="27" thickBot="1" x14ac:dyDescent="0.3">
      <c r="A14" s="56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4.7124000000000086</v>
      </c>
      <c r="D17" s="300">
        <v>4.5045000000000082</v>
      </c>
      <c r="E17" s="300">
        <v>0.81270000000000142</v>
      </c>
      <c r="F17" s="300">
        <v>4.5486000000000084</v>
      </c>
      <c r="G17" s="300">
        <v>5.2353000000000094</v>
      </c>
      <c r="H17" s="299">
        <v>463</v>
      </c>
      <c r="I17" s="300">
        <v>7.0967000000000082</v>
      </c>
      <c r="J17" s="300">
        <v>7.6838000000000086</v>
      </c>
      <c r="K17" s="300">
        <v>1.4626000000000017</v>
      </c>
      <c r="L17" s="300">
        <v>7.7456000000000085</v>
      </c>
      <c r="M17" s="301">
        <v>8.7138000000000098</v>
      </c>
      <c r="N17" s="23">
        <v>137.18843585920004</v>
      </c>
      <c r="O17" s="24">
        <v>24.375618604800003</v>
      </c>
      <c r="P17" s="24">
        <v>135.27385935360002</v>
      </c>
      <c r="Q17" s="25">
        <v>136.92529783679998</v>
      </c>
      <c r="R17" s="23">
        <v>131.61459973759997</v>
      </c>
      <c r="S17" s="24">
        <v>25.312902489599999</v>
      </c>
      <c r="T17" s="24">
        <v>131.37878587520004</v>
      </c>
      <c r="U17" s="25">
        <v>132.28378703360005</v>
      </c>
      <c r="V17" s="302">
        <f>SUM(B17:U17)</f>
        <v>1839.8692867903999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470</v>
      </c>
      <c r="C18" s="300">
        <v>4.7124000000000086</v>
      </c>
      <c r="D18" s="300">
        <v>4.5045000000000082</v>
      </c>
      <c r="E18" s="300">
        <v>0.81270000000000142</v>
      </c>
      <c r="F18" s="300">
        <v>4.5486000000000084</v>
      </c>
      <c r="G18" s="300">
        <v>5.2353000000000094</v>
      </c>
      <c r="H18" s="299">
        <v>463</v>
      </c>
      <c r="I18" s="300">
        <v>7.0967000000000082</v>
      </c>
      <c r="J18" s="300">
        <v>7.6838000000000086</v>
      </c>
      <c r="K18" s="300">
        <v>1.4626000000000017</v>
      </c>
      <c r="L18" s="300">
        <v>7.7456000000000085</v>
      </c>
      <c r="M18" s="301">
        <v>8.7138000000000098</v>
      </c>
      <c r="N18" s="23">
        <v>137.18843585920004</v>
      </c>
      <c r="O18" s="24">
        <v>24.375618604800003</v>
      </c>
      <c r="P18" s="24">
        <v>135.27385935360002</v>
      </c>
      <c r="Q18" s="25">
        <v>136.92529783679998</v>
      </c>
      <c r="R18" s="23">
        <v>131.61459973759997</v>
      </c>
      <c r="S18" s="24">
        <v>25.312902489599999</v>
      </c>
      <c r="T18" s="24">
        <v>131.37878587520004</v>
      </c>
      <c r="U18" s="25">
        <v>132.28378703360005</v>
      </c>
      <c r="V18" s="302">
        <f t="shared" ref="V18:V23" si="0">SUM(B18:U18)</f>
        <v>1839.8692867903999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4.1030000000000211</v>
      </c>
      <c r="D19" s="300">
        <v>3.9270000000000205</v>
      </c>
      <c r="E19" s="300">
        <v>0.70400000000000362</v>
      </c>
      <c r="F19" s="300">
        <v>3.9655000000000205</v>
      </c>
      <c r="G19" s="300">
        <v>4.5595000000000239</v>
      </c>
      <c r="H19" s="299">
        <v>462</v>
      </c>
      <c r="I19" s="300">
        <v>6.53600000000002</v>
      </c>
      <c r="J19" s="300">
        <v>7.0680000000000209</v>
      </c>
      <c r="K19" s="300">
        <v>1.3205000000000038</v>
      </c>
      <c r="L19" s="300">
        <v>7.1440000000000214</v>
      </c>
      <c r="M19" s="301">
        <v>8.0370000000000239</v>
      </c>
      <c r="N19" s="23">
        <v>136.04752565632003</v>
      </c>
      <c r="O19" s="24">
        <v>23.775552558080005</v>
      </c>
      <c r="P19" s="24">
        <v>134.63635625856006</v>
      </c>
      <c r="Q19" s="25">
        <v>135.93508086528004</v>
      </c>
      <c r="R19" s="23">
        <v>131.09296010496004</v>
      </c>
      <c r="S19" s="24">
        <v>25.142239004160007</v>
      </c>
      <c r="T19" s="24">
        <v>130.31648564992003</v>
      </c>
      <c r="U19" s="25">
        <v>131.04298518656006</v>
      </c>
      <c r="V19" s="302">
        <f t="shared" si="0"/>
        <v>1827.3536852838404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4.1030000000000211</v>
      </c>
      <c r="D20" s="300">
        <v>3.9270000000000205</v>
      </c>
      <c r="E20" s="300">
        <v>0.70400000000000362</v>
      </c>
      <c r="F20" s="300">
        <v>3.9655000000000205</v>
      </c>
      <c r="G20" s="300">
        <v>4.5595000000000239</v>
      </c>
      <c r="H20" s="299">
        <v>462</v>
      </c>
      <c r="I20" s="300">
        <v>6.53600000000002</v>
      </c>
      <c r="J20" s="300">
        <v>7.0680000000000209</v>
      </c>
      <c r="K20" s="300">
        <v>1.3205000000000038</v>
      </c>
      <c r="L20" s="300">
        <v>7.1440000000000214</v>
      </c>
      <c r="M20" s="301">
        <v>8.0370000000000239</v>
      </c>
      <c r="N20" s="23">
        <v>136.04752565632003</v>
      </c>
      <c r="O20" s="24">
        <v>23.775552558080005</v>
      </c>
      <c r="P20" s="24">
        <v>134.63635625856006</v>
      </c>
      <c r="Q20" s="25">
        <v>135.93508086528004</v>
      </c>
      <c r="R20" s="23">
        <v>131.09296010496004</v>
      </c>
      <c r="S20" s="24">
        <v>25.142239004160007</v>
      </c>
      <c r="T20" s="24">
        <v>130.31648564992003</v>
      </c>
      <c r="U20" s="25">
        <v>131.04298518656006</v>
      </c>
      <c r="V20" s="302">
        <f t="shared" si="0"/>
        <v>1827.3536852838404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4.1030000000000211</v>
      </c>
      <c r="D21" s="300">
        <v>3.9270000000000205</v>
      </c>
      <c r="E21" s="300">
        <v>0.70400000000000362</v>
      </c>
      <c r="F21" s="300">
        <v>3.9655000000000205</v>
      </c>
      <c r="G21" s="300">
        <v>4.5595000000000239</v>
      </c>
      <c r="H21" s="299">
        <v>462</v>
      </c>
      <c r="I21" s="300">
        <v>6.53600000000002</v>
      </c>
      <c r="J21" s="300">
        <v>7.0680000000000209</v>
      </c>
      <c r="K21" s="300">
        <v>1.3205000000000038</v>
      </c>
      <c r="L21" s="300">
        <v>7.1440000000000214</v>
      </c>
      <c r="M21" s="301">
        <v>8.0370000000000239</v>
      </c>
      <c r="N21" s="23">
        <v>136.04752565632003</v>
      </c>
      <c r="O21" s="24">
        <v>23.775552558080005</v>
      </c>
      <c r="P21" s="24">
        <v>134.63635625856006</v>
      </c>
      <c r="Q21" s="25">
        <v>135.93508086528004</v>
      </c>
      <c r="R21" s="23">
        <v>131.09296010496004</v>
      </c>
      <c r="S21" s="24">
        <v>25.142239004160007</v>
      </c>
      <c r="T21" s="24">
        <v>130.31648564992003</v>
      </c>
      <c r="U21" s="25">
        <v>131.04298518656006</v>
      </c>
      <c r="V21" s="302">
        <f t="shared" si="0"/>
        <v>1827.3536852838404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4.0370000000000212</v>
      </c>
      <c r="D22" s="300">
        <v>3.8555000000000201</v>
      </c>
      <c r="E22" s="300">
        <v>0.86900000000000455</v>
      </c>
      <c r="F22" s="300">
        <v>3.8940000000000201</v>
      </c>
      <c r="G22" s="300">
        <v>4.5540000000000234</v>
      </c>
      <c r="H22" s="299">
        <v>462</v>
      </c>
      <c r="I22" s="300">
        <v>6.8780000000000205</v>
      </c>
      <c r="J22" s="300">
        <v>6.9635000000000211</v>
      </c>
      <c r="K22" s="300">
        <v>1.3965000000000041</v>
      </c>
      <c r="L22" s="300">
        <v>7.0205000000000206</v>
      </c>
      <c r="M22" s="301">
        <v>7.8090000000000233</v>
      </c>
      <c r="N22" s="23">
        <v>136.04752565632003</v>
      </c>
      <c r="O22" s="24">
        <v>23.775552558080005</v>
      </c>
      <c r="P22" s="24">
        <v>134.63635625856006</v>
      </c>
      <c r="Q22" s="25">
        <v>135.93508086528004</v>
      </c>
      <c r="R22" s="23">
        <v>131.09296010496004</v>
      </c>
      <c r="S22" s="24">
        <v>25.142239004160007</v>
      </c>
      <c r="T22" s="24">
        <v>130.31648564992003</v>
      </c>
      <c r="U22" s="25">
        <v>131.04298518656006</v>
      </c>
      <c r="V22" s="302">
        <f t="shared" si="0"/>
        <v>1827.2661852838405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3.3030000000000208</v>
      </c>
      <c r="D23" s="300">
        <v>3.1545000000000201</v>
      </c>
      <c r="E23" s="300">
        <v>0.71100000000000452</v>
      </c>
      <c r="F23" s="300">
        <v>3.1860000000000199</v>
      </c>
      <c r="G23" s="300">
        <v>3.7260000000000235</v>
      </c>
      <c r="H23" s="299">
        <v>477</v>
      </c>
      <c r="I23" s="300">
        <v>3.2580000000000204</v>
      </c>
      <c r="J23" s="300">
        <v>3.2985000000000211</v>
      </c>
      <c r="K23" s="300">
        <v>0.6615000000000042</v>
      </c>
      <c r="L23" s="300">
        <v>3.3255000000000208</v>
      </c>
      <c r="M23" s="301">
        <v>3.6990000000000234</v>
      </c>
      <c r="N23" s="23">
        <v>136.04752565632003</v>
      </c>
      <c r="O23" s="24">
        <v>23.775552558080005</v>
      </c>
      <c r="P23" s="24">
        <v>134.63635625856006</v>
      </c>
      <c r="Q23" s="25">
        <v>135.93508086528004</v>
      </c>
      <c r="R23" s="23">
        <v>131.09296010496004</v>
      </c>
      <c r="S23" s="24">
        <v>25.142239004160007</v>
      </c>
      <c r="T23" s="24">
        <v>130.31648564992003</v>
      </c>
      <c r="U23" s="25">
        <v>131.04298518656006</v>
      </c>
      <c r="V23" s="302">
        <f t="shared" si="0"/>
        <v>1825.3121852838406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3292</v>
      </c>
      <c r="C24" s="306">
        <f t="shared" ref="C24:U24" si="1">SUM(C17:C23)</f>
        <v>29.073800000000123</v>
      </c>
      <c r="D24" s="306">
        <f t="shared" si="1"/>
        <v>27.800000000000118</v>
      </c>
      <c r="E24" s="306">
        <f t="shared" si="1"/>
        <v>5.3174000000000232</v>
      </c>
      <c r="F24" s="306">
        <f t="shared" si="1"/>
        <v>28.07370000000012</v>
      </c>
      <c r="G24" s="306">
        <f t="shared" si="1"/>
        <v>32.42910000000014</v>
      </c>
      <c r="H24" s="305">
        <f t="shared" si="1"/>
        <v>3251</v>
      </c>
      <c r="I24" s="306">
        <f t="shared" si="1"/>
        <v>43.937400000000125</v>
      </c>
      <c r="J24" s="306">
        <f t="shared" si="1"/>
        <v>46.833600000000118</v>
      </c>
      <c r="K24" s="306">
        <f t="shared" si="1"/>
        <v>8.9447000000000223</v>
      </c>
      <c r="L24" s="306">
        <f t="shared" si="1"/>
        <v>47.269200000000119</v>
      </c>
      <c r="M24" s="307">
        <f t="shared" si="1"/>
        <v>53.04660000000014</v>
      </c>
      <c r="N24" s="391">
        <f t="shared" si="1"/>
        <v>954.61450000000013</v>
      </c>
      <c r="O24" s="392">
        <f t="shared" si="1"/>
        <v>167.62900000000002</v>
      </c>
      <c r="P24" s="392">
        <f t="shared" si="1"/>
        <v>943.72950000000014</v>
      </c>
      <c r="Q24" s="393">
        <f t="shared" si="1"/>
        <v>953.52600000000018</v>
      </c>
      <c r="R24" s="391">
        <f t="shared" si="1"/>
        <v>918.6940000000003</v>
      </c>
      <c r="S24" s="392">
        <f t="shared" si="1"/>
        <v>176.33700000000005</v>
      </c>
      <c r="T24" s="392">
        <f t="shared" si="1"/>
        <v>914.34000000000015</v>
      </c>
      <c r="U24" s="393">
        <f t="shared" si="1"/>
        <v>919.78250000000025</v>
      </c>
      <c r="V24" s="302">
        <f>SUM(B24:U24)</f>
        <v>12814.378000000001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155.50000000000003</v>
      </c>
      <c r="D25" s="314">
        <v>155.50000000000003</v>
      </c>
      <c r="E25" s="314">
        <v>155.50000000000003</v>
      </c>
      <c r="F25" s="314">
        <v>155.50000000000003</v>
      </c>
      <c r="G25" s="314">
        <v>155.50000000000003</v>
      </c>
      <c r="H25" s="313"/>
      <c r="I25" s="314">
        <v>155.50000000000003</v>
      </c>
      <c r="J25" s="314">
        <v>155.50000000000003</v>
      </c>
      <c r="K25" s="314">
        <v>155.50000000000003</v>
      </c>
      <c r="L25" s="314">
        <v>155.50000000000003</v>
      </c>
      <c r="M25" s="315">
        <v>155.50000000000003</v>
      </c>
      <c r="N25" s="387">
        <v>155.50000000000003</v>
      </c>
      <c r="O25" s="388">
        <v>155.50000000000003</v>
      </c>
      <c r="P25" s="388">
        <v>155.50000000000003</v>
      </c>
      <c r="Q25" s="389">
        <v>155.50000000000003</v>
      </c>
      <c r="R25" s="390">
        <v>155.50000000000003</v>
      </c>
      <c r="S25" s="388">
        <v>155.50000000000003</v>
      </c>
      <c r="T25" s="388">
        <v>155.50000000000003</v>
      </c>
      <c r="U25" s="389">
        <v>155.50000000000003</v>
      </c>
      <c r="V25" s="320">
        <f>+((V24/V26)/7)*1000</f>
        <v>155.71839303942062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158</v>
      </c>
      <c r="F26" s="323">
        <v>708</v>
      </c>
      <c r="G26" s="323">
        <v>828</v>
      </c>
      <c r="H26" s="324"/>
      <c r="I26" s="323">
        <v>724</v>
      </c>
      <c r="J26" s="323">
        <v>733</v>
      </c>
      <c r="K26" s="323">
        <v>147</v>
      </c>
      <c r="L26" s="323">
        <v>739</v>
      </c>
      <c r="M26" s="325">
        <v>822</v>
      </c>
      <c r="N26" s="86">
        <v>877</v>
      </c>
      <c r="O26" s="35">
        <v>152</v>
      </c>
      <c r="P26" s="35">
        <v>866</v>
      </c>
      <c r="Q26" s="36">
        <v>876</v>
      </c>
      <c r="R26" s="34">
        <v>844</v>
      </c>
      <c r="S26" s="35">
        <v>162</v>
      </c>
      <c r="T26" s="35">
        <v>840</v>
      </c>
      <c r="U26" s="36">
        <v>845</v>
      </c>
      <c r="V26" s="326">
        <f>SUM(C26:U26)</f>
        <v>11756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684.82200000000012</v>
      </c>
      <c r="D27" s="300">
        <f t="shared" ref="D27:G27" si="2">(D26*D25/1000)*6</f>
        <v>654.03300000000013</v>
      </c>
      <c r="E27" s="300">
        <f t="shared" si="2"/>
        <v>147.41400000000002</v>
      </c>
      <c r="F27" s="300">
        <f t="shared" si="2"/>
        <v>660.56400000000008</v>
      </c>
      <c r="G27" s="300">
        <f t="shared" si="2"/>
        <v>772.52400000000011</v>
      </c>
      <c r="H27" s="328"/>
      <c r="I27" s="300">
        <f>(I26*I25/1000)*6</f>
        <v>675.49200000000008</v>
      </c>
      <c r="J27" s="300">
        <f>(J26*J25/1000)*6</f>
        <v>683.88900000000012</v>
      </c>
      <c r="K27" s="300">
        <f>(K26*K25/1000)*6</f>
        <v>137.15100000000001</v>
      </c>
      <c r="L27" s="300">
        <f>(L26*L25/1000)*6</f>
        <v>689.48700000000008</v>
      </c>
      <c r="M27" s="301">
        <f>(M26*M25/1000)*6</f>
        <v>766.92600000000016</v>
      </c>
      <c r="N27" s="302">
        <f>((N26*N25)*7/1000-N17-N18)/5</f>
        <v>136.04752565632003</v>
      </c>
      <c r="O27" s="204">
        <f t="shared" ref="O27:U27" si="3">((O26*O25)*7/1000-O17-O18)/5</f>
        <v>23.340152558080007</v>
      </c>
      <c r="P27" s="204">
        <f t="shared" si="3"/>
        <v>134.41865625856002</v>
      </c>
      <c r="Q27" s="205">
        <f t="shared" si="3"/>
        <v>135.93508086528004</v>
      </c>
      <c r="R27" s="203">
        <f t="shared" si="3"/>
        <v>131.09296010496004</v>
      </c>
      <c r="S27" s="204">
        <f t="shared" si="3"/>
        <v>25.142239004160007</v>
      </c>
      <c r="T27" s="204">
        <f t="shared" si="3"/>
        <v>130.31648564992003</v>
      </c>
      <c r="U27" s="205">
        <f t="shared" si="3"/>
        <v>131.04298518656006</v>
      </c>
      <c r="V27" s="88"/>
      <c r="W27" s="52">
        <f>((V24*1000)/V26)/7</f>
        <v>155.71839303942059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3.3030000000000208</v>
      </c>
      <c r="D28" s="330">
        <f t="shared" ref="D28:G28" si="4">+(D25-$C$32)*D26/1000</f>
        <v>3.1545000000000201</v>
      </c>
      <c r="E28" s="330">
        <f t="shared" si="4"/>
        <v>0.71100000000000452</v>
      </c>
      <c r="F28" s="330">
        <f t="shared" si="4"/>
        <v>3.1860000000000199</v>
      </c>
      <c r="G28" s="330">
        <f t="shared" si="4"/>
        <v>3.7260000000000235</v>
      </c>
      <c r="H28" s="329"/>
      <c r="I28" s="330">
        <f>+(I25-$I$32)*I26/1000</f>
        <v>3.2580000000000204</v>
      </c>
      <c r="J28" s="330">
        <f t="shared" ref="J28:M28" si="5">+(J25-$I$32)*J26/1000</f>
        <v>3.2985000000000211</v>
      </c>
      <c r="K28" s="330">
        <f t="shared" si="5"/>
        <v>0.6615000000000042</v>
      </c>
      <c r="L28" s="330">
        <f t="shared" si="5"/>
        <v>3.3255000000000208</v>
      </c>
      <c r="M28" s="331">
        <f t="shared" si="5"/>
        <v>3.6990000000000234</v>
      </c>
      <c r="N28" s="259">
        <f t="shared" ref="N28:U28" si="6">((N26*N25)*7)/1000</f>
        <v>954.61450000000025</v>
      </c>
      <c r="O28" s="45">
        <f t="shared" si="6"/>
        <v>165.45200000000003</v>
      </c>
      <c r="P28" s="45">
        <f t="shared" si="6"/>
        <v>942.64100000000019</v>
      </c>
      <c r="Q28" s="46">
        <f t="shared" si="6"/>
        <v>953.52600000000018</v>
      </c>
      <c r="R28" s="44">
        <f t="shared" si="6"/>
        <v>918.69400000000019</v>
      </c>
      <c r="S28" s="45">
        <f t="shared" si="6"/>
        <v>176.33700000000002</v>
      </c>
      <c r="T28" s="45">
        <f t="shared" si="6"/>
        <v>914.34000000000026</v>
      </c>
      <c r="U28" s="46">
        <f t="shared" si="6"/>
        <v>919.78250000000025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184.33333333333388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844.66666666666913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862.16666666666913</v>
      </c>
      <c r="M29" s="334">
        <f>+M26*(1.16666666666667)</f>
        <v>959.00000000000284</v>
      </c>
      <c r="N29" s="89">
        <f t="shared" ref="N29:U29" si="8">+(N24/N26)/7*1000</f>
        <v>155.50000000000003</v>
      </c>
      <c r="O29" s="49">
        <f t="shared" si="8"/>
        <v>157.54605263157899</v>
      </c>
      <c r="P29" s="49">
        <f t="shared" si="8"/>
        <v>155.67956120092381</v>
      </c>
      <c r="Q29" s="50">
        <f t="shared" si="8"/>
        <v>155.50000000000003</v>
      </c>
      <c r="R29" s="48">
        <f t="shared" si="8"/>
        <v>155.50000000000006</v>
      </c>
      <c r="S29" s="49">
        <f t="shared" si="8"/>
        <v>155.50000000000003</v>
      </c>
      <c r="T29" s="49">
        <f t="shared" si="8"/>
        <v>155.50000000000003</v>
      </c>
      <c r="U29" s="50">
        <f t="shared" si="8"/>
        <v>155.50000000000003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114.13700000000001</v>
      </c>
      <c r="D30" s="335">
        <f t="shared" ref="D30:G30" si="9">+(D27/6)</f>
        <v>109.00550000000003</v>
      </c>
      <c r="E30" s="335">
        <f t="shared" si="9"/>
        <v>24.569000000000003</v>
      </c>
      <c r="F30" s="335">
        <f t="shared" si="9"/>
        <v>110.09400000000001</v>
      </c>
      <c r="G30" s="335">
        <f t="shared" si="9"/>
        <v>128.75400000000002</v>
      </c>
      <c r="H30" s="328"/>
      <c r="I30" s="335">
        <f>+(I27/6)</f>
        <v>112.58200000000001</v>
      </c>
      <c r="J30" s="335">
        <f>+(J27/6)</f>
        <v>113.98150000000003</v>
      </c>
      <c r="K30" s="335">
        <f>+(K27/6)</f>
        <v>22.858500000000003</v>
      </c>
      <c r="L30" s="335">
        <f>+(L27/6)</f>
        <v>114.91450000000002</v>
      </c>
      <c r="M30" s="336">
        <f>+(M27/6)</f>
        <v>127.82100000000003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278.07405</v>
      </c>
      <c r="D31" s="335">
        <f t="shared" ref="D31:G31" si="10">+((D27-D24)/4)+D30</f>
        <v>265.56375000000003</v>
      </c>
      <c r="E31" s="335">
        <f t="shared" si="10"/>
        <v>60.093150000000001</v>
      </c>
      <c r="F31" s="335">
        <f t="shared" si="10"/>
        <v>268.21657499999998</v>
      </c>
      <c r="G31" s="335">
        <f t="shared" si="10"/>
        <v>313.77772500000003</v>
      </c>
      <c r="H31" s="328"/>
      <c r="I31" s="335">
        <f>+((I27-I24)/4)+I30</f>
        <v>270.47064999999998</v>
      </c>
      <c r="J31" s="335">
        <f>+((J27-J24)/4)+J30</f>
        <v>273.24535000000003</v>
      </c>
      <c r="K31" s="335">
        <f>+((K27-K24)/4)+K30</f>
        <v>54.910075000000006</v>
      </c>
      <c r="L31" s="335">
        <f>+((L27-L24)/4)+L30</f>
        <v>275.46895000000001</v>
      </c>
      <c r="M31" s="336">
        <f>+((M27-M24)/4)+M30</f>
        <v>306.29085000000003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472.47899999999998</v>
      </c>
      <c r="E32" s="340">
        <f>+SUM(C26:G26)</f>
        <v>3129</v>
      </c>
      <c r="F32" s="341"/>
      <c r="G32" s="341"/>
      <c r="H32" s="337"/>
      <c r="I32" s="338">
        <v>151</v>
      </c>
      <c r="J32" s="339">
        <f>+I32*K32/1000</f>
        <v>477.91500000000002</v>
      </c>
      <c r="K32" s="340">
        <f>+SUM(I26:M26)</f>
        <v>3165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120.31004999999998</v>
      </c>
      <c r="C39" s="82">
        <v>122.81325</v>
      </c>
      <c r="D39" s="82">
        <v>20.3385</v>
      </c>
      <c r="E39" s="82">
        <v>120.93584999999999</v>
      </c>
      <c r="F39" s="82">
        <v>119.37134999999999</v>
      </c>
      <c r="G39" s="82"/>
      <c r="H39" s="82"/>
      <c r="I39" s="205">
        <f t="shared" ref="I39:I46" si="11">SUM(B39:H39)</f>
        <v>503.76900000000001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1.4</v>
      </c>
      <c r="O39" s="82">
        <v>9.4</v>
      </c>
      <c r="P39" s="82">
        <v>9.1999999999999993</v>
      </c>
      <c r="Q39" s="82"/>
      <c r="R39" s="205">
        <f t="shared" ref="R39:R46" si="12">SUM(L39:Q39)</f>
        <v>39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120.31004999999998</v>
      </c>
      <c r="C40" s="82">
        <v>122.81325</v>
      </c>
      <c r="D40" s="82">
        <v>20.3385</v>
      </c>
      <c r="E40" s="82">
        <v>120.93584999999999</v>
      </c>
      <c r="F40" s="82">
        <v>119.37134999999999</v>
      </c>
      <c r="G40" s="82"/>
      <c r="H40" s="82"/>
      <c r="I40" s="205">
        <f t="shared" si="11"/>
        <v>503.76900000000001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1.4</v>
      </c>
      <c r="O40" s="82">
        <v>9.4</v>
      </c>
      <c r="P40" s="82">
        <v>9.1999999999999993</v>
      </c>
      <c r="Q40" s="82"/>
      <c r="R40" s="205">
        <f t="shared" si="12"/>
        <v>39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1.2</v>
      </c>
      <c r="O41" s="82">
        <v>9.4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1.3</v>
      </c>
      <c r="O42" s="82">
        <v>9.4</v>
      </c>
      <c r="P42" s="82">
        <v>9.1</v>
      </c>
      <c r="Q42" s="82"/>
      <c r="R42" s="205">
        <f t="shared" si="12"/>
        <v>38.6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1.3</v>
      </c>
      <c r="O43" s="82">
        <v>9.4</v>
      </c>
      <c r="P43" s="82">
        <v>9.1</v>
      </c>
      <c r="Q43" s="82"/>
      <c r="R43" s="205">
        <f t="shared" si="12"/>
        <v>38.6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240.62009999999995</v>
      </c>
      <c r="C46" s="309">
        <f t="shared" si="13"/>
        <v>245.62649999999999</v>
      </c>
      <c r="D46" s="309">
        <f t="shared" si="13"/>
        <v>40.677</v>
      </c>
      <c r="E46" s="309">
        <f t="shared" si="13"/>
        <v>241.87169999999998</v>
      </c>
      <c r="F46" s="309">
        <f t="shared" si="13"/>
        <v>238.74269999999999</v>
      </c>
      <c r="G46" s="309">
        <f t="shared" si="13"/>
        <v>0</v>
      </c>
      <c r="H46" s="309">
        <f t="shared" si="13"/>
        <v>0</v>
      </c>
      <c r="I46" s="205">
        <f t="shared" si="11"/>
        <v>1007.538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63.800000000000004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156.44999999999999</v>
      </c>
      <c r="C47" s="571">
        <v>156.44999999999999</v>
      </c>
      <c r="D47" s="571">
        <v>156.44999999999999</v>
      </c>
      <c r="E47" s="571">
        <v>156.44999999999999</v>
      </c>
      <c r="F47" s="571">
        <v>156.44999999999999</v>
      </c>
      <c r="G47" s="317"/>
      <c r="H47" s="317"/>
      <c r="I47" s="425">
        <f>+((I46/I48)/7)*1000</f>
        <v>44.7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769</v>
      </c>
      <c r="C48" s="35">
        <v>785</v>
      </c>
      <c r="D48" s="35">
        <v>130</v>
      </c>
      <c r="E48" s="35">
        <v>773</v>
      </c>
      <c r="F48" s="35">
        <v>763</v>
      </c>
      <c r="G48" s="35"/>
      <c r="H48" s="35"/>
      <c r="I48" s="427">
        <f>SUM(B48:H48)</f>
        <v>3220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120.31004999999998</v>
      </c>
      <c r="C49" s="204">
        <f t="shared" si="15"/>
        <v>122.81325</v>
      </c>
      <c r="D49" s="204">
        <f t="shared" si="15"/>
        <v>20.3385</v>
      </c>
      <c r="E49" s="204">
        <f t="shared" si="15"/>
        <v>120.93584999999999</v>
      </c>
      <c r="F49" s="204">
        <f t="shared" si="15"/>
        <v>119.37134999999999</v>
      </c>
      <c r="G49" s="204">
        <f t="shared" si="15"/>
        <v>0</v>
      </c>
      <c r="H49" s="204">
        <f t="shared" si="15"/>
        <v>0</v>
      </c>
      <c r="I49" s="431">
        <f>((I46*1000)/I48)/7</f>
        <v>44.699999999999996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1.2732999999999997</v>
      </c>
      <c r="O49" s="302">
        <f t="shared" si="16"/>
        <v>9.407</v>
      </c>
      <c r="P49" s="302">
        <f t="shared" si="16"/>
        <v>9.0879999999999992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842.17034999999987</v>
      </c>
      <c r="C50" s="43">
        <f t="shared" si="17"/>
        <v>859.69274999999993</v>
      </c>
      <c r="D50" s="43">
        <f t="shared" si="17"/>
        <v>142.36949999999999</v>
      </c>
      <c r="E50" s="43">
        <f t="shared" si="17"/>
        <v>846.55094999999994</v>
      </c>
      <c r="F50" s="43">
        <f t="shared" si="17"/>
        <v>835.59944999999993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44.699999999999996</v>
      </c>
      <c r="C51" s="49">
        <f t="shared" si="19"/>
        <v>44.7</v>
      </c>
      <c r="D51" s="49">
        <f t="shared" si="19"/>
        <v>44.7</v>
      </c>
      <c r="E51" s="49">
        <f t="shared" si="19"/>
        <v>44.699999999999996</v>
      </c>
      <c r="F51" s="49">
        <f t="shared" si="19"/>
        <v>44.699999999999996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142.41071428571431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9"/>
      <c r="D73" s="569"/>
      <c r="E73" s="569"/>
      <c r="F73" s="118"/>
      <c r="G73" s="198"/>
      <c r="H73" s="569"/>
      <c r="I73" s="569"/>
      <c r="J73" s="569"/>
      <c r="K73" s="118"/>
      <c r="L73" s="198"/>
      <c r="M73" s="569"/>
      <c r="N73" s="569"/>
      <c r="O73" s="118"/>
      <c r="P73" s="198"/>
      <c r="Q73" s="569"/>
      <c r="R73" s="56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1.4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1.4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9.1999999999999993</v>
      </c>
      <c r="K81" s="205">
        <v>10.4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10.5</v>
      </c>
      <c r="Q81" s="204">
        <v>2</v>
      </c>
      <c r="R81" s="204">
        <v>10.4</v>
      </c>
      <c r="S81" s="205">
        <v>10.3</v>
      </c>
      <c r="T81" s="405">
        <f t="shared" si="26"/>
        <v>144.60000000000002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1.4</v>
      </c>
      <c r="E82" s="204">
        <v>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</v>
      </c>
      <c r="R82" s="204">
        <v>10.4</v>
      </c>
      <c r="S82" s="205">
        <v>10.3</v>
      </c>
      <c r="T82" s="405">
        <f t="shared" si="26"/>
        <v>144.9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</v>
      </c>
      <c r="C83" s="309">
        <f>SUM(C76:C82)</f>
        <v>61.8</v>
      </c>
      <c r="D83" s="309">
        <f>SUM(D76:D82)</f>
        <v>9.5000000000000018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61.100000000000009</v>
      </c>
      <c r="H83" s="309">
        <f t="shared" si="27"/>
        <v>63.6</v>
      </c>
      <c r="I83" s="309">
        <f t="shared" si="27"/>
        <v>13.600000000000001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9.2153999999999989</v>
      </c>
      <c r="C86" s="204">
        <f t="shared" si="28"/>
        <v>8.7887000000000004</v>
      </c>
      <c r="D86" s="204">
        <f t="shared" si="28"/>
        <v>1.3888999999999998</v>
      </c>
      <c r="E86" s="204">
        <f t="shared" si="28"/>
        <v>8.9160000000000004</v>
      </c>
      <c r="F86" s="205">
        <f t="shared" si="28"/>
        <v>10.001999999999999</v>
      </c>
      <c r="G86" s="203">
        <f t="shared" si="28"/>
        <v>8.7005999999999997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10.335000000000003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10.587999999999999</v>
      </c>
      <c r="P86" s="203">
        <f t="shared" si="28"/>
        <v>10.509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10.295000000000002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151.05386416861828</v>
      </c>
      <c r="C88" s="49">
        <f>+(C83/C85)/7*1000</f>
        <v>149.63680387409201</v>
      </c>
      <c r="D88" s="49">
        <f>+(D83/D85)/7*1000</f>
        <v>150.79365079365084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150.49261083743846</v>
      </c>
      <c r="H88" s="49">
        <f t="shared" si="30"/>
        <v>148.94613583138172</v>
      </c>
      <c r="I88" s="49">
        <f t="shared" si="30"/>
        <v>149.45054945054946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6B17-67A1-45B2-80C2-379D72AF8879}">
  <dimension ref="A1:AQ239"/>
  <sheetViews>
    <sheetView view="pageBreakPreview" topLeftCell="A27" zoomScale="30" zoomScaleNormal="29" zoomScaleSheetLayoutView="30" workbookViewId="0">
      <selection activeCell="U45" sqref="U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572"/>
      <c r="E3" s="572"/>
      <c r="F3" s="572"/>
      <c r="G3" s="572"/>
      <c r="H3" s="572"/>
      <c r="I3" s="572"/>
      <c r="J3" s="572"/>
      <c r="K3" s="572"/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2"/>
      <c r="Z3" s="2"/>
      <c r="AA3" s="2"/>
      <c r="AB3" s="2"/>
      <c r="AC3" s="2"/>
      <c r="AD3" s="5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2" t="s">
        <v>1</v>
      </c>
      <c r="B9" s="572"/>
      <c r="C9" s="572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2"/>
      <c r="B10" s="572"/>
      <c r="C10" s="5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2" t="s">
        <v>4</v>
      </c>
      <c r="B11" s="572"/>
      <c r="C11" s="572"/>
      <c r="D11" s="1"/>
      <c r="E11" s="573">
        <v>1</v>
      </c>
      <c r="F11" s="1"/>
      <c r="G11" s="1"/>
      <c r="H11" s="1"/>
      <c r="I11" s="1"/>
      <c r="J11" s="1"/>
      <c r="K11" s="674" t="s">
        <v>155</v>
      </c>
      <c r="L11" s="674"/>
      <c r="M11" s="574"/>
      <c r="N11" s="5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2"/>
      <c r="B12" s="572"/>
      <c r="C12" s="572"/>
      <c r="D12" s="1"/>
      <c r="E12" s="5"/>
      <c r="F12" s="1"/>
      <c r="G12" s="1"/>
      <c r="H12" s="1"/>
      <c r="I12" s="1"/>
      <c r="J12" s="1"/>
      <c r="K12" s="574"/>
      <c r="L12" s="574"/>
      <c r="M12" s="574"/>
      <c r="N12" s="5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2"/>
      <c r="B13" s="572"/>
      <c r="C13" s="572"/>
      <c r="D13" s="572"/>
      <c r="E13" s="572"/>
      <c r="F13" s="572"/>
      <c r="G13" s="572"/>
      <c r="H13" s="572"/>
      <c r="I13" s="572"/>
      <c r="J13" s="572"/>
      <c r="K13" s="572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1"/>
      <c r="X13" s="1"/>
      <c r="Y13" s="1"/>
    </row>
    <row r="14" spans="1:30" s="3" customFormat="1" ht="27" thickBot="1" x14ac:dyDescent="0.3">
      <c r="A14" s="57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3.3030000000000208</v>
      </c>
      <c r="D17" s="300">
        <v>3.1545000000000201</v>
      </c>
      <c r="E17" s="300">
        <v>0.71100000000000452</v>
      </c>
      <c r="F17" s="300">
        <v>3.1860000000000199</v>
      </c>
      <c r="G17" s="300">
        <v>3.7260000000000235</v>
      </c>
      <c r="H17" s="299">
        <v>477</v>
      </c>
      <c r="I17" s="300">
        <v>3.2580000000000204</v>
      </c>
      <c r="J17" s="300">
        <v>3.2985000000000211</v>
      </c>
      <c r="K17" s="300">
        <v>0.6615000000000042</v>
      </c>
      <c r="L17" s="300">
        <v>3.3255000000000208</v>
      </c>
      <c r="M17" s="301">
        <v>3.6990000000000234</v>
      </c>
      <c r="N17" s="23">
        <v>136.04752565632003</v>
      </c>
      <c r="O17" s="24">
        <v>23.775552558080005</v>
      </c>
      <c r="P17" s="24">
        <v>134.63635625856006</v>
      </c>
      <c r="Q17" s="25">
        <v>135.93508086528004</v>
      </c>
      <c r="R17" s="23">
        <v>131.09296010496004</v>
      </c>
      <c r="S17" s="24">
        <v>25.142239004160007</v>
      </c>
      <c r="T17" s="24">
        <v>130.31648564992003</v>
      </c>
      <c r="U17" s="25">
        <v>131.04298518656006</v>
      </c>
      <c r="V17" s="302">
        <f>SUM(B17:U17)</f>
        <v>1825.3121852838406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3.3030000000000208</v>
      </c>
      <c r="D18" s="300">
        <v>3.1545000000000201</v>
      </c>
      <c r="E18" s="300">
        <v>0.71100000000000452</v>
      </c>
      <c r="F18" s="300">
        <v>3.1860000000000199</v>
      </c>
      <c r="G18" s="300">
        <v>3.7260000000000235</v>
      </c>
      <c r="H18" s="299">
        <v>477</v>
      </c>
      <c r="I18" s="300">
        <v>3.2580000000000204</v>
      </c>
      <c r="J18" s="300">
        <v>3.2985000000000211</v>
      </c>
      <c r="K18" s="300">
        <v>0.6615000000000042</v>
      </c>
      <c r="L18" s="300">
        <v>3.3255000000000208</v>
      </c>
      <c r="M18" s="301">
        <v>3.6990000000000234</v>
      </c>
      <c r="N18" s="23">
        <v>136.04752565632003</v>
      </c>
      <c r="O18" s="24">
        <v>23.775552558080005</v>
      </c>
      <c r="P18" s="24">
        <v>134.63635625856006</v>
      </c>
      <c r="Q18" s="25">
        <v>135.93508086528004</v>
      </c>
      <c r="R18" s="23">
        <v>131.09296010496004</v>
      </c>
      <c r="S18" s="24">
        <v>25.142239004160007</v>
      </c>
      <c r="T18" s="24">
        <v>130.31648564992003</v>
      </c>
      <c r="U18" s="25">
        <v>131.04298518656006</v>
      </c>
      <c r="V18" s="302">
        <f t="shared" ref="V18:V23" si="0">SUM(B18:U18)</f>
        <v>1825.3121852838406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471</v>
      </c>
      <c r="C19" s="300">
        <v>2.7158000000000126</v>
      </c>
      <c r="D19" s="300">
        <v>2.5937000000000121</v>
      </c>
      <c r="E19" s="300">
        <v>0.57350000000000256</v>
      </c>
      <c r="F19" s="300">
        <v>2.6196000000000121</v>
      </c>
      <c r="G19" s="300">
        <v>3.0636000000000139</v>
      </c>
      <c r="H19" s="299">
        <v>476</v>
      </c>
      <c r="I19" s="300">
        <v>2.667700000000012</v>
      </c>
      <c r="J19" s="300">
        <v>2.7121000000000128</v>
      </c>
      <c r="K19" s="300">
        <v>0.54390000000000249</v>
      </c>
      <c r="L19" s="300">
        <v>2.7269000000000125</v>
      </c>
      <c r="M19" s="301">
        <v>3.0414000000000141</v>
      </c>
      <c r="N19" s="23">
        <v>135.52164973747205</v>
      </c>
      <c r="O19" s="24">
        <v>23.409938976768004</v>
      </c>
      <c r="P19" s="24">
        <v>133.70373749657603</v>
      </c>
      <c r="Q19" s="25">
        <v>134.91688765388801</v>
      </c>
      <c r="R19" s="23">
        <v>130.35633595801599</v>
      </c>
      <c r="S19" s="24">
        <v>25.029064398336001</v>
      </c>
      <c r="T19" s="24">
        <v>129.58402574003202</v>
      </c>
      <c r="U19" s="25">
        <v>130.59290592537602</v>
      </c>
      <c r="V19" s="302">
        <f t="shared" si="0"/>
        <v>1813.3727458864641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471</v>
      </c>
      <c r="C20" s="300">
        <v>2.7158000000000126</v>
      </c>
      <c r="D20" s="300">
        <v>2.5937000000000121</v>
      </c>
      <c r="E20" s="300">
        <v>0.57350000000000256</v>
      </c>
      <c r="F20" s="300">
        <v>2.6196000000000121</v>
      </c>
      <c r="G20" s="300">
        <v>3.0636000000000139</v>
      </c>
      <c r="H20" s="299">
        <v>476</v>
      </c>
      <c r="I20" s="300">
        <v>2.667700000000012</v>
      </c>
      <c r="J20" s="300">
        <v>2.7121000000000128</v>
      </c>
      <c r="K20" s="300">
        <v>0.54390000000000249</v>
      </c>
      <c r="L20" s="300">
        <v>2.7269000000000125</v>
      </c>
      <c r="M20" s="301">
        <v>3.0414000000000141</v>
      </c>
      <c r="N20" s="23">
        <v>135.52164973747205</v>
      </c>
      <c r="O20" s="24">
        <v>23.409938976768004</v>
      </c>
      <c r="P20" s="24">
        <v>133.70373749657603</v>
      </c>
      <c r="Q20" s="25">
        <v>134.91688765388801</v>
      </c>
      <c r="R20" s="23">
        <v>130.35633595801599</v>
      </c>
      <c r="S20" s="24">
        <v>25.029064398336001</v>
      </c>
      <c r="T20" s="24">
        <v>129.58402574003202</v>
      </c>
      <c r="U20" s="25">
        <v>130.59290592537602</v>
      </c>
      <c r="V20" s="302">
        <f t="shared" si="0"/>
        <v>1813.3727458864641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471</v>
      </c>
      <c r="C21" s="300">
        <v>2.7158000000000126</v>
      </c>
      <c r="D21" s="300">
        <v>2.5937000000000121</v>
      </c>
      <c r="E21" s="300">
        <v>0.57350000000000256</v>
      </c>
      <c r="F21" s="300">
        <v>2.6196000000000121</v>
      </c>
      <c r="G21" s="300">
        <v>3.0636000000000139</v>
      </c>
      <c r="H21" s="299">
        <v>476</v>
      </c>
      <c r="I21" s="300">
        <v>2.667700000000012</v>
      </c>
      <c r="J21" s="300">
        <v>2.7121000000000128</v>
      </c>
      <c r="K21" s="300">
        <v>0.54390000000000249</v>
      </c>
      <c r="L21" s="300">
        <v>2.7269000000000125</v>
      </c>
      <c r="M21" s="301">
        <v>3.0414000000000141</v>
      </c>
      <c r="N21" s="23">
        <v>135.52164973747205</v>
      </c>
      <c r="O21" s="24">
        <v>23.409938976768004</v>
      </c>
      <c r="P21" s="24">
        <v>133.70373749657603</v>
      </c>
      <c r="Q21" s="25">
        <v>134.91688765388801</v>
      </c>
      <c r="R21" s="23">
        <v>130.35633595801599</v>
      </c>
      <c r="S21" s="24">
        <v>25.029064398336001</v>
      </c>
      <c r="T21" s="24">
        <v>129.58402574003202</v>
      </c>
      <c r="U21" s="25">
        <v>130.59290592537602</v>
      </c>
      <c r="V21" s="302">
        <f t="shared" si="0"/>
        <v>1813.3727458864641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471</v>
      </c>
      <c r="C22" s="300">
        <v>2.7158000000000126</v>
      </c>
      <c r="D22" s="300">
        <v>2.5937000000000121</v>
      </c>
      <c r="E22" s="300">
        <v>0.57350000000000256</v>
      </c>
      <c r="F22" s="300">
        <v>2.6196000000000121</v>
      </c>
      <c r="G22" s="300">
        <v>3.0636000000000139</v>
      </c>
      <c r="H22" s="299">
        <v>476</v>
      </c>
      <c r="I22" s="300">
        <v>2.667700000000012</v>
      </c>
      <c r="J22" s="300">
        <v>2.7121000000000128</v>
      </c>
      <c r="K22" s="300">
        <v>0.54390000000000249</v>
      </c>
      <c r="L22" s="300">
        <v>2.7269000000000125</v>
      </c>
      <c r="M22" s="301">
        <v>3.0414000000000141</v>
      </c>
      <c r="N22" s="23">
        <v>135.52164973747205</v>
      </c>
      <c r="O22" s="24">
        <v>23.409938976768004</v>
      </c>
      <c r="P22" s="24">
        <v>133.70373749657603</v>
      </c>
      <c r="Q22" s="25">
        <v>134.91688765388801</v>
      </c>
      <c r="R22" s="23">
        <v>130.35633595801599</v>
      </c>
      <c r="S22" s="24">
        <v>25.029064398336001</v>
      </c>
      <c r="T22" s="24">
        <v>129.58402574003202</v>
      </c>
      <c r="U22" s="25">
        <v>130.59290592537602</v>
      </c>
      <c r="V22" s="302">
        <f t="shared" si="0"/>
        <v>1813.3727458864641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471</v>
      </c>
      <c r="C23" s="300">
        <v>2.7158000000000126</v>
      </c>
      <c r="D23" s="300">
        <v>2.5937000000000121</v>
      </c>
      <c r="E23" s="300">
        <v>0.57350000000000256</v>
      </c>
      <c r="F23" s="300">
        <v>2.6196000000000121</v>
      </c>
      <c r="G23" s="300">
        <v>3.0636000000000139</v>
      </c>
      <c r="H23" s="299">
        <v>476</v>
      </c>
      <c r="I23" s="300">
        <v>2.667700000000012</v>
      </c>
      <c r="J23" s="300">
        <v>2.7121000000000128</v>
      </c>
      <c r="K23" s="300">
        <v>0.54390000000000249</v>
      </c>
      <c r="L23" s="300">
        <v>2.7269000000000125</v>
      </c>
      <c r="M23" s="301">
        <v>3.0414000000000141</v>
      </c>
      <c r="N23" s="23">
        <v>135.52164973747205</v>
      </c>
      <c r="O23" s="24">
        <v>23.409938976768004</v>
      </c>
      <c r="P23" s="24">
        <v>133.70373749657603</v>
      </c>
      <c r="Q23" s="25">
        <v>134.91688765388801</v>
      </c>
      <c r="R23" s="23">
        <v>130.35633595801599</v>
      </c>
      <c r="S23" s="24">
        <v>25.029064398336001</v>
      </c>
      <c r="T23" s="24">
        <v>129.58402574003202</v>
      </c>
      <c r="U23" s="25">
        <v>130.59290592537602</v>
      </c>
      <c r="V23" s="302">
        <f t="shared" si="0"/>
        <v>1813.3727458864641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3299</v>
      </c>
      <c r="C24" s="306">
        <f t="shared" ref="C24:U24" si="1">SUM(C17:C23)</f>
        <v>20.185000000000105</v>
      </c>
      <c r="D24" s="306">
        <f t="shared" si="1"/>
        <v>19.277500000000103</v>
      </c>
      <c r="E24" s="306">
        <f t="shared" si="1"/>
        <v>4.2895000000000225</v>
      </c>
      <c r="F24" s="306">
        <f t="shared" si="1"/>
        <v>19.470000000000102</v>
      </c>
      <c r="G24" s="306">
        <f t="shared" si="1"/>
        <v>22.77000000000012</v>
      </c>
      <c r="H24" s="305">
        <f t="shared" si="1"/>
        <v>3334</v>
      </c>
      <c r="I24" s="306">
        <f t="shared" si="1"/>
        <v>19.854500000000101</v>
      </c>
      <c r="J24" s="306">
        <f t="shared" si="1"/>
        <v>20.157500000000109</v>
      </c>
      <c r="K24" s="306">
        <f t="shared" si="1"/>
        <v>4.0425000000000209</v>
      </c>
      <c r="L24" s="306">
        <f t="shared" si="1"/>
        <v>20.285500000000102</v>
      </c>
      <c r="M24" s="307">
        <f t="shared" si="1"/>
        <v>22.605000000000118</v>
      </c>
      <c r="N24" s="391">
        <f t="shared" si="1"/>
        <v>949.70330000000013</v>
      </c>
      <c r="O24" s="392">
        <f t="shared" si="1"/>
        <v>164.60079999999999</v>
      </c>
      <c r="P24" s="392">
        <f t="shared" si="1"/>
        <v>937.79140000000007</v>
      </c>
      <c r="Q24" s="393">
        <f t="shared" si="1"/>
        <v>946.45460000000014</v>
      </c>
      <c r="R24" s="391">
        <f t="shared" si="1"/>
        <v>913.96759999999995</v>
      </c>
      <c r="S24" s="392">
        <f t="shared" si="1"/>
        <v>175.42980000000003</v>
      </c>
      <c r="T24" s="392">
        <f t="shared" si="1"/>
        <v>908.55310000000031</v>
      </c>
      <c r="U24" s="393">
        <f t="shared" si="1"/>
        <v>915.05050000000028</v>
      </c>
      <c r="V24" s="302">
        <f>SUM(B24:U24)</f>
        <v>12717.488100000002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154.70000000000002</v>
      </c>
      <c r="D25" s="314">
        <v>154.70000000000002</v>
      </c>
      <c r="E25" s="314">
        <v>154.70000000000002</v>
      </c>
      <c r="F25" s="314">
        <v>154.70000000000002</v>
      </c>
      <c r="G25" s="314">
        <v>154.70000000000002</v>
      </c>
      <c r="H25" s="313"/>
      <c r="I25" s="314">
        <v>154.70000000000002</v>
      </c>
      <c r="J25" s="314">
        <v>154.70000000000002</v>
      </c>
      <c r="K25" s="314">
        <v>154.70000000000002</v>
      </c>
      <c r="L25" s="314">
        <v>154.70000000000002</v>
      </c>
      <c r="M25" s="315">
        <v>154.70000000000002</v>
      </c>
      <c r="N25" s="387">
        <v>154.70000000000002</v>
      </c>
      <c r="O25" s="388">
        <v>154.70000000000002</v>
      </c>
      <c r="P25" s="388">
        <v>154.70000000000002</v>
      </c>
      <c r="Q25" s="389">
        <v>154.70000000000002</v>
      </c>
      <c r="R25" s="390">
        <v>154.70000000000002</v>
      </c>
      <c r="S25" s="388">
        <v>154.70000000000002</v>
      </c>
      <c r="T25" s="388">
        <v>154.70000000000002</v>
      </c>
      <c r="U25" s="389">
        <v>154.70000000000002</v>
      </c>
      <c r="V25" s="320">
        <f>+((V24/V26)/7)*1000</f>
        <v>154.68573982849847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155</v>
      </c>
      <c r="F26" s="323">
        <v>708</v>
      </c>
      <c r="G26" s="323">
        <v>828</v>
      </c>
      <c r="H26" s="324"/>
      <c r="I26" s="323">
        <v>721</v>
      </c>
      <c r="J26" s="323">
        <v>733</v>
      </c>
      <c r="K26" s="323">
        <v>147</v>
      </c>
      <c r="L26" s="323">
        <v>737</v>
      </c>
      <c r="M26" s="325">
        <v>822</v>
      </c>
      <c r="N26" s="86">
        <v>877</v>
      </c>
      <c r="O26" s="35">
        <v>152</v>
      </c>
      <c r="P26" s="35">
        <v>866</v>
      </c>
      <c r="Q26" s="36">
        <v>874</v>
      </c>
      <c r="R26" s="34">
        <v>844</v>
      </c>
      <c r="S26" s="35">
        <v>162</v>
      </c>
      <c r="T26" s="35">
        <v>839</v>
      </c>
      <c r="U26" s="36">
        <v>845</v>
      </c>
      <c r="V26" s="326">
        <f>SUM(C26:U26)</f>
        <v>11745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681.29880000000014</v>
      </c>
      <c r="D27" s="300">
        <f t="shared" ref="D27:G27" si="2">(D26*D25/1000)*6</f>
        <v>650.66820000000007</v>
      </c>
      <c r="E27" s="300">
        <f t="shared" si="2"/>
        <v>143.87100000000004</v>
      </c>
      <c r="F27" s="300">
        <f t="shared" si="2"/>
        <v>657.16560000000004</v>
      </c>
      <c r="G27" s="300">
        <f t="shared" si="2"/>
        <v>768.54960000000017</v>
      </c>
      <c r="H27" s="328"/>
      <c r="I27" s="300">
        <f>(I26*I25/1000)*6</f>
        <v>669.23220000000003</v>
      </c>
      <c r="J27" s="300">
        <f>(J26*J25/1000)*6</f>
        <v>680.37059999999997</v>
      </c>
      <c r="K27" s="300">
        <f>(K26*K25/1000)*6</f>
        <v>136.44540000000001</v>
      </c>
      <c r="L27" s="300">
        <f>(L26*L25/1000)*6</f>
        <v>684.08339999999998</v>
      </c>
      <c r="M27" s="301">
        <f>(M26*M25/1000)*6</f>
        <v>762.98040000000003</v>
      </c>
      <c r="N27" s="302">
        <f>((N26*N25)*7/1000-N17-N18)/5</f>
        <v>135.52164973747205</v>
      </c>
      <c r="O27" s="204">
        <f t="shared" ref="O27:U27" si="3">((O26*O25)*7/1000-O17-O18)/5</f>
        <v>23.409938976768004</v>
      </c>
      <c r="P27" s="204">
        <f t="shared" si="3"/>
        <v>133.70373749657603</v>
      </c>
      <c r="Q27" s="205">
        <f t="shared" si="3"/>
        <v>134.91688765388801</v>
      </c>
      <c r="R27" s="203">
        <f t="shared" si="3"/>
        <v>130.35633595801599</v>
      </c>
      <c r="S27" s="204">
        <f t="shared" si="3"/>
        <v>25.029064398336001</v>
      </c>
      <c r="T27" s="204">
        <f t="shared" si="3"/>
        <v>129.58402574003202</v>
      </c>
      <c r="U27" s="205">
        <f t="shared" si="3"/>
        <v>130.59290592537602</v>
      </c>
      <c r="V27" s="88"/>
      <c r="W27" s="52">
        <f>((V24*1000)/V26)/7</f>
        <v>154.68573982849847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2.7158000000000126</v>
      </c>
      <c r="D28" s="330">
        <f t="shared" ref="D28:G28" si="4">+(D25-$C$32)*D26/1000</f>
        <v>2.5937000000000121</v>
      </c>
      <c r="E28" s="330">
        <f t="shared" si="4"/>
        <v>0.57350000000000256</v>
      </c>
      <c r="F28" s="330">
        <f t="shared" si="4"/>
        <v>2.6196000000000121</v>
      </c>
      <c r="G28" s="330">
        <f t="shared" si="4"/>
        <v>3.0636000000000139</v>
      </c>
      <c r="H28" s="329"/>
      <c r="I28" s="330">
        <f>+(I25-$I$32)*I26/1000</f>
        <v>2.667700000000012</v>
      </c>
      <c r="J28" s="330">
        <f t="shared" ref="J28:M28" si="5">+(J25-$I$32)*J26/1000</f>
        <v>2.7121000000000128</v>
      </c>
      <c r="K28" s="330">
        <f t="shared" si="5"/>
        <v>0.54390000000000249</v>
      </c>
      <c r="L28" s="330">
        <f t="shared" si="5"/>
        <v>2.7269000000000125</v>
      </c>
      <c r="M28" s="331">
        <f t="shared" si="5"/>
        <v>3.0414000000000141</v>
      </c>
      <c r="N28" s="259">
        <f t="shared" ref="N28:U28" si="6">((N26*N25)*7)/1000</f>
        <v>949.70330000000013</v>
      </c>
      <c r="O28" s="45">
        <f t="shared" si="6"/>
        <v>164.60080000000002</v>
      </c>
      <c r="P28" s="45">
        <f t="shared" si="6"/>
        <v>937.79140000000018</v>
      </c>
      <c r="Q28" s="46">
        <f t="shared" si="6"/>
        <v>946.45460000000014</v>
      </c>
      <c r="R28" s="44">
        <f t="shared" si="6"/>
        <v>913.96760000000006</v>
      </c>
      <c r="S28" s="45">
        <f t="shared" si="6"/>
        <v>175.42980000000003</v>
      </c>
      <c r="T28" s="45">
        <f t="shared" si="6"/>
        <v>908.55310000000009</v>
      </c>
      <c r="U28" s="46">
        <f t="shared" si="6"/>
        <v>915.05050000000017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180.83333333333385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841.16666666666913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859.83333333333587</v>
      </c>
      <c r="M29" s="334">
        <f>+M26*(1.16666666666667)</f>
        <v>959.00000000000284</v>
      </c>
      <c r="N29" s="89">
        <f t="shared" ref="N29:U29" si="8">+(N24/N26)/7*1000</f>
        <v>154.70000000000005</v>
      </c>
      <c r="O29" s="49">
        <f t="shared" si="8"/>
        <v>154.70000000000002</v>
      </c>
      <c r="P29" s="49">
        <f t="shared" si="8"/>
        <v>154.70000000000002</v>
      </c>
      <c r="Q29" s="50">
        <f t="shared" si="8"/>
        <v>154.70000000000005</v>
      </c>
      <c r="R29" s="48">
        <f t="shared" si="8"/>
        <v>154.70000000000002</v>
      </c>
      <c r="S29" s="49">
        <f t="shared" si="8"/>
        <v>154.70000000000005</v>
      </c>
      <c r="T29" s="49">
        <f t="shared" si="8"/>
        <v>154.70000000000005</v>
      </c>
      <c r="U29" s="50">
        <f t="shared" si="8"/>
        <v>154.70000000000005</v>
      </c>
      <c r="V29" s="344"/>
    </row>
    <row r="30" spans="1:42" s="304" customFormat="1" ht="33.75" customHeight="1" x14ac:dyDescent="0.25">
      <c r="A30" s="52"/>
      <c r="B30" s="328"/>
      <c r="C30" s="335">
        <f>(C27/6)</f>
        <v>113.54980000000002</v>
      </c>
      <c r="D30" s="335">
        <f t="shared" ref="D30:G30" si="9">+(D27/6)</f>
        <v>108.44470000000001</v>
      </c>
      <c r="E30" s="335">
        <f t="shared" si="9"/>
        <v>23.978500000000007</v>
      </c>
      <c r="F30" s="335">
        <f t="shared" si="9"/>
        <v>109.52760000000001</v>
      </c>
      <c r="G30" s="335">
        <f t="shared" si="9"/>
        <v>128.09160000000003</v>
      </c>
      <c r="H30" s="328"/>
      <c r="I30" s="335">
        <f>+(I27/6)</f>
        <v>111.53870000000001</v>
      </c>
      <c r="J30" s="335">
        <f>+(J27/6)</f>
        <v>113.3951</v>
      </c>
      <c r="K30" s="335">
        <f>+(K27/6)</f>
        <v>22.7409</v>
      </c>
      <c r="L30" s="335">
        <f>+(L27/6)</f>
        <v>114.01389999999999</v>
      </c>
      <c r="M30" s="336">
        <f>+(M27/6)</f>
        <v>127.16340000000001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278.82825000000003</v>
      </c>
      <c r="D31" s="335">
        <f t="shared" ref="D31:G31" si="10">+((D27-D24)/4)+D30</f>
        <v>266.29237499999999</v>
      </c>
      <c r="E31" s="335">
        <f t="shared" si="10"/>
        <v>58.873875000000012</v>
      </c>
      <c r="F31" s="335">
        <f t="shared" si="10"/>
        <v>268.95150000000001</v>
      </c>
      <c r="G31" s="335">
        <f t="shared" si="10"/>
        <v>314.53650000000005</v>
      </c>
      <c r="H31" s="328"/>
      <c r="I31" s="335">
        <f>+((I27-I24)/4)+I30</f>
        <v>273.88312499999995</v>
      </c>
      <c r="J31" s="335">
        <f>+((J27-J24)/4)+J30</f>
        <v>278.44837499999994</v>
      </c>
      <c r="K31" s="335">
        <f>+((K27-K24)/4)+K30</f>
        <v>55.841624999999993</v>
      </c>
      <c r="L31" s="335">
        <f>+((L27-L24)/4)+L30</f>
        <v>279.96337499999998</v>
      </c>
      <c r="M31" s="336">
        <f>+((M27-M24)/4)+M30</f>
        <v>312.25725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472.02600000000001</v>
      </c>
      <c r="E32" s="340">
        <f>+SUM(C26:G26)</f>
        <v>3126</v>
      </c>
      <c r="F32" s="341"/>
      <c r="G32" s="341"/>
      <c r="H32" s="337"/>
      <c r="I32" s="338">
        <v>151</v>
      </c>
      <c r="J32" s="339">
        <f>+I32*K32/1000</f>
        <v>477.16</v>
      </c>
      <c r="K32" s="340">
        <f>+SUM(I26:M26)</f>
        <v>3160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119.10429999999999</v>
      </c>
      <c r="C39" s="82">
        <v>122.22629999999997</v>
      </c>
      <c r="D39" s="82">
        <v>18.263700000000004</v>
      </c>
      <c r="E39" s="82">
        <v>120.66529999999999</v>
      </c>
      <c r="F39" s="82">
        <v>119.10429999999999</v>
      </c>
      <c r="G39" s="82"/>
      <c r="H39" s="82"/>
      <c r="I39" s="205">
        <f t="shared" ref="I39:I46" si="11">SUM(B39:H39)</f>
        <v>499.36389999999994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119.10429999999999</v>
      </c>
      <c r="C40" s="82">
        <v>122.22629999999997</v>
      </c>
      <c r="D40" s="82">
        <v>18.263700000000004</v>
      </c>
      <c r="E40" s="82">
        <v>120.66529999999999</v>
      </c>
      <c r="F40" s="82">
        <v>119.10429999999999</v>
      </c>
      <c r="G40" s="82"/>
      <c r="H40" s="82"/>
      <c r="I40" s="205">
        <f t="shared" si="11"/>
        <v>499.36389999999994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0.9</v>
      </c>
      <c r="O41" s="82">
        <v>9.4</v>
      </c>
      <c r="P41" s="82">
        <v>9.1</v>
      </c>
      <c r="Q41" s="24"/>
      <c r="R41" s="205">
        <f t="shared" si="12"/>
        <v>38.199999999999996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0.9</v>
      </c>
      <c r="O42" s="82">
        <v>9.4</v>
      </c>
      <c r="P42" s="82">
        <v>9.1</v>
      </c>
      <c r="Q42" s="82"/>
      <c r="R42" s="205">
        <f t="shared" si="12"/>
        <v>38.199999999999996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0.9</v>
      </c>
      <c r="O43" s="82">
        <v>9.4</v>
      </c>
      <c r="P43" s="82">
        <v>9.1</v>
      </c>
      <c r="Q43" s="82"/>
      <c r="R43" s="205">
        <f t="shared" si="12"/>
        <v>38.199999999999996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0.9</v>
      </c>
      <c r="O44" s="82">
        <v>9.4</v>
      </c>
      <c r="P44" s="82">
        <v>9.1999999999999993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0.9</v>
      </c>
      <c r="O45" s="82">
        <v>9.4</v>
      </c>
      <c r="P45" s="82">
        <v>9.1999999999999993</v>
      </c>
      <c r="Q45" s="82"/>
      <c r="R45" s="205">
        <f t="shared" si="12"/>
        <v>38.5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238.20859999999999</v>
      </c>
      <c r="C46" s="309">
        <f t="shared" si="13"/>
        <v>244.45259999999993</v>
      </c>
      <c r="D46" s="309">
        <f t="shared" si="13"/>
        <v>36.527400000000007</v>
      </c>
      <c r="E46" s="309">
        <f t="shared" si="13"/>
        <v>241.33059999999998</v>
      </c>
      <c r="F46" s="309">
        <f t="shared" si="13"/>
        <v>238.20859999999999</v>
      </c>
      <c r="G46" s="309">
        <f t="shared" si="13"/>
        <v>0</v>
      </c>
      <c r="H46" s="309">
        <f t="shared" si="13"/>
        <v>0</v>
      </c>
      <c r="I46" s="205">
        <f t="shared" si="11"/>
        <v>998.72779999999989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7.1000000000000014</v>
      </c>
      <c r="O46" s="309">
        <f t="shared" si="14"/>
        <v>65.8</v>
      </c>
      <c r="P46" s="309">
        <f t="shared" si="14"/>
        <v>63.900000000000006</v>
      </c>
      <c r="Q46" s="309">
        <f t="shared" si="14"/>
        <v>0</v>
      </c>
      <c r="R46" s="205">
        <f t="shared" si="12"/>
        <v>269.20000000000005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156.1</v>
      </c>
      <c r="C47" s="571">
        <v>156.1</v>
      </c>
      <c r="D47" s="571">
        <v>156.1</v>
      </c>
      <c r="E47" s="571">
        <v>156.1</v>
      </c>
      <c r="F47" s="571">
        <v>156.1</v>
      </c>
      <c r="G47" s="317"/>
      <c r="H47" s="317"/>
      <c r="I47" s="425">
        <f>+((I46/I48)/7)*1000</f>
        <v>44.599999999999994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143.49680170575695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783</v>
      </c>
      <c r="D48" s="35">
        <v>117</v>
      </c>
      <c r="E48" s="35">
        <v>773</v>
      </c>
      <c r="F48" s="35">
        <v>763</v>
      </c>
      <c r="G48" s="35"/>
      <c r="H48" s="35"/>
      <c r="I48" s="427">
        <f>SUM(B48:H48)</f>
        <v>3199</v>
      </c>
      <c r="J48" s="52"/>
      <c r="K48" s="409" t="s">
        <v>21</v>
      </c>
      <c r="L48" s="428">
        <v>63</v>
      </c>
      <c r="M48" s="411">
        <v>68</v>
      </c>
      <c r="N48" s="411">
        <v>7</v>
      </c>
      <c r="O48" s="411">
        <v>66</v>
      </c>
      <c r="P48" s="411">
        <v>64</v>
      </c>
      <c r="Q48" s="411"/>
      <c r="R48" s="429">
        <f>SUM(L48:Q48)</f>
        <v>268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119.10429999999999</v>
      </c>
      <c r="C49" s="204">
        <f t="shared" si="15"/>
        <v>122.22629999999997</v>
      </c>
      <c r="D49" s="204">
        <f t="shared" si="15"/>
        <v>18.263700000000004</v>
      </c>
      <c r="E49" s="204">
        <f t="shared" si="15"/>
        <v>120.66529999999999</v>
      </c>
      <c r="F49" s="204">
        <f t="shared" si="15"/>
        <v>119.10429999999999</v>
      </c>
      <c r="G49" s="204">
        <f t="shared" si="15"/>
        <v>0</v>
      </c>
      <c r="H49" s="204">
        <f t="shared" si="15"/>
        <v>0</v>
      </c>
      <c r="I49" s="431">
        <f>((I46*1000)/I48)/7</f>
        <v>44.6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0.90590000000000015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143.49680170575695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833.73009999999999</v>
      </c>
      <c r="C50" s="43">
        <f t="shared" si="17"/>
        <v>855.58409999999981</v>
      </c>
      <c r="D50" s="43">
        <f t="shared" si="17"/>
        <v>127.84590000000001</v>
      </c>
      <c r="E50" s="43">
        <f t="shared" si="17"/>
        <v>844.6570999999999</v>
      </c>
      <c r="F50" s="43">
        <f t="shared" si="17"/>
        <v>833.73009999999999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7.1295000000000002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44.599999999999994</v>
      </c>
      <c r="C51" s="49">
        <f t="shared" si="19"/>
        <v>44.599999999999987</v>
      </c>
      <c r="D51" s="49">
        <f t="shared" si="19"/>
        <v>44.600000000000016</v>
      </c>
      <c r="E51" s="49">
        <f t="shared" si="19"/>
        <v>44.599999999999994</v>
      </c>
      <c r="F51" s="49">
        <f t="shared" si="19"/>
        <v>44.599999999999994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144.89795918367349</v>
      </c>
      <c r="O51" s="49">
        <f t="shared" si="20"/>
        <v>142.42424242424244</v>
      </c>
      <c r="P51" s="49">
        <f t="shared" si="20"/>
        <v>142.63392857142858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63"/>
      <c r="K54" s="663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5"/>
      <c r="D73" s="575"/>
      <c r="E73" s="575"/>
      <c r="F73" s="118"/>
      <c r="G73" s="198"/>
      <c r="H73" s="575"/>
      <c r="I73" s="575"/>
      <c r="J73" s="575"/>
      <c r="K73" s="118"/>
      <c r="L73" s="198"/>
      <c r="M73" s="575"/>
      <c r="N73" s="575"/>
      <c r="O73" s="118"/>
      <c r="P73" s="198"/>
      <c r="Q73" s="575"/>
      <c r="R73" s="57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1.4</v>
      </c>
      <c r="E76" s="204">
        <v>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</v>
      </c>
      <c r="R76" s="204">
        <v>10.4</v>
      </c>
      <c r="S76" s="205">
        <v>10.3</v>
      </c>
      <c r="T76" s="405">
        <f t="shared" ref="T76:T83" si="26">SUM(B76:S76)</f>
        <v>144.9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1.4</v>
      </c>
      <c r="E77" s="204">
        <v>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</v>
      </c>
      <c r="R77" s="204">
        <v>10.4</v>
      </c>
      <c r="S77" s="205">
        <v>10.3</v>
      </c>
      <c r="T77" s="405">
        <f t="shared" si="26"/>
        <v>144.9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10.6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10.3</v>
      </c>
      <c r="T81" s="405">
        <f t="shared" si="26"/>
        <v>144.9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1.4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73.8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72.2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1.3488999999999998</v>
      </c>
      <c r="E86" s="204">
        <f t="shared" si="28"/>
        <v>8.9160000000000004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150.61224489795919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147.34693877551018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E4A4-82E0-40B5-A9E8-F4B305BF3BB5}">
  <dimension ref="A1:AQ239"/>
  <sheetViews>
    <sheetView view="pageBreakPreview" topLeftCell="A40" zoomScale="30" zoomScaleNormal="29" zoomScaleSheetLayoutView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576"/>
      <c r="E3" s="576"/>
      <c r="F3" s="576"/>
      <c r="G3" s="576"/>
      <c r="H3" s="576"/>
      <c r="I3" s="576"/>
      <c r="J3" s="576"/>
      <c r="K3" s="576"/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2"/>
      <c r="Z3" s="2"/>
      <c r="AA3" s="2"/>
      <c r="AB3" s="2"/>
      <c r="AC3" s="2"/>
      <c r="AD3" s="5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6" t="s">
        <v>1</v>
      </c>
      <c r="B9" s="576"/>
      <c r="C9" s="576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6"/>
      <c r="B10" s="576"/>
      <c r="C10" s="5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6" t="s">
        <v>4</v>
      </c>
      <c r="B11" s="576"/>
      <c r="C11" s="576"/>
      <c r="D11" s="1"/>
      <c r="E11" s="577">
        <v>1</v>
      </c>
      <c r="F11" s="1"/>
      <c r="G11" s="1"/>
      <c r="H11" s="1"/>
      <c r="I11" s="1"/>
      <c r="J11" s="1"/>
      <c r="K11" s="674" t="s">
        <v>156</v>
      </c>
      <c r="L11" s="674"/>
      <c r="M11" s="578"/>
      <c r="N11" s="5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6"/>
      <c r="B12" s="576"/>
      <c r="C12" s="576"/>
      <c r="D12" s="1"/>
      <c r="E12" s="5"/>
      <c r="F12" s="1"/>
      <c r="G12" s="1"/>
      <c r="H12" s="1"/>
      <c r="I12" s="1"/>
      <c r="J12" s="1"/>
      <c r="K12" s="578"/>
      <c r="L12" s="578"/>
      <c r="M12" s="578"/>
      <c r="N12" s="5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6"/>
      <c r="B13" s="576"/>
      <c r="C13" s="576"/>
      <c r="D13" s="576"/>
      <c r="E13" s="576"/>
      <c r="F13" s="576"/>
      <c r="G13" s="576"/>
      <c r="H13" s="576"/>
      <c r="I13" s="576"/>
      <c r="J13" s="576"/>
      <c r="K13" s="576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1"/>
      <c r="X13" s="1"/>
      <c r="Y13" s="1"/>
    </row>
    <row r="14" spans="1:30" s="3" customFormat="1" ht="27" thickBot="1" x14ac:dyDescent="0.3">
      <c r="A14" s="57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471</v>
      </c>
      <c r="C17" s="300">
        <v>2.7158000000000126</v>
      </c>
      <c r="D17" s="300">
        <v>2.5937000000000121</v>
      </c>
      <c r="E17" s="300">
        <v>0.57350000000000256</v>
      </c>
      <c r="F17" s="300">
        <v>2.6196000000000121</v>
      </c>
      <c r="G17" s="300">
        <v>3.0636000000000139</v>
      </c>
      <c r="H17" s="299">
        <v>476</v>
      </c>
      <c r="I17" s="300">
        <v>2.667700000000012</v>
      </c>
      <c r="J17" s="300">
        <v>2.7121000000000128</v>
      </c>
      <c r="K17" s="300">
        <v>0.54390000000000249</v>
      </c>
      <c r="L17" s="300">
        <v>2.7269000000000125</v>
      </c>
      <c r="M17" s="301">
        <v>3.0414000000000141</v>
      </c>
      <c r="N17" s="23">
        <v>135.52164973747205</v>
      </c>
      <c r="O17" s="24">
        <v>23.409938976768004</v>
      </c>
      <c r="P17" s="24">
        <v>133.70373749657603</v>
      </c>
      <c r="Q17" s="25">
        <v>134.91688765388801</v>
      </c>
      <c r="R17" s="23">
        <v>130.35633595801599</v>
      </c>
      <c r="S17" s="24">
        <v>25.029064398336001</v>
      </c>
      <c r="T17" s="24">
        <v>129.58402574003202</v>
      </c>
      <c r="U17" s="25">
        <v>130.59290592537602</v>
      </c>
      <c r="V17" s="302">
        <f>SUM(B17:U17)</f>
        <v>1813.3727458864641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135.52164973747205</v>
      </c>
      <c r="O18" s="24">
        <v>23.409938976768004</v>
      </c>
      <c r="P18" s="24">
        <v>133.70373749657603</v>
      </c>
      <c r="Q18" s="25">
        <v>134.91688765388801</v>
      </c>
      <c r="R18" s="23">
        <v>130.35633595801599</v>
      </c>
      <c r="S18" s="24">
        <v>25.029064398336001</v>
      </c>
      <c r="T18" s="24">
        <v>129.58402574003202</v>
      </c>
      <c r="U18" s="25">
        <v>130.59290592537602</v>
      </c>
      <c r="V18" s="302">
        <f t="shared" ref="V18:V23" si="0">SUM(B18:U18)</f>
        <v>1806.3700458864641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461</v>
      </c>
      <c r="C19" s="300">
        <v>4.3247000000000044</v>
      </c>
      <c r="D19" s="300">
        <v>4.1300000000000034</v>
      </c>
      <c r="E19" s="300">
        <v>0.90270000000000084</v>
      </c>
      <c r="F19" s="300">
        <v>4.171300000000004</v>
      </c>
      <c r="G19" s="300">
        <v>4.8734000000000055</v>
      </c>
      <c r="H19" s="299">
        <v>459</v>
      </c>
      <c r="I19" s="300">
        <v>5.6643000000000034</v>
      </c>
      <c r="J19" s="300">
        <v>5.7907000000000046</v>
      </c>
      <c r="K19" s="300">
        <v>1.1297000000000008</v>
      </c>
      <c r="L19" s="300">
        <v>5.7907000000000046</v>
      </c>
      <c r="M19" s="301">
        <v>6.4780000000000042</v>
      </c>
      <c r="N19" s="23">
        <v>134.5343001050112</v>
      </c>
      <c r="O19" s="24">
        <v>23.385944409292797</v>
      </c>
      <c r="P19" s="24">
        <v>132.89140500136961</v>
      </c>
      <c r="Q19" s="25">
        <v>133.91436493844481</v>
      </c>
      <c r="R19" s="23">
        <v>129.49024561679363</v>
      </c>
      <c r="S19" s="24">
        <v>24.246514240665601</v>
      </c>
      <c r="T19" s="24">
        <v>128.93732970398719</v>
      </c>
      <c r="U19" s="25">
        <v>129.6110776298496</v>
      </c>
      <c r="V19" s="302">
        <f t="shared" si="0"/>
        <v>1800.2666816454143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461</v>
      </c>
      <c r="C20" s="300">
        <v>4.3247000000000044</v>
      </c>
      <c r="D20" s="300">
        <v>4.1300000000000034</v>
      </c>
      <c r="E20" s="300">
        <v>0.90270000000000084</v>
      </c>
      <c r="F20" s="300">
        <v>4.171300000000004</v>
      </c>
      <c r="G20" s="300">
        <v>4.8734000000000055</v>
      </c>
      <c r="H20" s="299">
        <v>459</v>
      </c>
      <c r="I20" s="300">
        <v>5.6643000000000034</v>
      </c>
      <c r="J20" s="300">
        <v>5.7907000000000046</v>
      </c>
      <c r="K20" s="300">
        <v>1.1297000000000008</v>
      </c>
      <c r="L20" s="300">
        <v>5.7907000000000046</v>
      </c>
      <c r="M20" s="301">
        <v>6.4780000000000042</v>
      </c>
      <c r="N20" s="23">
        <v>134.5343001050112</v>
      </c>
      <c r="O20" s="24">
        <v>23.385944409292797</v>
      </c>
      <c r="P20" s="24">
        <v>132.89140500136961</v>
      </c>
      <c r="Q20" s="25">
        <v>133.91436493844481</v>
      </c>
      <c r="R20" s="23">
        <v>129.49024561679363</v>
      </c>
      <c r="S20" s="24">
        <v>24.246514240665601</v>
      </c>
      <c r="T20" s="24">
        <v>128.93732970398719</v>
      </c>
      <c r="U20" s="25">
        <v>129.6110776298496</v>
      </c>
      <c r="V20" s="302">
        <f t="shared" si="0"/>
        <v>1800.2666816454143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461</v>
      </c>
      <c r="C21" s="300">
        <v>4.3247000000000044</v>
      </c>
      <c r="D21" s="300">
        <v>4.1300000000000034</v>
      </c>
      <c r="E21" s="300">
        <v>0.90270000000000084</v>
      </c>
      <c r="F21" s="300">
        <v>4.171300000000004</v>
      </c>
      <c r="G21" s="300">
        <v>4.8734000000000055</v>
      </c>
      <c r="H21" s="299">
        <v>459</v>
      </c>
      <c r="I21" s="300">
        <v>5.6643000000000034</v>
      </c>
      <c r="J21" s="300">
        <v>5.7907000000000046</v>
      </c>
      <c r="K21" s="300">
        <v>1.1297000000000008</v>
      </c>
      <c r="L21" s="300">
        <v>5.7907000000000046</v>
      </c>
      <c r="M21" s="301">
        <v>6.4780000000000042</v>
      </c>
      <c r="N21" s="23">
        <v>134.5343001050112</v>
      </c>
      <c r="O21" s="24">
        <v>23.385944409292797</v>
      </c>
      <c r="P21" s="24">
        <v>132.89140500136961</v>
      </c>
      <c r="Q21" s="25">
        <v>133.91436493844481</v>
      </c>
      <c r="R21" s="23">
        <v>129.49024561679363</v>
      </c>
      <c r="S21" s="24">
        <v>24.246514240665601</v>
      </c>
      <c r="T21" s="24">
        <v>128.93732970398719</v>
      </c>
      <c r="U21" s="25">
        <v>129.6110776298496</v>
      </c>
      <c r="V21" s="302">
        <f t="shared" si="0"/>
        <v>1800.2666816454143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461</v>
      </c>
      <c r="C22" s="300">
        <v>4.3247000000000044</v>
      </c>
      <c r="D22" s="300">
        <v>4.1300000000000034</v>
      </c>
      <c r="E22" s="300">
        <v>0.90270000000000084</v>
      </c>
      <c r="F22" s="300">
        <v>4.171300000000004</v>
      </c>
      <c r="G22" s="300">
        <v>4.8734000000000055</v>
      </c>
      <c r="H22" s="299">
        <v>459</v>
      </c>
      <c r="I22" s="300">
        <v>5.6643000000000034</v>
      </c>
      <c r="J22" s="300">
        <v>5.7907000000000046</v>
      </c>
      <c r="K22" s="300">
        <v>1.1297000000000008</v>
      </c>
      <c r="L22" s="300">
        <v>5.7907000000000046</v>
      </c>
      <c r="M22" s="301">
        <v>6.4780000000000042</v>
      </c>
      <c r="N22" s="23">
        <v>134.5343001050112</v>
      </c>
      <c r="O22" s="24">
        <v>23.385944409292797</v>
      </c>
      <c r="P22" s="24">
        <v>132.89140500136961</v>
      </c>
      <c r="Q22" s="25">
        <v>133.91436493844481</v>
      </c>
      <c r="R22" s="23">
        <v>129.49024561679363</v>
      </c>
      <c r="S22" s="24">
        <v>24.246514240665601</v>
      </c>
      <c r="T22" s="24">
        <v>128.93732970398719</v>
      </c>
      <c r="U22" s="25">
        <v>129.6110776298496</v>
      </c>
      <c r="V22" s="302">
        <f t="shared" si="0"/>
        <v>1800.2666816454143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461</v>
      </c>
      <c r="C23" s="300">
        <v>4.3247000000000044</v>
      </c>
      <c r="D23" s="300">
        <v>4.1300000000000034</v>
      </c>
      <c r="E23" s="300">
        <v>0.90270000000000084</v>
      </c>
      <c r="F23" s="300">
        <v>4.171300000000004</v>
      </c>
      <c r="G23" s="300">
        <v>4.8734000000000055</v>
      </c>
      <c r="H23" s="299">
        <v>459</v>
      </c>
      <c r="I23" s="300">
        <v>5.6643000000000034</v>
      </c>
      <c r="J23" s="300">
        <v>5.7907000000000046</v>
      </c>
      <c r="K23" s="300">
        <v>1.1297000000000008</v>
      </c>
      <c r="L23" s="300">
        <v>5.7907000000000046</v>
      </c>
      <c r="M23" s="301">
        <v>6.4780000000000042</v>
      </c>
      <c r="N23" s="23">
        <v>134.5343001050112</v>
      </c>
      <c r="O23" s="24">
        <v>23.385944409292797</v>
      </c>
      <c r="P23" s="24">
        <v>132.89140500136961</v>
      </c>
      <c r="Q23" s="25">
        <v>133.91436493844481</v>
      </c>
      <c r="R23" s="23">
        <v>129.49024561679363</v>
      </c>
      <c r="S23" s="24">
        <v>24.246514240665601</v>
      </c>
      <c r="T23" s="24">
        <v>128.93732970398719</v>
      </c>
      <c r="U23" s="25">
        <v>129.6110776298496</v>
      </c>
      <c r="V23" s="302">
        <f t="shared" si="0"/>
        <v>1800.2666816454143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3237</v>
      </c>
      <c r="C24" s="306">
        <f t="shared" ref="C24:U24" si="1">SUM(C17:C23)</f>
        <v>28.664000000000037</v>
      </c>
      <c r="D24" s="306">
        <f t="shared" si="1"/>
        <v>27.373700000000028</v>
      </c>
      <c r="E24" s="306">
        <f t="shared" si="1"/>
        <v>5.989700000000008</v>
      </c>
      <c r="F24" s="306">
        <f t="shared" si="1"/>
        <v>27.647400000000033</v>
      </c>
      <c r="G24" s="306">
        <f t="shared" si="1"/>
        <v>32.304000000000045</v>
      </c>
      <c r="H24" s="305">
        <f t="shared" si="1"/>
        <v>3230</v>
      </c>
      <c r="I24" s="306">
        <f t="shared" si="1"/>
        <v>36.653500000000037</v>
      </c>
      <c r="J24" s="306">
        <f t="shared" si="1"/>
        <v>37.456300000000041</v>
      </c>
      <c r="K24" s="306">
        <f t="shared" si="1"/>
        <v>7.3221000000000069</v>
      </c>
      <c r="L24" s="306">
        <f t="shared" si="1"/>
        <v>37.471100000000035</v>
      </c>
      <c r="M24" s="307">
        <f t="shared" si="1"/>
        <v>41.909400000000041</v>
      </c>
      <c r="N24" s="391">
        <f t="shared" si="1"/>
        <v>943.71480000000008</v>
      </c>
      <c r="O24" s="392">
        <f t="shared" si="1"/>
        <v>163.74959999999996</v>
      </c>
      <c r="P24" s="392">
        <f t="shared" si="1"/>
        <v>931.86449999999991</v>
      </c>
      <c r="Q24" s="393">
        <f t="shared" si="1"/>
        <v>939.40560000000005</v>
      </c>
      <c r="R24" s="391">
        <f t="shared" si="1"/>
        <v>908.16390000000001</v>
      </c>
      <c r="S24" s="392">
        <f t="shared" si="1"/>
        <v>171.29069999999999</v>
      </c>
      <c r="T24" s="392">
        <f t="shared" si="1"/>
        <v>903.85469999999998</v>
      </c>
      <c r="U24" s="393">
        <f t="shared" si="1"/>
        <v>909.24120000000016</v>
      </c>
      <c r="V24" s="302">
        <f>SUM(B24:U24)</f>
        <v>12621.076200000001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153.9</v>
      </c>
      <c r="D25" s="314">
        <v>153.9</v>
      </c>
      <c r="E25" s="314">
        <v>153.9</v>
      </c>
      <c r="F25" s="314">
        <v>153.9</v>
      </c>
      <c r="G25" s="314">
        <v>153.9</v>
      </c>
      <c r="H25" s="313"/>
      <c r="I25" s="314">
        <v>153.9</v>
      </c>
      <c r="J25" s="314">
        <v>153.9</v>
      </c>
      <c r="K25" s="314">
        <v>153.9</v>
      </c>
      <c r="L25" s="314">
        <v>153.9</v>
      </c>
      <c r="M25" s="315">
        <v>153.9</v>
      </c>
      <c r="N25" s="387">
        <v>153.9</v>
      </c>
      <c r="O25" s="388">
        <v>153.9</v>
      </c>
      <c r="P25" s="388">
        <v>153.9</v>
      </c>
      <c r="Q25" s="389">
        <v>153.9</v>
      </c>
      <c r="R25" s="390">
        <v>153.9</v>
      </c>
      <c r="S25" s="388">
        <v>153.9</v>
      </c>
      <c r="T25" s="388">
        <v>153.9</v>
      </c>
      <c r="U25" s="389">
        <v>153.9</v>
      </c>
      <c r="V25" s="320">
        <f>+((V24/V26)/7)*1000</f>
        <v>153.90617889153103</v>
      </c>
    </row>
    <row r="26" spans="1:42" s="52" customFormat="1" ht="36.75" customHeight="1" x14ac:dyDescent="0.25">
      <c r="A26" s="321" t="s">
        <v>21</v>
      </c>
      <c r="B26" s="322"/>
      <c r="C26" s="323">
        <v>733</v>
      </c>
      <c r="D26" s="323">
        <v>700</v>
      </c>
      <c r="E26" s="323">
        <v>153</v>
      </c>
      <c r="F26" s="323">
        <v>707</v>
      </c>
      <c r="G26" s="323">
        <v>826</v>
      </c>
      <c r="H26" s="324"/>
      <c r="I26" s="323">
        <v>717</v>
      </c>
      <c r="J26" s="323">
        <v>733</v>
      </c>
      <c r="K26" s="323">
        <v>143</v>
      </c>
      <c r="L26" s="323">
        <v>733</v>
      </c>
      <c r="M26" s="325">
        <v>820</v>
      </c>
      <c r="N26" s="86">
        <v>876</v>
      </c>
      <c r="O26" s="35">
        <v>152</v>
      </c>
      <c r="P26" s="35">
        <v>865</v>
      </c>
      <c r="Q26" s="36">
        <v>872</v>
      </c>
      <c r="R26" s="34">
        <v>843</v>
      </c>
      <c r="S26" s="35">
        <v>159</v>
      </c>
      <c r="T26" s="35">
        <v>839</v>
      </c>
      <c r="U26" s="36">
        <v>844</v>
      </c>
      <c r="V26" s="326">
        <f>SUM(C26:U26)</f>
        <v>11715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676.85220000000004</v>
      </c>
      <c r="D27" s="300">
        <f t="shared" ref="D27:G27" si="2">(D26*D25/1000)*6</f>
        <v>646.38</v>
      </c>
      <c r="E27" s="300">
        <f t="shared" si="2"/>
        <v>141.28020000000001</v>
      </c>
      <c r="F27" s="300">
        <f t="shared" si="2"/>
        <v>652.84379999999999</v>
      </c>
      <c r="G27" s="300">
        <f t="shared" si="2"/>
        <v>762.72840000000008</v>
      </c>
      <c r="H27" s="328"/>
      <c r="I27" s="300">
        <f>(I26*I25/1000)*6</f>
        <v>662.07780000000002</v>
      </c>
      <c r="J27" s="300">
        <f>(J26*J25/1000)*6</f>
        <v>676.85220000000004</v>
      </c>
      <c r="K27" s="300">
        <f>(K26*K25/1000)*6</f>
        <v>132.0462</v>
      </c>
      <c r="L27" s="300">
        <f>(L26*L25/1000)*6</f>
        <v>676.85220000000004</v>
      </c>
      <c r="M27" s="301">
        <f>(M26*M25/1000)*6</f>
        <v>757.18799999999999</v>
      </c>
      <c r="N27" s="302">
        <f>((N26*N25)*7/1000-N17-N18)/5</f>
        <v>134.5343001050112</v>
      </c>
      <c r="O27" s="204">
        <f t="shared" ref="O27:U27" si="3">((O26*O25)*7/1000-O17-O18)/5</f>
        <v>23.385944409292797</v>
      </c>
      <c r="P27" s="204">
        <f t="shared" si="3"/>
        <v>132.89140500136961</v>
      </c>
      <c r="Q27" s="205">
        <f t="shared" si="3"/>
        <v>133.91436493844481</v>
      </c>
      <c r="R27" s="203">
        <f t="shared" si="3"/>
        <v>129.49024561679363</v>
      </c>
      <c r="S27" s="204">
        <f t="shared" si="3"/>
        <v>24.246514240665601</v>
      </c>
      <c r="T27" s="204">
        <f t="shared" si="3"/>
        <v>128.93732970398719</v>
      </c>
      <c r="U27" s="205">
        <f t="shared" si="3"/>
        <v>129.6110776298496</v>
      </c>
      <c r="V27" s="88"/>
      <c r="W27" s="52">
        <f>((V24*1000)/V26)/7</f>
        <v>153.90617889153103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4.3247000000000044</v>
      </c>
      <c r="D28" s="330">
        <f t="shared" ref="D28:G28" si="4">+(D25-$C$32)*D26/1000</f>
        <v>4.1300000000000034</v>
      </c>
      <c r="E28" s="330">
        <f t="shared" si="4"/>
        <v>0.90270000000000084</v>
      </c>
      <c r="F28" s="330">
        <f t="shared" si="4"/>
        <v>4.171300000000004</v>
      </c>
      <c r="G28" s="330">
        <f t="shared" si="4"/>
        <v>4.8734000000000055</v>
      </c>
      <c r="H28" s="329"/>
      <c r="I28" s="330">
        <f>+(I25-$I$32)*I26/1000</f>
        <v>5.6643000000000034</v>
      </c>
      <c r="J28" s="330">
        <f t="shared" ref="J28:M28" si="5">+(J25-$I$32)*J26/1000</f>
        <v>5.7907000000000046</v>
      </c>
      <c r="K28" s="330">
        <f t="shared" si="5"/>
        <v>1.1297000000000008</v>
      </c>
      <c r="L28" s="330">
        <f t="shared" si="5"/>
        <v>5.7907000000000046</v>
      </c>
      <c r="M28" s="331">
        <f t="shared" si="5"/>
        <v>6.4780000000000042</v>
      </c>
      <c r="N28" s="259">
        <f t="shared" ref="N28:U28" si="6">((N26*N25)*7)/1000</f>
        <v>943.71479999999997</v>
      </c>
      <c r="O28" s="45">
        <f t="shared" si="6"/>
        <v>163.74960000000002</v>
      </c>
      <c r="P28" s="45">
        <f t="shared" si="6"/>
        <v>931.86450000000002</v>
      </c>
      <c r="Q28" s="46">
        <f t="shared" si="6"/>
        <v>939.40560000000005</v>
      </c>
      <c r="R28" s="44">
        <f t="shared" si="6"/>
        <v>908.16390000000013</v>
      </c>
      <c r="S28" s="45">
        <f t="shared" si="6"/>
        <v>171.29070000000002</v>
      </c>
      <c r="T28" s="45">
        <f t="shared" si="6"/>
        <v>903.85470000000009</v>
      </c>
      <c r="U28" s="46">
        <f t="shared" si="6"/>
        <v>909.24120000000005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855.16666666666913</v>
      </c>
      <c r="D29" s="333">
        <f t="shared" si="7"/>
        <v>816.66666666666902</v>
      </c>
      <c r="E29" s="333">
        <f t="shared" si="7"/>
        <v>178.50000000000051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836.50000000000239</v>
      </c>
      <c r="J29" s="333">
        <f>+J26*(1.16666666666667)</f>
        <v>855.16666666666913</v>
      </c>
      <c r="K29" s="333">
        <f>+K26*(1.16666666666667)</f>
        <v>166.83333333333383</v>
      </c>
      <c r="L29" s="333">
        <f>+L26*(1.16666666666667)</f>
        <v>855.16666666666913</v>
      </c>
      <c r="M29" s="334">
        <f>+M26*(1.16666666666667)</f>
        <v>956.66666666666947</v>
      </c>
      <c r="N29" s="89">
        <f t="shared" ref="N29:U29" si="8">+(N24/N26)/7*1000</f>
        <v>153.9</v>
      </c>
      <c r="O29" s="49">
        <f t="shared" si="8"/>
        <v>153.89999999999995</v>
      </c>
      <c r="P29" s="49">
        <f t="shared" si="8"/>
        <v>153.89999999999998</v>
      </c>
      <c r="Q29" s="50">
        <f t="shared" si="8"/>
        <v>153.9</v>
      </c>
      <c r="R29" s="48">
        <f t="shared" si="8"/>
        <v>153.89999999999998</v>
      </c>
      <c r="S29" s="49">
        <f t="shared" si="8"/>
        <v>153.89999999999998</v>
      </c>
      <c r="T29" s="49">
        <f t="shared" si="8"/>
        <v>153.89999999999998</v>
      </c>
      <c r="U29" s="50">
        <f t="shared" si="8"/>
        <v>153.9</v>
      </c>
      <c r="V29" s="344"/>
    </row>
    <row r="30" spans="1:42" s="304" customFormat="1" ht="33.75" customHeight="1" x14ac:dyDescent="0.25">
      <c r="A30" s="52"/>
      <c r="B30" s="328"/>
      <c r="C30" s="335">
        <f>(C27/6)</f>
        <v>112.8087</v>
      </c>
      <c r="D30" s="335">
        <f t="shared" ref="D30:G30" si="9">+(D27/6)</f>
        <v>107.73</v>
      </c>
      <c r="E30" s="335">
        <f t="shared" si="9"/>
        <v>23.546700000000001</v>
      </c>
      <c r="F30" s="335">
        <f t="shared" si="9"/>
        <v>108.8073</v>
      </c>
      <c r="G30" s="335">
        <f t="shared" si="9"/>
        <v>127.12140000000001</v>
      </c>
      <c r="H30" s="328"/>
      <c r="I30" s="335">
        <f>+(I27/6)</f>
        <v>110.3463</v>
      </c>
      <c r="J30" s="335">
        <f>+(J27/6)</f>
        <v>112.8087</v>
      </c>
      <c r="K30" s="335">
        <f>+(K27/6)</f>
        <v>22.0077</v>
      </c>
      <c r="L30" s="335">
        <f>+(L27/6)</f>
        <v>112.8087</v>
      </c>
      <c r="M30" s="336">
        <f>+(M27/6)</f>
        <v>126.19799999999999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274.85575</v>
      </c>
      <c r="D31" s="335">
        <f t="shared" ref="D31:G31" si="10">+((D27-D24)/4)+D30</f>
        <v>262.48157500000002</v>
      </c>
      <c r="E31" s="335">
        <f t="shared" si="10"/>
        <v>57.369325000000003</v>
      </c>
      <c r="F31" s="335">
        <f t="shared" si="10"/>
        <v>265.10640000000001</v>
      </c>
      <c r="G31" s="335">
        <f t="shared" si="10"/>
        <v>309.72750000000002</v>
      </c>
      <c r="H31" s="328"/>
      <c r="I31" s="335">
        <f>+((I27-I24)/4)+I30</f>
        <v>266.70237500000002</v>
      </c>
      <c r="J31" s="335">
        <f>+((J27-J24)/4)+J30</f>
        <v>272.65767499999998</v>
      </c>
      <c r="K31" s="335">
        <f>+((K27-K24)/4)+K30</f>
        <v>53.188724999999998</v>
      </c>
      <c r="L31" s="335">
        <f>+((L27-L24)/4)+L30</f>
        <v>272.653975</v>
      </c>
      <c r="M31" s="336">
        <f>+((M27-M24)/4)+M30</f>
        <v>305.01765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461.61200000000002</v>
      </c>
      <c r="E32" s="340">
        <f>+SUM(C26:G26)</f>
        <v>3119</v>
      </c>
      <c r="F32" s="341"/>
      <c r="G32" s="341"/>
      <c r="H32" s="337"/>
      <c r="I32" s="338">
        <v>146</v>
      </c>
      <c r="J32" s="339">
        <f>+I32*K32/1000</f>
        <v>459.31599999999997</v>
      </c>
      <c r="K32" s="340">
        <f>+SUM(I26:M26)</f>
        <v>3146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118.9517</v>
      </c>
      <c r="C39" s="82">
        <v>121.75790000000002</v>
      </c>
      <c r="D39" s="82">
        <v>17.772600000000001</v>
      </c>
      <c r="E39" s="82">
        <v>120.04300000000001</v>
      </c>
      <c r="F39" s="82">
        <v>118.32810000000002</v>
      </c>
      <c r="G39" s="82"/>
      <c r="H39" s="82"/>
      <c r="I39" s="205">
        <f t="shared" ref="I39:I46" si="11">SUM(B39:H39)</f>
        <v>496.85330000000005</v>
      </c>
      <c r="J39" s="52"/>
      <c r="K39" s="404" t="s">
        <v>13</v>
      </c>
      <c r="L39" s="82">
        <v>8.1999999999999993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/>
      <c r="C40" s="82"/>
      <c r="D40" s="82"/>
      <c r="E40" s="82"/>
      <c r="F40" s="82"/>
      <c r="G40" s="82"/>
      <c r="H40" s="82"/>
      <c r="I40" s="205">
        <f t="shared" si="11"/>
        <v>0</v>
      </c>
      <c r="J40" s="52"/>
      <c r="K40" s="406" t="s">
        <v>14</v>
      </c>
      <c r="L40" s="82">
        <v>8.1999999999999993</v>
      </c>
      <c r="M40" s="82">
        <v>8.5</v>
      </c>
      <c r="N40" s="82">
        <v>1</v>
      </c>
      <c r="O40" s="82">
        <v>8.3000000000000007</v>
      </c>
      <c r="P40" s="82">
        <v>8.1999999999999993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1.1000000000000001</v>
      </c>
      <c r="O44" s="82">
        <v>8.4</v>
      </c>
      <c r="P44" s="82">
        <v>8.1999999999999993</v>
      </c>
      <c r="Q44" s="82"/>
      <c r="R44" s="205">
        <f t="shared" si="12"/>
        <v>34.700000000000003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1.1000000000000001</v>
      </c>
      <c r="O45" s="82">
        <v>8.4</v>
      </c>
      <c r="P45" s="82">
        <v>8.1999999999999993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118.9517</v>
      </c>
      <c r="C46" s="309">
        <f t="shared" si="13"/>
        <v>121.75790000000002</v>
      </c>
      <c r="D46" s="309">
        <f t="shared" si="13"/>
        <v>17.772600000000001</v>
      </c>
      <c r="E46" s="309">
        <f t="shared" si="13"/>
        <v>120.04300000000001</v>
      </c>
      <c r="F46" s="309">
        <f t="shared" si="13"/>
        <v>118.32810000000002</v>
      </c>
      <c r="G46" s="309">
        <f t="shared" si="13"/>
        <v>0</v>
      </c>
      <c r="H46" s="309">
        <f t="shared" si="13"/>
        <v>0</v>
      </c>
      <c r="I46" s="205">
        <f t="shared" si="11"/>
        <v>496.85330000000005</v>
      </c>
      <c r="K46" s="406" t="s">
        <v>11</v>
      </c>
      <c r="L46" s="308">
        <f t="shared" ref="L46:Q46" si="14">SUM(L39:L45)</f>
        <v>58.399999999999991</v>
      </c>
      <c r="M46" s="309">
        <f t="shared" si="14"/>
        <v>59.7</v>
      </c>
      <c r="N46" s="309">
        <f t="shared" si="14"/>
        <v>7.1999999999999993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155.9</v>
      </c>
      <c r="C47" s="571">
        <v>155.9</v>
      </c>
      <c r="D47" s="571">
        <v>155.9</v>
      </c>
      <c r="E47" s="571">
        <v>155.9</v>
      </c>
      <c r="F47" s="571">
        <v>155.9</v>
      </c>
      <c r="G47" s="317"/>
      <c r="H47" s="317"/>
      <c r="I47" s="425">
        <f>+((I46/I48)/7)*1000</f>
        <v>22.271428571428572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781</v>
      </c>
      <c r="D48" s="35">
        <v>114</v>
      </c>
      <c r="E48" s="35">
        <v>770</v>
      </c>
      <c r="F48" s="35">
        <v>759</v>
      </c>
      <c r="G48" s="35"/>
      <c r="H48" s="35"/>
      <c r="I48" s="427">
        <f>SUM(B48:H48)</f>
        <v>3187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118.9517</v>
      </c>
      <c r="C49" s="204">
        <f t="shared" si="15"/>
        <v>121.75790000000002</v>
      </c>
      <c r="D49" s="204">
        <f t="shared" si="15"/>
        <v>17.772600000000001</v>
      </c>
      <c r="E49" s="204">
        <f t="shared" si="15"/>
        <v>120.04300000000001</v>
      </c>
      <c r="F49" s="204">
        <f t="shared" si="15"/>
        <v>118.32810000000002</v>
      </c>
      <c r="G49" s="204">
        <f t="shared" si="15"/>
        <v>0</v>
      </c>
      <c r="H49" s="204">
        <f t="shared" si="15"/>
        <v>0</v>
      </c>
      <c r="I49" s="431">
        <f>((I46*1000)/I48)/7</f>
        <v>22.271428571428572</v>
      </c>
      <c r="K49" s="414" t="s">
        <v>22</v>
      </c>
      <c r="L49" s="302">
        <f t="shared" ref="L49:Q49" si="16">((L48*L47)*7/1000-L39-L40)/5</f>
        <v>8.4107000000000003</v>
      </c>
      <c r="M49" s="302">
        <f t="shared" si="16"/>
        <v>8.5357000000000003</v>
      </c>
      <c r="N49" s="302">
        <f t="shared" si="16"/>
        <v>1.0356999999999998</v>
      </c>
      <c r="O49" s="302">
        <f t="shared" si="16"/>
        <v>8.3322000000000003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832.66190000000006</v>
      </c>
      <c r="C50" s="43">
        <f t="shared" si="17"/>
        <v>852.3053000000001</v>
      </c>
      <c r="D50" s="43">
        <f t="shared" si="17"/>
        <v>124.40820000000001</v>
      </c>
      <c r="E50" s="43">
        <f t="shared" si="17"/>
        <v>840.30100000000004</v>
      </c>
      <c r="F50" s="43">
        <f t="shared" si="17"/>
        <v>828.2967000000001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22.271428571428572</v>
      </c>
      <c r="C51" s="49">
        <f t="shared" si="19"/>
        <v>22.271428571428576</v>
      </c>
      <c r="D51" s="49">
        <f t="shared" si="19"/>
        <v>22.271428571428572</v>
      </c>
      <c r="E51" s="49">
        <f t="shared" si="19"/>
        <v>22.271428571428572</v>
      </c>
      <c r="F51" s="49">
        <f t="shared" si="19"/>
        <v>22.271428571428576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146.36591478696738</v>
      </c>
      <c r="M51" s="49">
        <f t="shared" si="20"/>
        <v>144.55205811138018</v>
      </c>
      <c r="N51" s="49">
        <f t="shared" si="20"/>
        <v>146.93877551020407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9"/>
      <c r="D73" s="579"/>
      <c r="E73" s="579"/>
      <c r="F73" s="118"/>
      <c r="G73" s="198"/>
      <c r="H73" s="579"/>
      <c r="I73" s="579"/>
      <c r="J73" s="579"/>
      <c r="K73" s="118"/>
      <c r="L73" s="198"/>
      <c r="M73" s="579"/>
      <c r="N73" s="579"/>
      <c r="O73" s="118"/>
      <c r="P73" s="198"/>
      <c r="Q73" s="579"/>
      <c r="R73" s="57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1.4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1.4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1.1000000000000001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1.9</v>
      </c>
      <c r="J78" s="204">
        <v>9.3000000000000007</v>
      </c>
      <c r="K78" s="205">
        <v>10.4</v>
      </c>
      <c r="L78" s="203">
        <v>10.7</v>
      </c>
      <c r="M78" s="204">
        <v>1.8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8.8000000000000007</v>
      </c>
      <c r="D79" s="204">
        <v>1.1000000000000001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1.9</v>
      </c>
      <c r="J79" s="204">
        <v>9.3000000000000007</v>
      </c>
      <c r="K79" s="205">
        <v>10.4</v>
      </c>
      <c r="L79" s="203">
        <v>10.8</v>
      </c>
      <c r="M79" s="204">
        <v>1.8</v>
      </c>
      <c r="N79" s="204">
        <v>10.8</v>
      </c>
      <c r="O79" s="205">
        <v>10.7</v>
      </c>
      <c r="P79" s="203">
        <v>10.6</v>
      </c>
      <c r="Q79" s="204">
        <v>1.9</v>
      </c>
      <c r="R79" s="204">
        <v>10.5</v>
      </c>
      <c r="S79" s="205">
        <v>10.4</v>
      </c>
      <c r="T79" s="405">
        <f t="shared" si="26"/>
        <v>145.30000000000001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1.1000000000000001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2</v>
      </c>
      <c r="J80" s="204">
        <v>9.3000000000000007</v>
      </c>
      <c r="K80" s="205">
        <v>10.4</v>
      </c>
      <c r="L80" s="203">
        <v>10.8</v>
      </c>
      <c r="M80" s="204">
        <v>1.8</v>
      </c>
      <c r="N80" s="204">
        <v>10.8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10.4</v>
      </c>
      <c r="T80" s="405">
        <f t="shared" si="26"/>
        <v>145.70000000000002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2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2</v>
      </c>
      <c r="J82" s="204">
        <v>9.3000000000000007</v>
      </c>
      <c r="K82" s="205">
        <v>10.5</v>
      </c>
      <c r="L82" s="203">
        <v>10.8</v>
      </c>
      <c r="M82" s="204">
        <v>1.9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13.8</v>
      </c>
      <c r="J83" s="309">
        <f t="shared" si="27"/>
        <v>64.899999999999991</v>
      </c>
      <c r="K83" s="310">
        <f t="shared" si="27"/>
        <v>72.699999999999989</v>
      </c>
      <c r="L83" s="311">
        <f t="shared" si="27"/>
        <v>75.299999999999983</v>
      </c>
      <c r="M83" s="309">
        <f t="shared" si="27"/>
        <v>12.700000000000001</v>
      </c>
      <c r="N83" s="309">
        <f t="shared" si="27"/>
        <v>75.299999999999983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73.2</v>
      </c>
      <c r="S83" s="310">
        <f t="shared" si="27"/>
        <v>72.7</v>
      </c>
      <c r="T83" s="405">
        <f t="shared" si="26"/>
        <v>1018.0999999999999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149.94108983799705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9.3007999999999988</v>
      </c>
      <c r="C86" s="204">
        <f t="shared" si="28"/>
        <v>8.8713000000000015</v>
      </c>
      <c r="D86" s="204">
        <f t="shared" si="28"/>
        <v>1.1479999999999997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9.1699999999999982</v>
      </c>
      <c r="I86" s="204">
        <f t="shared" si="28"/>
        <v>1.9664000000000001</v>
      </c>
      <c r="J86" s="204">
        <f t="shared" si="28"/>
        <v>9.296599999999998</v>
      </c>
      <c r="K86" s="205">
        <f t="shared" si="28"/>
        <v>10.433000000000002</v>
      </c>
      <c r="L86" s="203">
        <f t="shared" si="28"/>
        <v>10.7791</v>
      </c>
      <c r="M86" s="204">
        <f t="shared" si="28"/>
        <v>1.8251999999999999</v>
      </c>
      <c r="N86" s="204">
        <f t="shared" si="28"/>
        <v>10.789599999999998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10.491</v>
      </c>
      <c r="S86" s="205">
        <f t="shared" si="28"/>
        <v>10.393000000000001</v>
      </c>
      <c r="T86" s="413">
        <f>((T83*1000)/T85)/7</f>
        <v>149.94108983799703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13.832000000000001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151.64835164835165</v>
      </c>
      <c r="J88" s="49">
        <f t="shared" si="30"/>
        <v>149.53917050691243</v>
      </c>
      <c r="K88" s="50">
        <f t="shared" si="30"/>
        <v>148.36734693877548</v>
      </c>
      <c r="L88" s="48">
        <f t="shared" si="30"/>
        <v>151.50905432595567</v>
      </c>
      <c r="M88" s="49">
        <f t="shared" si="30"/>
        <v>151.19047619047618</v>
      </c>
      <c r="N88" s="49">
        <f t="shared" si="30"/>
        <v>149.40476190476187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149.38775510204084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CF594-6D3E-4237-A562-42A12544C01C}">
  <dimension ref="A1:AQ239"/>
  <sheetViews>
    <sheetView view="pageBreakPreview" topLeftCell="A49" zoomScale="30" zoomScaleNormal="29" zoomScaleSheetLayoutView="30" workbookViewId="0">
      <selection activeCell="R47" sqref="R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1"/>
      <c r="R3" s="581"/>
      <c r="S3" s="581"/>
      <c r="T3" s="581"/>
      <c r="U3" s="581"/>
      <c r="V3" s="581"/>
      <c r="W3" s="581"/>
      <c r="X3" s="581"/>
      <c r="Y3" s="2"/>
      <c r="Z3" s="2"/>
      <c r="AA3" s="2"/>
      <c r="AB3" s="2"/>
      <c r="AC3" s="2"/>
      <c r="AD3" s="5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1" t="s">
        <v>1</v>
      </c>
      <c r="B9" s="581"/>
      <c r="C9" s="581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1"/>
      <c r="B10" s="581"/>
      <c r="C10" s="5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1" t="s">
        <v>4</v>
      </c>
      <c r="B11" s="581"/>
      <c r="C11" s="581"/>
      <c r="D11" s="1"/>
      <c r="E11" s="582">
        <v>1</v>
      </c>
      <c r="F11" s="1"/>
      <c r="G11" s="1"/>
      <c r="H11" s="1"/>
      <c r="I11" s="1"/>
      <c r="J11" s="1"/>
      <c r="K11" s="674" t="s">
        <v>157</v>
      </c>
      <c r="L11" s="674"/>
      <c r="M11" s="583"/>
      <c r="N11" s="5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1"/>
      <c r="B12" s="581"/>
      <c r="C12" s="581"/>
      <c r="D12" s="1"/>
      <c r="E12" s="5"/>
      <c r="F12" s="1"/>
      <c r="G12" s="1"/>
      <c r="H12" s="1"/>
      <c r="I12" s="1"/>
      <c r="J12" s="1"/>
      <c r="K12" s="583"/>
      <c r="L12" s="583"/>
      <c r="M12" s="583"/>
      <c r="N12" s="5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1"/>
      <c r="B13" s="581"/>
      <c r="C13" s="581"/>
      <c r="D13" s="581"/>
      <c r="E13" s="581"/>
      <c r="F13" s="581"/>
      <c r="G13" s="581"/>
      <c r="H13" s="581"/>
      <c r="I13" s="581"/>
      <c r="J13" s="581"/>
      <c r="K13" s="581"/>
      <c r="L13" s="583"/>
      <c r="M13" s="583"/>
      <c r="N13" s="583"/>
      <c r="O13" s="583"/>
      <c r="P13" s="583"/>
      <c r="Q13" s="583"/>
      <c r="R13" s="583"/>
      <c r="S13" s="583"/>
      <c r="T13" s="583"/>
      <c r="U13" s="583"/>
      <c r="V13" s="583"/>
      <c r="W13" s="1"/>
      <c r="X13" s="1"/>
      <c r="Y13" s="1"/>
    </row>
    <row r="14" spans="1:30" s="3" customFormat="1" ht="27" thickBot="1" x14ac:dyDescent="0.3">
      <c r="A14" s="5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461</v>
      </c>
      <c r="C17" s="300">
        <v>4.3247000000000044</v>
      </c>
      <c r="D17" s="300">
        <v>4.1300000000000034</v>
      </c>
      <c r="E17" s="300">
        <v>0.90270000000000084</v>
      </c>
      <c r="F17" s="300">
        <v>4.171300000000004</v>
      </c>
      <c r="G17" s="300">
        <v>4.8734000000000055</v>
      </c>
      <c r="H17" s="299">
        <v>459</v>
      </c>
      <c r="I17" s="300">
        <v>5.6643000000000034</v>
      </c>
      <c r="J17" s="300">
        <v>5.7907000000000046</v>
      </c>
      <c r="K17" s="300">
        <v>1.1297000000000008</v>
      </c>
      <c r="L17" s="300">
        <v>5.7907000000000046</v>
      </c>
      <c r="M17" s="301">
        <v>6.4780000000000042</v>
      </c>
      <c r="N17" s="23">
        <v>134.5343001050112</v>
      </c>
      <c r="O17" s="24">
        <v>23.385944409292797</v>
      </c>
      <c r="P17" s="24">
        <v>132.89140500136961</v>
      </c>
      <c r="Q17" s="25">
        <v>133.91436493844481</v>
      </c>
      <c r="R17" s="23">
        <v>129.49024561679363</v>
      </c>
      <c r="S17" s="24">
        <v>24.246514240665601</v>
      </c>
      <c r="T17" s="24">
        <v>128.93732970398719</v>
      </c>
      <c r="U17" s="25">
        <v>129.6110776298496</v>
      </c>
      <c r="V17" s="302">
        <f>SUM(B17:U17)</f>
        <v>1800.2666816454143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134.5343001050112</v>
      </c>
      <c r="O18" s="24">
        <v>23.385944409292797</v>
      </c>
      <c r="P18" s="24">
        <v>132.89140500136961</v>
      </c>
      <c r="Q18" s="25">
        <v>133.91436493844481</v>
      </c>
      <c r="R18" s="23">
        <v>129.49024561679363</v>
      </c>
      <c r="S18" s="24">
        <v>24.246514240665601</v>
      </c>
      <c r="T18" s="24">
        <v>128.93732970398719</v>
      </c>
      <c r="U18" s="25">
        <v>129.6110776298496</v>
      </c>
      <c r="V18" s="302">
        <f t="shared" ref="V18:V23" si="0">SUM(B18:U18)</f>
        <v>1800.2666816454143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460</v>
      </c>
      <c r="C19" s="300">
        <v>3.7331999999999956</v>
      </c>
      <c r="D19" s="300">
        <v>3.5648999999999962</v>
      </c>
      <c r="E19" s="300">
        <v>0.77009999999999912</v>
      </c>
      <c r="F19" s="300">
        <v>3.6056999999999961</v>
      </c>
      <c r="G19" s="300">
        <v>4.2125999999999948</v>
      </c>
      <c r="H19" s="299">
        <v>458</v>
      </c>
      <c r="I19" s="300">
        <v>5.0764999999999967</v>
      </c>
      <c r="J19" s="300">
        <v>5.2042999999999955</v>
      </c>
      <c r="K19" s="300">
        <v>1.0010999999999992</v>
      </c>
      <c r="L19" s="300">
        <v>5.2042999999999955</v>
      </c>
      <c r="M19" s="301">
        <v>5.8077999999999959</v>
      </c>
      <c r="N19" s="23">
        <v>133.94811995799552</v>
      </c>
      <c r="O19" s="24">
        <v>23.225302236282879</v>
      </c>
      <c r="P19" s="24">
        <v>132.24753799945216</v>
      </c>
      <c r="Q19" s="25">
        <v>133.12439402462209</v>
      </c>
      <c r="R19" s="23">
        <v>128.67818175328256</v>
      </c>
      <c r="S19" s="24">
        <v>23.952774303733761</v>
      </c>
      <c r="T19" s="24">
        <v>127.82764811840514</v>
      </c>
      <c r="U19" s="25">
        <v>128.62984894806013</v>
      </c>
      <c r="V19" s="302">
        <f t="shared" si="0"/>
        <v>1787.8143073418341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460</v>
      </c>
      <c r="C20" s="300">
        <v>3.7331999999999956</v>
      </c>
      <c r="D20" s="300">
        <v>3.5648999999999962</v>
      </c>
      <c r="E20" s="300">
        <v>0.77009999999999912</v>
      </c>
      <c r="F20" s="300">
        <v>3.6056999999999961</v>
      </c>
      <c r="G20" s="300">
        <v>4.2125999999999948</v>
      </c>
      <c r="H20" s="299">
        <v>458</v>
      </c>
      <c r="I20" s="300">
        <v>5.0764999999999967</v>
      </c>
      <c r="J20" s="300">
        <v>5.2042999999999955</v>
      </c>
      <c r="K20" s="300">
        <v>1.0010999999999992</v>
      </c>
      <c r="L20" s="300">
        <v>5.2042999999999955</v>
      </c>
      <c r="M20" s="301">
        <v>5.8077999999999959</v>
      </c>
      <c r="N20" s="23">
        <v>133.94811995799552</v>
      </c>
      <c r="O20" s="24">
        <v>23.225302236282879</v>
      </c>
      <c r="P20" s="24">
        <v>132.24753799945216</v>
      </c>
      <c r="Q20" s="25">
        <v>133.12439402462209</v>
      </c>
      <c r="R20" s="23">
        <v>128.67818175328256</v>
      </c>
      <c r="S20" s="24">
        <v>23.952774303733761</v>
      </c>
      <c r="T20" s="24">
        <v>127.82764811840514</v>
      </c>
      <c r="U20" s="25">
        <v>128.62984894806013</v>
      </c>
      <c r="V20" s="302">
        <f t="shared" si="0"/>
        <v>1787.8143073418341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460</v>
      </c>
      <c r="C21" s="300">
        <v>3.7331999999999956</v>
      </c>
      <c r="D21" s="300">
        <v>3.5648999999999962</v>
      </c>
      <c r="E21" s="300">
        <v>0.77009999999999912</v>
      </c>
      <c r="F21" s="300">
        <v>3.6056999999999961</v>
      </c>
      <c r="G21" s="300">
        <v>4.2125999999999948</v>
      </c>
      <c r="H21" s="299">
        <v>458</v>
      </c>
      <c r="I21" s="300">
        <v>5.0764999999999967</v>
      </c>
      <c r="J21" s="300">
        <v>5.2042999999999955</v>
      </c>
      <c r="K21" s="300">
        <v>1.0010999999999992</v>
      </c>
      <c r="L21" s="300">
        <v>5.2042999999999955</v>
      </c>
      <c r="M21" s="301">
        <v>5.8077999999999959</v>
      </c>
      <c r="N21" s="23">
        <v>133.94811995799552</v>
      </c>
      <c r="O21" s="24">
        <v>23.225302236282879</v>
      </c>
      <c r="P21" s="24">
        <v>132.24753799945216</v>
      </c>
      <c r="Q21" s="25">
        <v>133.12439402462209</v>
      </c>
      <c r="R21" s="23">
        <v>128.67818175328256</v>
      </c>
      <c r="S21" s="24">
        <v>23.952774303733761</v>
      </c>
      <c r="T21" s="24">
        <v>127.82764811840514</v>
      </c>
      <c r="U21" s="25">
        <v>128.62984894806013</v>
      </c>
      <c r="V21" s="302">
        <f t="shared" si="0"/>
        <v>1787.8143073418341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460</v>
      </c>
      <c r="C22" s="300">
        <v>3.7331999999999956</v>
      </c>
      <c r="D22" s="300">
        <v>3.5648999999999962</v>
      </c>
      <c r="E22" s="300">
        <v>0.77009999999999912</v>
      </c>
      <c r="F22" s="300">
        <v>3.6056999999999961</v>
      </c>
      <c r="G22" s="300">
        <v>4.2125999999999948</v>
      </c>
      <c r="H22" s="299">
        <v>458</v>
      </c>
      <c r="I22" s="300">
        <v>5.0764999999999967</v>
      </c>
      <c r="J22" s="300">
        <v>5.2042999999999955</v>
      </c>
      <c r="K22" s="300">
        <v>1.0010999999999992</v>
      </c>
      <c r="L22" s="300">
        <v>5.2042999999999955</v>
      </c>
      <c r="M22" s="301">
        <v>5.8077999999999959</v>
      </c>
      <c r="N22" s="23">
        <v>133.94811995799552</v>
      </c>
      <c r="O22" s="24">
        <v>23.225302236282879</v>
      </c>
      <c r="P22" s="24">
        <v>132.24753799945216</v>
      </c>
      <c r="Q22" s="25">
        <v>133.12439402462209</v>
      </c>
      <c r="R22" s="23">
        <v>128.67818175328256</v>
      </c>
      <c r="S22" s="24">
        <v>23.952774303733761</v>
      </c>
      <c r="T22" s="24">
        <v>127.82764811840514</v>
      </c>
      <c r="U22" s="25">
        <v>128.62984894806013</v>
      </c>
      <c r="V22" s="302">
        <f t="shared" si="0"/>
        <v>1787.8143073418341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460</v>
      </c>
      <c r="C23" s="300">
        <v>3.7331999999999956</v>
      </c>
      <c r="D23" s="300">
        <v>3.5648999999999962</v>
      </c>
      <c r="E23" s="300">
        <v>0.77009999999999912</v>
      </c>
      <c r="F23" s="300">
        <v>3.6056999999999961</v>
      </c>
      <c r="G23" s="300">
        <v>4.2125999999999948</v>
      </c>
      <c r="H23" s="299">
        <v>458</v>
      </c>
      <c r="I23" s="300">
        <v>5.0764999999999967</v>
      </c>
      <c r="J23" s="300">
        <v>5.2042999999999955</v>
      </c>
      <c r="K23" s="300">
        <v>1.0010999999999992</v>
      </c>
      <c r="L23" s="300">
        <v>5.2042999999999955</v>
      </c>
      <c r="M23" s="301">
        <v>5.8077999999999959</v>
      </c>
      <c r="N23" s="23">
        <v>133.94811995799552</v>
      </c>
      <c r="O23" s="24">
        <v>23.225302236282879</v>
      </c>
      <c r="P23" s="24">
        <v>132.24753799945216</v>
      </c>
      <c r="Q23" s="25">
        <v>133.12439402462209</v>
      </c>
      <c r="R23" s="23">
        <v>128.67818175328256</v>
      </c>
      <c r="S23" s="24">
        <v>23.952774303733761</v>
      </c>
      <c r="T23" s="24">
        <v>127.82764811840514</v>
      </c>
      <c r="U23" s="25">
        <v>128.62984894806013</v>
      </c>
      <c r="V23" s="302">
        <f t="shared" si="0"/>
        <v>1787.8143073418341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3222</v>
      </c>
      <c r="C24" s="306">
        <f t="shared" ref="C24:U24" si="1">SUM(C17:C23)</f>
        <v>27.31539999999999</v>
      </c>
      <c r="D24" s="306">
        <f t="shared" si="1"/>
        <v>26.084499999999984</v>
      </c>
      <c r="E24" s="306">
        <f t="shared" si="1"/>
        <v>5.6558999999999982</v>
      </c>
      <c r="F24" s="306">
        <f t="shared" si="1"/>
        <v>26.371099999999984</v>
      </c>
      <c r="G24" s="306">
        <f t="shared" si="1"/>
        <v>30.809799999999985</v>
      </c>
      <c r="H24" s="305">
        <f t="shared" si="1"/>
        <v>3208</v>
      </c>
      <c r="I24" s="306">
        <f t="shared" si="1"/>
        <v>36.711099999999988</v>
      </c>
      <c r="J24" s="306">
        <f t="shared" si="1"/>
        <v>37.602899999999991</v>
      </c>
      <c r="K24" s="306">
        <f t="shared" si="1"/>
        <v>7.2648999999999972</v>
      </c>
      <c r="L24" s="306">
        <f t="shared" si="1"/>
        <v>37.602899999999991</v>
      </c>
      <c r="M24" s="307">
        <f t="shared" si="1"/>
        <v>41.994999999999983</v>
      </c>
      <c r="N24" s="391">
        <f t="shared" si="1"/>
        <v>938.80919999999992</v>
      </c>
      <c r="O24" s="392">
        <f t="shared" si="1"/>
        <v>162.89840000000001</v>
      </c>
      <c r="P24" s="392">
        <f t="shared" si="1"/>
        <v>927.02049999999986</v>
      </c>
      <c r="Q24" s="393">
        <f t="shared" si="1"/>
        <v>933.45070000000021</v>
      </c>
      <c r="R24" s="391">
        <f t="shared" si="1"/>
        <v>902.37140000000022</v>
      </c>
      <c r="S24" s="392">
        <f t="shared" si="1"/>
        <v>168.25689999999997</v>
      </c>
      <c r="T24" s="392">
        <f t="shared" si="1"/>
        <v>897.01290000000006</v>
      </c>
      <c r="U24" s="393">
        <f t="shared" si="1"/>
        <v>902.37139999999999</v>
      </c>
      <c r="V24" s="302">
        <f>SUM(B24:U24)</f>
        <v>12539.604899999998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153.1</v>
      </c>
      <c r="D25" s="314">
        <v>153.1</v>
      </c>
      <c r="E25" s="314">
        <v>153.1</v>
      </c>
      <c r="F25" s="314">
        <v>153.1</v>
      </c>
      <c r="G25" s="314">
        <v>153.1</v>
      </c>
      <c r="H25" s="313"/>
      <c r="I25" s="314">
        <v>153.1</v>
      </c>
      <c r="J25" s="314">
        <v>153.1</v>
      </c>
      <c r="K25" s="314">
        <v>153.1</v>
      </c>
      <c r="L25" s="314">
        <v>153.1</v>
      </c>
      <c r="M25" s="315">
        <v>153.1</v>
      </c>
      <c r="N25" s="387">
        <v>153.1</v>
      </c>
      <c r="O25" s="388">
        <v>153.1</v>
      </c>
      <c r="P25" s="388">
        <v>153.1</v>
      </c>
      <c r="Q25" s="389">
        <v>153.1</v>
      </c>
      <c r="R25" s="390">
        <v>153.1</v>
      </c>
      <c r="S25" s="388">
        <v>153.1</v>
      </c>
      <c r="T25" s="388">
        <v>153.1</v>
      </c>
      <c r="U25" s="389">
        <v>153.1</v>
      </c>
      <c r="V25" s="320">
        <f>+((V24/V26)/7)*1000</f>
        <v>153.14799765507638</v>
      </c>
    </row>
    <row r="26" spans="1:42" s="52" customFormat="1" ht="36.75" customHeight="1" x14ac:dyDescent="0.25">
      <c r="A26" s="321" t="s">
        <v>21</v>
      </c>
      <c r="B26" s="322"/>
      <c r="C26" s="323">
        <v>732</v>
      </c>
      <c r="D26" s="323">
        <v>699</v>
      </c>
      <c r="E26" s="323">
        <v>151</v>
      </c>
      <c r="F26" s="323">
        <v>707</v>
      </c>
      <c r="G26" s="323">
        <v>826</v>
      </c>
      <c r="H26" s="324"/>
      <c r="I26" s="323">
        <v>715</v>
      </c>
      <c r="J26" s="323">
        <v>733</v>
      </c>
      <c r="K26" s="323">
        <v>141</v>
      </c>
      <c r="L26" s="323">
        <v>733</v>
      </c>
      <c r="M26" s="325">
        <v>818</v>
      </c>
      <c r="N26" s="86">
        <v>876</v>
      </c>
      <c r="O26" s="35">
        <v>152</v>
      </c>
      <c r="P26" s="35">
        <v>865</v>
      </c>
      <c r="Q26" s="36">
        <v>871</v>
      </c>
      <c r="R26" s="34">
        <v>842</v>
      </c>
      <c r="S26" s="35">
        <v>157</v>
      </c>
      <c r="T26" s="35">
        <v>837</v>
      </c>
      <c r="U26" s="36">
        <v>842</v>
      </c>
      <c r="V26" s="326">
        <f>SUM(C26:U26)</f>
        <v>11697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672.41519999999991</v>
      </c>
      <c r="D27" s="300">
        <f t="shared" ref="D27:G27" si="2">(D26*D25/1000)*6</f>
        <v>642.10140000000001</v>
      </c>
      <c r="E27" s="300">
        <f t="shared" si="2"/>
        <v>138.70859999999999</v>
      </c>
      <c r="F27" s="300">
        <f t="shared" si="2"/>
        <v>649.4502</v>
      </c>
      <c r="G27" s="300">
        <f t="shared" si="2"/>
        <v>758.76359999999988</v>
      </c>
      <c r="H27" s="328"/>
      <c r="I27" s="300">
        <f>(I26*I25/1000)*6</f>
        <v>656.79899999999998</v>
      </c>
      <c r="J27" s="300">
        <f>(J26*J25/1000)*6</f>
        <v>673.3338</v>
      </c>
      <c r="K27" s="300">
        <f>(K26*K25/1000)*6</f>
        <v>129.52260000000001</v>
      </c>
      <c r="L27" s="300">
        <f>(L26*L25/1000)*6</f>
        <v>673.3338</v>
      </c>
      <c r="M27" s="301">
        <f>(M26*M25/1000)*6</f>
        <v>751.4147999999999</v>
      </c>
      <c r="N27" s="302">
        <f>((N26*N25)*7/1000-N17-N18)/5</f>
        <v>133.94811995799552</v>
      </c>
      <c r="O27" s="204">
        <f t="shared" ref="O27:U27" si="3">((O26*O25)*7/1000-O17-O18)/5</f>
        <v>23.225302236282879</v>
      </c>
      <c r="P27" s="204">
        <f t="shared" si="3"/>
        <v>132.24753799945216</v>
      </c>
      <c r="Q27" s="205">
        <f t="shared" si="3"/>
        <v>133.12439402462209</v>
      </c>
      <c r="R27" s="203">
        <f t="shared" si="3"/>
        <v>128.67818175328256</v>
      </c>
      <c r="S27" s="204">
        <f t="shared" si="3"/>
        <v>23.952774303733761</v>
      </c>
      <c r="T27" s="204">
        <f t="shared" si="3"/>
        <v>127.82764811840514</v>
      </c>
      <c r="U27" s="205">
        <f t="shared" si="3"/>
        <v>128.62984894806013</v>
      </c>
      <c r="V27" s="88"/>
      <c r="W27" s="52">
        <f>((V24*1000)/V26)/7</f>
        <v>153.14799765507638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3.7331999999999956</v>
      </c>
      <c r="D28" s="330">
        <f t="shared" ref="D28:G28" si="4">+(D25-$C$32)*D26/1000</f>
        <v>3.5648999999999962</v>
      </c>
      <c r="E28" s="330">
        <f t="shared" si="4"/>
        <v>0.77009999999999912</v>
      </c>
      <c r="F28" s="330">
        <f t="shared" si="4"/>
        <v>3.6056999999999961</v>
      </c>
      <c r="G28" s="330">
        <f t="shared" si="4"/>
        <v>4.2125999999999948</v>
      </c>
      <c r="H28" s="329"/>
      <c r="I28" s="330">
        <f>+(I25-$I$32)*I26/1000</f>
        <v>5.0764999999999967</v>
      </c>
      <c r="J28" s="330">
        <f t="shared" ref="J28:M28" si="5">+(J25-$I$32)*J26/1000</f>
        <v>5.2042999999999955</v>
      </c>
      <c r="K28" s="330">
        <f t="shared" si="5"/>
        <v>1.0010999999999992</v>
      </c>
      <c r="L28" s="330">
        <f t="shared" si="5"/>
        <v>5.2042999999999955</v>
      </c>
      <c r="M28" s="331">
        <f t="shared" si="5"/>
        <v>5.8077999999999959</v>
      </c>
      <c r="N28" s="259">
        <f t="shared" ref="N28:U28" si="6">((N26*N25)*7)/1000</f>
        <v>938.80920000000003</v>
      </c>
      <c r="O28" s="45">
        <f t="shared" si="6"/>
        <v>162.89839999999998</v>
      </c>
      <c r="P28" s="45">
        <f t="shared" si="6"/>
        <v>927.02049999999997</v>
      </c>
      <c r="Q28" s="46">
        <f t="shared" si="6"/>
        <v>933.4507000000001</v>
      </c>
      <c r="R28" s="44">
        <f t="shared" si="6"/>
        <v>902.37139999999999</v>
      </c>
      <c r="S28" s="45">
        <f t="shared" si="6"/>
        <v>168.2569</v>
      </c>
      <c r="T28" s="45">
        <f t="shared" si="6"/>
        <v>897.01290000000006</v>
      </c>
      <c r="U28" s="46">
        <f t="shared" si="6"/>
        <v>902.37139999999999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854.0000000000025</v>
      </c>
      <c r="D29" s="333">
        <f t="shared" si="7"/>
        <v>815.50000000000239</v>
      </c>
      <c r="E29" s="333">
        <f t="shared" si="7"/>
        <v>176.16666666666717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834.16666666666913</v>
      </c>
      <c r="J29" s="333">
        <f>+J26*(1.16666666666667)</f>
        <v>855.16666666666913</v>
      </c>
      <c r="K29" s="333">
        <f>+K26*(1.16666666666667)</f>
        <v>164.50000000000048</v>
      </c>
      <c r="L29" s="333">
        <f>+L26*(1.16666666666667)</f>
        <v>855.16666666666913</v>
      </c>
      <c r="M29" s="334">
        <f>+M26*(1.16666666666667)</f>
        <v>954.3333333333361</v>
      </c>
      <c r="N29" s="89">
        <f t="shared" ref="N29:U29" si="8">+(N24/N26)/7*1000</f>
        <v>153.1</v>
      </c>
      <c r="O29" s="49">
        <f t="shared" si="8"/>
        <v>153.10000000000002</v>
      </c>
      <c r="P29" s="49">
        <f t="shared" si="8"/>
        <v>153.1</v>
      </c>
      <c r="Q29" s="50">
        <f t="shared" si="8"/>
        <v>153.10000000000005</v>
      </c>
      <c r="R29" s="48">
        <f t="shared" si="8"/>
        <v>153.10000000000005</v>
      </c>
      <c r="S29" s="49">
        <f t="shared" si="8"/>
        <v>153.1</v>
      </c>
      <c r="T29" s="49">
        <f t="shared" si="8"/>
        <v>153.10000000000002</v>
      </c>
      <c r="U29" s="50">
        <f t="shared" si="8"/>
        <v>153.10000000000002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112.06919999999998</v>
      </c>
      <c r="D30" s="335">
        <f t="shared" ref="D30:G30" si="9">+(D27/6)</f>
        <v>107.01690000000001</v>
      </c>
      <c r="E30" s="335">
        <f t="shared" si="9"/>
        <v>23.118099999999998</v>
      </c>
      <c r="F30" s="335">
        <f t="shared" si="9"/>
        <v>108.24169999999999</v>
      </c>
      <c r="G30" s="335">
        <f t="shared" si="9"/>
        <v>126.46059999999999</v>
      </c>
      <c r="H30" s="328"/>
      <c r="I30" s="335">
        <f>+(I27/6)</f>
        <v>109.4665</v>
      </c>
      <c r="J30" s="335">
        <f>+(J27/6)</f>
        <v>112.2223</v>
      </c>
      <c r="K30" s="335">
        <f>+(K27/6)</f>
        <v>21.587100000000003</v>
      </c>
      <c r="L30" s="335">
        <f>+(L27/6)</f>
        <v>112.2223</v>
      </c>
      <c r="M30" s="336">
        <f>+(M27/6)</f>
        <v>125.23579999999998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273.34414999999996</v>
      </c>
      <c r="D31" s="335">
        <f t="shared" ref="D31:G31" si="10">+((D27-D24)/4)+D30</f>
        <v>261.02112500000004</v>
      </c>
      <c r="E31" s="335">
        <f t="shared" si="10"/>
        <v>56.381274999999995</v>
      </c>
      <c r="F31" s="335">
        <f t="shared" si="10"/>
        <v>264.01147500000002</v>
      </c>
      <c r="G31" s="335">
        <f t="shared" si="10"/>
        <v>308.44904999999994</v>
      </c>
      <c r="H31" s="328"/>
      <c r="I31" s="335">
        <f>+((I27-I24)/4)+I30</f>
        <v>264.48847499999999</v>
      </c>
      <c r="J31" s="335">
        <f>+((J27-J24)/4)+J30</f>
        <v>271.15502500000002</v>
      </c>
      <c r="K31" s="335">
        <f>+((K27-K24)/4)+K30</f>
        <v>52.151525000000007</v>
      </c>
      <c r="L31" s="335">
        <f>+((L27-L24)/4)+L30</f>
        <v>271.15502500000002</v>
      </c>
      <c r="M31" s="336">
        <f>+((M27-M24)/4)+M30</f>
        <v>302.59074999999996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461.02</v>
      </c>
      <c r="E32" s="340">
        <f>+SUM(C26:G26)</f>
        <v>3115</v>
      </c>
      <c r="F32" s="341"/>
      <c r="G32" s="341"/>
      <c r="H32" s="337"/>
      <c r="I32" s="338">
        <v>146</v>
      </c>
      <c r="J32" s="339">
        <f>+I32*K32/1000</f>
        <v>458.44</v>
      </c>
      <c r="K32" s="340">
        <f>+SUM(I26:M26)</f>
        <v>3140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118.72279999999999</v>
      </c>
      <c r="C39" s="82">
        <v>121.05679999999998</v>
      </c>
      <c r="D39" s="82">
        <v>16.026799999999998</v>
      </c>
      <c r="E39" s="82">
        <v>119.50079999999998</v>
      </c>
      <c r="F39" s="82">
        <v>117.9448</v>
      </c>
      <c r="G39" s="82"/>
      <c r="H39" s="82"/>
      <c r="I39" s="205">
        <f t="shared" ref="I39:I46" si="11">SUM(B39:H39)</f>
        <v>493.25199999999995</v>
      </c>
      <c r="J39" s="52"/>
      <c r="K39" s="404" t="s">
        <v>13</v>
      </c>
      <c r="L39" s="82">
        <v>8.4</v>
      </c>
      <c r="M39" s="82">
        <v>8.6</v>
      </c>
      <c r="N39" s="82">
        <v>1.1000000000000001</v>
      </c>
      <c r="O39" s="82">
        <v>8.4</v>
      </c>
      <c r="P39" s="82">
        <v>8.1999999999999993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118.72279999999999</v>
      </c>
      <c r="C40" s="82">
        <v>121.05679999999998</v>
      </c>
      <c r="D40" s="82">
        <v>16.026799999999998</v>
      </c>
      <c r="E40" s="82">
        <v>119.50079999999998</v>
      </c>
      <c r="F40" s="82">
        <v>117.9448</v>
      </c>
      <c r="G40" s="82"/>
      <c r="H40" s="82"/>
      <c r="I40" s="205">
        <f t="shared" si="11"/>
        <v>493.25199999999995</v>
      </c>
      <c r="J40" s="52"/>
      <c r="K40" s="406" t="s">
        <v>14</v>
      </c>
      <c r="L40" s="82">
        <v>8.4</v>
      </c>
      <c r="M40" s="82">
        <v>8.6</v>
      </c>
      <c r="N40" s="82">
        <v>1.1000000000000001</v>
      </c>
      <c r="O40" s="82">
        <v>8.4</v>
      </c>
      <c r="P40" s="82">
        <v>8.1999999999999993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34.200000000000003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8.3000000000000007</v>
      </c>
      <c r="M44" s="82">
        <v>8.5</v>
      </c>
      <c r="N44" s="82">
        <v>1</v>
      </c>
      <c r="O44" s="82">
        <v>8.3000000000000007</v>
      </c>
      <c r="P44" s="82">
        <v>8.1999999999999993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8.5</v>
      </c>
      <c r="N45" s="82">
        <v>1</v>
      </c>
      <c r="O45" s="82">
        <v>8.3000000000000007</v>
      </c>
      <c r="P45" s="82">
        <v>8.1999999999999993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237.44559999999998</v>
      </c>
      <c r="C46" s="309">
        <f t="shared" si="13"/>
        <v>242.11359999999996</v>
      </c>
      <c r="D46" s="309">
        <f t="shared" si="13"/>
        <v>32.053599999999996</v>
      </c>
      <c r="E46" s="309">
        <f t="shared" si="13"/>
        <v>239.00159999999997</v>
      </c>
      <c r="F46" s="309">
        <f t="shared" si="13"/>
        <v>235.8896</v>
      </c>
      <c r="G46" s="309">
        <f t="shared" si="13"/>
        <v>0</v>
      </c>
      <c r="H46" s="309">
        <f t="shared" si="13"/>
        <v>0</v>
      </c>
      <c r="I46" s="205">
        <f t="shared" si="11"/>
        <v>986.50399999999991</v>
      </c>
      <c r="K46" s="406" t="s">
        <v>11</v>
      </c>
      <c r="L46" s="308">
        <f t="shared" ref="L46:Q46" si="14">SUM(L39:L45)</f>
        <v>58.4</v>
      </c>
      <c r="M46" s="309">
        <f t="shared" si="14"/>
        <v>59.7</v>
      </c>
      <c r="N46" s="309">
        <f t="shared" si="14"/>
        <v>7.2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155.6</v>
      </c>
      <c r="C47" s="571">
        <v>155.6</v>
      </c>
      <c r="D47" s="571">
        <v>155.6</v>
      </c>
      <c r="E47" s="571">
        <v>155.6</v>
      </c>
      <c r="F47" s="571">
        <v>155.6</v>
      </c>
      <c r="G47" s="317"/>
      <c r="H47" s="317"/>
      <c r="I47" s="425">
        <f>+((I46/I48)/7)*1000</f>
        <v>44.457142857142856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778</v>
      </c>
      <c r="D48" s="35">
        <v>103</v>
      </c>
      <c r="E48" s="35">
        <v>768</v>
      </c>
      <c r="F48" s="35">
        <v>758</v>
      </c>
      <c r="G48" s="35"/>
      <c r="H48" s="35"/>
      <c r="I48" s="427">
        <f>SUM(B48:H48)</f>
        <v>3170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118.72279999999999</v>
      </c>
      <c r="C49" s="204">
        <f t="shared" si="15"/>
        <v>121.05679999999998</v>
      </c>
      <c r="D49" s="204">
        <f t="shared" si="15"/>
        <v>16.026799999999998</v>
      </c>
      <c r="E49" s="204">
        <f t="shared" si="15"/>
        <v>119.50079999999998</v>
      </c>
      <c r="F49" s="204">
        <f t="shared" si="15"/>
        <v>117.9448</v>
      </c>
      <c r="G49" s="204">
        <f t="shared" si="15"/>
        <v>0</v>
      </c>
      <c r="H49" s="204">
        <f t="shared" si="15"/>
        <v>0</v>
      </c>
      <c r="I49" s="431">
        <f>((I46*1000)/I48)/7</f>
        <v>44.457142857142856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8.4956999999999994</v>
      </c>
      <c r="N49" s="302">
        <f t="shared" si="16"/>
        <v>0.99570000000000003</v>
      </c>
      <c r="O49" s="302">
        <f t="shared" si="16"/>
        <v>8.2922000000000011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831.05959999999993</v>
      </c>
      <c r="C50" s="43">
        <f t="shared" si="17"/>
        <v>847.3975999999999</v>
      </c>
      <c r="D50" s="43">
        <f t="shared" si="17"/>
        <v>112.18759999999999</v>
      </c>
      <c r="E50" s="43">
        <f t="shared" si="17"/>
        <v>836.50559999999984</v>
      </c>
      <c r="F50" s="43">
        <f t="shared" si="17"/>
        <v>825.61360000000002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44.457142857142856</v>
      </c>
      <c r="C51" s="49">
        <f t="shared" si="19"/>
        <v>44.457142857142856</v>
      </c>
      <c r="D51" s="49">
        <f t="shared" si="19"/>
        <v>44.457142857142856</v>
      </c>
      <c r="E51" s="49">
        <f t="shared" si="19"/>
        <v>44.457142857142856</v>
      </c>
      <c r="F51" s="49">
        <f t="shared" si="19"/>
        <v>44.457142857142856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146.36591478696741</v>
      </c>
      <c r="M51" s="49">
        <f t="shared" si="20"/>
        <v>144.55205811138018</v>
      </c>
      <c r="N51" s="49">
        <f t="shared" si="20"/>
        <v>146.9387755102041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4"/>
      <c r="D73" s="584"/>
      <c r="E73" s="584"/>
      <c r="F73" s="118"/>
      <c r="G73" s="198"/>
      <c r="H73" s="584"/>
      <c r="I73" s="584"/>
      <c r="J73" s="584"/>
      <c r="K73" s="118"/>
      <c r="L73" s="198"/>
      <c r="M73" s="584"/>
      <c r="N73" s="584"/>
      <c r="O73" s="118"/>
      <c r="P73" s="198"/>
      <c r="Q73" s="584"/>
      <c r="R73" s="5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2</v>
      </c>
      <c r="J76" s="204">
        <v>9.3000000000000007</v>
      </c>
      <c r="K76" s="205">
        <v>10.5</v>
      </c>
      <c r="L76" s="203">
        <v>10.8</v>
      </c>
      <c r="M76" s="204">
        <v>1.9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2</v>
      </c>
      <c r="J77" s="204">
        <v>9.3000000000000007</v>
      </c>
      <c r="K77" s="205">
        <v>10.5</v>
      </c>
      <c r="L77" s="203">
        <v>10.8</v>
      </c>
      <c r="M77" s="204">
        <v>1.9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1.7</v>
      </c>
      <c r="J78" s="204">
        <v>9.1999999999999993</v>
      </c>
      <c r="K78" s="205">
        <v>10.3</v>
      </c>
      <c r="L78" s="203">
        <v>10.7</v>
      </c>
      <c r="M78" s="204">
        <v>1.7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1.7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10.8</v>
      </c>
      <c r="M82" s="204">
        <v>1.8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145.70000000000002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12.800000000000002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12.700000000000001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1017.1000000000001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149.94840041279673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1.2279999999999998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1.7536</v>
      </c>
      <c r="J86" s="204">
        <f t="shared" si="28"/>
        <v>9.2566000000000006</v>
      </c>
      <c r="K86" s="205">
        <f t="shared" si="28"/>
        <v>10.353</v>
      </c>
      <c r="L86" s="203">
        <f t="shared" si="28"/>
        <v>10.739100000000002</v>
      </c>
      <c r="M86" s="204">
        <f t="shared" si="28"/>
        <v>1.7852000000000001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149.9484004127967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152.38095238095244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151.19047619047618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05D46-EF37-4D26-90A7-4D5CB6083F1D}">
  <dimension ref="A1:AQ239"/>
  <sheetViews>
    <sheetView view="pageBreakPreview" topLeftCell="A46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586"/>
      <c r="E3" s="586"/>
      <c r="F3" s="586"/>
      <c r="G3" s="586"/>
      <c r="H3" s="586"/>
      <c r="I3" s="586"/>
      <c r="J3" s="586"/>
      <c r="K3" s="586"/>
      <c r="L3" s="586"/>
      <c r="M3" s="586"/>
      <c r="N3" s="586"/>
      <c r="O3" s="586"/>
      <c r="P3" s="586"/>
      <c r="Q3" s="586"/>
      <c r="R3" s="586"/>
      <c r="S3" s="586"/>
      <c r="T3" s="586"/>
      <c r="U3" s="586"/>
      <c r="V3" s="586"/>
      <c r="W3" s="586"/>
      <c r="X3" s="586"/>
      <c r="Y3" s="2"/>
      <c r="Z3" s="2"/>
      <c r="AA3" s="2"/>
      <c r="AB3" s="2"/>
      <c r="AC3" s="2"/>
      <c r="AD3" s="5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6" t="s">
        <v>1</v>
      </c>
      <c r="B9" s="586"/>
      <c r="C9" s="586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6"/>
      <c r="B10" s="586"/>
      <c r="C10" s="5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6" t="s">
        <v>4</v>
      </c>
      <c r="B11" s="586"/>
      <c r="C11" s="586"/>
      <c r="D11" s="1"/>
      <c r="E11" s="587">
        <v>1</v>
      </c>
      <c r="F11" s="1"/>
      <c r="G11" s="1"/>
      <c r="H11" s="1"/>
      <c r="I11" s="1"/>
      <c r="J11" s="1"/>
      <c r="K11" s="674" t="s">
        <v>158</v>
      </c>
      <c r="L11" s="674"/>
      <c r="M11" s="588"/>
      <c r="N11" s="5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6"/>
      <c r="B12" s="586"/>
      <c r="C12" s="586"/>
      <c r="D12" s="1"/>
      <c r="E12" s="5"/>
      <c r="F12" s="1"/>
      <c r="G12" s="1"/>
      <c r="H12" s="1"/>
      <c r="I12" s="1"/>
      <c r="J12" s="1"/>
      <c r="K12" s="588"/>
      <c r="L12" s="588"/>
      <c r="M12" s="588"/>
      <c r="N12" s="5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6"/>
      <c r="B13" s="586"/>
      <c r="C13" s="586"/>
      <c r="D13" s="586"/>
      <c r="E13" s="586"/>
      <c r="F13" s="586"/>
      <c r="G13" s="586"/>
      <c r="H13" s="586"/>
      <c r="I13" s="586"/>
      <c r="J13" s="586"/>
      <c r="K13" s="586"/>
      <c r="L13" s="588"/>
      <c r="M13" s="588"/>
      <c r="N13" s="588"/>
      <c r="O13" s="588"/>
      <c r="P13" s="588"/>
      <c r="Q13" s="588"/>
      <c r="R13" s="588"/>
      <c r="S13" s="588"/>
      <c r="T13" s="588"/>
      <c r="U13" s="588"/>
      <c r="V13" s="588"/>
      <c r="W13" s="1"/>
      <c r="X13" s="1"/>
      <c r="Y13" s="1"/>
    </row>
    <row r="14" spans="1:30" s="3" customFormat="1" ht="27" thickBot="1" x14ac:dyDescent="0.3">
      <c r="A14" s="58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460</v>
      </c>
      <c r="C17" s="300">
        <v>3.7331999999999956</v>
      </c>
      <c r="D17" s="300">
        <v>3.5648999999999962</v>
      </c>
      <c r="E17" s="300">
        <v>0.77009999999999912</v>
      </c>
      <c r="F17" s="300">
        <v>3.6056999999999961</v>
      </c>
      <c r="G17" s="300">
        <v>4.2125999999999948</v>
      </c>
      <c r="H17" s="299">
        <v>458</v>
      </c>
      <c r="I17" s="300">
        <v>5.0764999999999967</v>
      </c>
      <c r="J17" s="300">
        <v>5.2042999999999955</v>
      </c>
      <c r="K17" s="300">
        <v>1.0010999999999992</v>
      </c>
      <c r="L17" s="300">
        <v>5.2042999999999955</v>
      </c>
      <c r="M17" s="301">
        <v>5.8077999999999959</v>
      </c>
      <c r="N17" s="23">
        <v>133.94811995799552</v>
      </c>
      <c r="O17" s="24">
        <v>23.225302236282879</v>
      </c>
      <c r="P17" s="24">
        <v>132.24753799945216</v>
      </c>
      <c r="Q17" s="25">
        <v>133.12439402462209</v>
      </c>
      <c r="R17" s="23">
        <v>128.67818175328256</v>
      </c>
      <c r="S17" s="24">
        <v>23.952774303733761</v>
      </c>
      <c r="T17" s="24">
        <v>127.82764811840514</v>
      </c>
      <c r="U17" s="25">
        <v>128.62984894806013</v>
      </c>
      <c r="V17" s="302">
        <f>SUM(B17:U17)</f>
        <v>1787.8143073418341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460</v>
      </c>
      <c r="C18" s="300">
        <v>3.7331999999999956</v>
      </c>
      <c r="D18" s="300">
        <v>3.5648999999999962</v>
      </c>
      <c r="E18" s="300">
        <v>0.77009999999999912</v>
      </c>
      <c r="F18" s="300">
        <v>3.6056999999999961</v>
      </c>
      <c r="G18" s="300">
        <v>4.2125999999999948</v>
      </c>
      <c r="H18" s="299">
        <v>458</v>
      </c>
      <c r="I18" s="300">
        <v>5.0764999999999967</v>
      </c>
      <c r="J18" s="300">
        <v>5.2042999999999955</v>
      </c>
      <c r="K18" s="300">
        <v>1.0010999999999992</v>
      </c>
      <c r="L18" s="300">
        <v>5.2042999999999955</v>
      </c>
      <c r="M18" s="301">
        <v>5.8077999999999959</v>
      </c>
      <c r="N18" s="23">
        <v>133.94811995799552</v>
      </c>
      <c r="O18" s="24">
        <v>23.225302236282879</v>
      </c>
      <c r="P18" s="24">
        <v>132.24753799945216</v>
      </c>
      <c r="Q18" s="25">
        <v>133.12439402462209</v>
      </c>
      <c r="R18" s="23">
        <v>128.67818175328256</v>
      </c>
      <c r="S18" s="24">
        <v>23.952774303733761</v>
      </c>
      <c r="T18" s="24">
        <v>127.82764811840514</v>
      </c>
      <c r="U18" s="25">
        <v>128.62984894806013</v>
      </c>
      <c r="V18" s="302">
        <f t="shared" ref="V18:V23" si="0">SUM(B18:U18)</f>
        <v>1787.8143073418341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459</v>
      </c>
      <c r="C19" s="300">
        <v>3.0659999999999918</v>
      </c>
      <c r="D19" s="300">
        <v>2.927399999999992</v>
      </c>
      <c r="E19" s="300">
        <v>0.61739999999999828</v>
      </c>
      <c r="F19" s="300">
        <v>2.9609999999999919</v>
      </c>
      <c r="G19" s="300">
        <v>3.4607999999999906</v>
      </c>
      <c r="H19" s="299">
        <v>457</v>
      </c>
      <c r="I19" s="300">
        <v>4.4267999999999921</v>
      </c>
      <c r="J19" s="300">
        <v>4.5445999999999911</v>
      </c>
      <c r="K19" s="300">
        <v>0.84319999999999851</v>
      </c>
      <c r="L19" s="300">
        <v>4.5383999999999913</v>
      </c>
      <c r="M19" s="301">
        <v>5.0715999999999903</v>
      </c>
      <c r="N19" s="23">
        <v>132.98825201680174</v>
      </c>
      <c r="O19" s="24">
        <v>22.479659105486839</v>
      </c>
      <c r="P19" s="24">
        <v>131.10984480021912</v>
      </c>
      <c r="Q19" s="25">
        <v>132.25164239015109</v>
      </c>
      <c r="R19" s="23">
        <v>127.84674729868694</v>
      </c>
      <c r="S19" s="24">
        <v>23.254770278506484</v>
      </c>
      <c r="T19" s="24">
        <v>127.12086075263792</v>
      </c>
      <c r="U19" s="25">
        <v>128.07930042077592</v>
      </c>
      <c r="V19" s="302">
        <f t="shared" si="0"/>
        <v>1773.5882770632663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459</v>
      </c>
      <c r="C20" s="300">
        <v>3.0659999999999918</v>
      </c>
      <c r="D20" s="300">
        <v>2.927399999999992</v>
      </c>
      <c r="E20" s="300">
        <v>0.61739999999999828</v>
      </c>
      <c r="F20" s="300">
        <v>2.9609999999999919</v>
      </c>
      <c r="G20" s="300">
        <v>3.4607999999999906</v>
      </c>
      <c r="H20" s="299">
        <v>457</v>
      </c>
      <c r="I20" s="300">
        <v>4.4267999999999921</v>
      </c>
      <c r="J20" s="300">
        <v>4.5445999999999911</v>
      </c>
      <c r="K20" s="300">
        <v>0.84319999999999851</v>
      </c>
      <c r="L20" s="300">
        <v>4.5383999999999913</v>
      </c>
      <c r="M20" s="301">
        <v>5.0715999999999903</v>
      </c>
      <c r="N20" s="23">
        <v>132.98825201680174</v>
      </c>
      <c r="O20" s="24">
        <v>22.479659105486839</v>
      </c>
      <c r="P20" s="24">
        <v>131.10984480021912</v>
      </c>
      <c r="Q20" s="25">
        <v>132.25164239015109</v>
      </c>
      <c r="R20" s="23">
        <v>127.84674729868694</v>
      </c>
      <c r="S20" s="24">
        <v>23.254770278506484</v>
      </c>
      <c r="T20" s="24">
        <v>127.12086075263792</v>
      </c>
      <c r="U20" s="25">
        <v>128.07930042077592</v>
      </c>
      <c r="V20" s="302">
        <f t="shared" si="0"/>
        <v>1773.5882770632663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459</v>
      </c>
      <c r="C21" s="300">
        <v>3.0659999999999918</v>
      </c>
      <c r="D21" s="300">
        <v>2.927399999999992</v>
      </c>
      <c r="E21" s="300">
        <v>0.61739999999999828</v>
      </c>
      <c r="F21" s="300">
        <v>2.9609999999999919</v>
      </c>
      <c r="G21" s="300">
        <v>3.4607999999999906</v>
      </c>
      <c r="H21" s="299">
        <v>457</v>
      </c>
      <c r="I21" s="300">
        <v>4.4267999999999921</v>
      </c>
      <c r="J21" s="300">
        <v>4.5445999999999911</v>
      </c>
      <c r="K21" s="300">
        <v>0.84319999999999851</v>
      </c>
      <c r="L21" s="300">
        <v>4.5383999999999913</v>
      </c>
      <c r="M21" s="301">
        <v>5.0715999999999903</v>
      </c>
      <c r="N21" s="23">
        <v>132.98825201680174</v>
      </c>
      <c r="O21" s="24">
        <v>22.479659105486839</v>
      </c>
      <c r="P21" s="24">
        <v>131.10984480021912</v>
      </c>
      <c r="Q21" s="25">
        <v>132.25164239015109</v>
      </c>
      <c r="R21" s="23">
        <v>127.84674729868694</v>
      </c>
      <c r="S21" s="24">
        <v>23.254770278506484</v>
      </c>
      <c r="T21" s="24">
        <v>127.12086075263792</v>
      </c>
      <c r="U21" s="25">
        <v>128.07930042077592</v>
      </c>
      <c r="V21" s="302">
        <f t="shared" si="0"/>
        <v>1773.5882770632663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459</v>
      </c>
      <c r="C22" s="300">
        <v>3.0659999999999918</v>
      </c>
      <c r="D22" s="300">
        <v>2.927399999999992</v>
      </c>
      <c r="E22" s="300">
        <v>0.61739999999999828</v>
      </c>
      <c r="F22" s="300">
        <v>2.9609999999999919</v>
      </c>
      <c r="G22" s="300">
        <v>3.4607999999999906</v>
      </c>
      <c r="H22" s="299">
        <v>457</v>
      </c>
      <c r="I22" s="300">
        <v>4.4267999999999921</v>
      </c>
      <c r="J22" s="300">
        <v>4.5445999999999911</v>
      </c>
      <c r="K22" s="300">
        <v>0.84319999999999851</v>
      </c>
      <c r="L22" s="300">
        <v>4.5383999999999913</v>
      </c>
      <c r="M22" s="301">
        <v>5.0715999999999903</v>
      </c>
      <c r="N22" s="23">
        <v>132.98825201680174</v>
      </c>
      <c r="O22" s="24">
        <v>22.479659105486839</v>
      </c>
      <c r="P22" s="24">
        <v>131.10984480021912</v>
      </c>
      <c r="Q22" s="25">
        <v>132.25164239015109</v>
      </c>
      <c r="R22" s="23">
        <v>127.84674729868694</v>
      </c>
      <c r="S22" s="24">
        <v>23.254770278506484</v>
      </c>
      <c r="T22" s="24">
        <v>127.12086075263792</v>
      </c>
      <c r="U22" s="25">
        <v>128.07930042077592</v>
      </c>
      <c r="V22" s="302">
        <f t="shared" si="0"/>
        <v>1773.5882770632663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459</v>
      </c>
      <c r="C23" s="300">
        <v>3.0659999999999918</v>
      </c>
      <c r="D23" s="300">
        <v>2.927399999999992</v>
      </c>
      <c r="E23" s="300">
        <v>0.61739999999999828</v>
      </c>
      <c r="F23" s="300">
        <v>2.9609999999999919</v>
      </c>
      <c r="G23" s="300">
        <v>3.4607999999999906</v>
      </c>
      <c r="H23" s="299">
        <v>457</v>
      </c>
      <c r="I23" s="300">
        <v>4.4267999999999921</v>
      </c>
      <c r="J23" s="300">
        <v>4.5445999999999911</v>
      </c>
      <c r="K23" s="300">
        <v>0.84319999999999851</v>
      </c>
      <c r="L23" s="300">
        <v>4.5383999999999913</v>
      </c>
      <c r="M23" s="301">
        <v>5.0715999999999903</v>
      </c>
      <c r="N23" s="23">
        <v>132.98825201680174</v>
      </c>
      <c r="O23" s="24">
        <v>22.479659105486839</v>
      </c>
      <c r="P23" s="24">
        <v>131.10984480021912</v>
      </c>
      <c r="Q23" s="25">
        <v>132.25164239015109</v>
      </c>
      <c r="R23" s="23">
        <v>127.84674729868694</v>
      </c>
      <c r="S23" s="24">
        <v>23.254770278506484</v>
      </c>
      <c r="T23" s="24">
        <v>127.12086075263792</v>
      </c>
      <c r="U23" s="25">
        <v>128.07930042077592</v>
      </c>
      <c r="V23" s="302">
        <f t="shared" si="0"/>
        <v>1773.5882770632663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3215</v>
      </c>
      <c r="C24" s="306">
        <f t="shared" ref="C24:U24" si="1">SUM(C17:C23)</f>
        <v>22.796399999999949</v>
      </c>
      <c r="D24" s="306">
        <f t="shared" si="1"/>
        <v>21.76679999999995</v>
      </c>
      <c r="E24" s="306">
        <f t="shared" si="1"/>
        <v>4.6271999999999895</v>
      </c>
      <c r="F24" s="306">
        <f t="shared" si="1"/>
        <v>22.016399999999951</v>
      </c>
      <c r="G24" s="306">
        <f t="shared" si="1"/>
        <v>25.729199999999945</v>
      </c>
      <c r="H24" s="305">
        <f t="shared" si="1"/>
        <v>3201</v>
      </c>
      <c r="I24" s="306">
        <f t="shared" si="1"/>
        <v>32.286999999999956</v>
      </c>
      <c r="J24" s="306">
        <f t="shared" si="1"/>
        <v>33.131599999999949</v>
      </c>
      <c r="K24" s="306">
        <f t="shared" si="1"/>
        <v>6.2181999999999915</v>
      </c>
      <c r="L24" s="306">
        <f t="shared" si="1"/>
        <v>33.10059999999995</v>
      </c>
      <c r="M24" s="307">
        <f t="shared" si="1"/>
        <v>36.973599999999941</v>
      </c>
      <c r="N24" s="391">
        <f t="shared" si="1"/>
        <v>932.83749999999986</v>
      </c>
      <c r="O24" s="392">
        <f t="shared" si="1"/>
        <v>158.84889999999993</v>
      </c>
      <c r="P24" s="392">
        <f t="shared" si="1"/>
        <v>920.04429999999979</v>
      </c>
      <c r="Q24" s="393">
        <f t="shared" si="1"/>
        <v>927.50699999999972</v>
      </c>
      <c r="R24" s="391">
        <f t="shared" si="1"/>
        <v>896.59009999999989</v>
      </c>
      <c r="S24" s="392">
        <f t="shared" si="1"/>
        <v>164.17939999999993</v>
      </c>
      <c r="T24" s="392">
        <f t="shared" si="1"/>
        <v>891.25959999999975</v>
      </c>
      <c r="U24" s="393">
        <f t="shared" si="1"/>
        <v>897.65619999999979</v>
      </c>
      <c r="V24" s="302">
        <f>SUM(B24:U24)</f>
        <v>12443.569999999996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152.19999999999999</v>
      </c>
      <c r="D25" s="314">
        <v>152.19999999999999</v>
      </c>
      <c r="E25" s="314">
        <v>152.19999999999999</v>
      </c>
      <c r="F25" s="314">
        <v>152.19999999999999</v>
      </c>
      <c r="G25" s="314">
        <v>152.19999999999999</v>
      </c>
      <c r="H25" s="313"/>
      <c r="I25" s="314">
        <v>152.19999999999999</v>
      </c>
      <c r="J25" s="314">
        <v>152.19999999999999</v>
      </c>
      <c r="K25" s="314">
        <v>152.19999999999999</v>
      </c>
      <c r="L25" s="314">
        <v>152.19999999999999</v>
      </c>
      <c r="M25" s="315">
        <v>152.19999999999999</v>
      </c>
      <c r="N25" s="387">
        <v>152.29999999999998</v>
      </c>
      <c r="O25" s="388">
        <v>152.29999999999998</v>
      </c>
      <c r="P25" s="388">
        <v>152.29999999999998</v>
      </c>
      <c r="Q25" s="389">
        <v>152.29999999999998</v>
      </c>
      <c r="R25" s="390">
        <v>152.29999999999998</v>
      </c>
      <c r="S25" s="388">
        <v>152.29999999999998</v>
      </c>
      <c r="T25" s="388">
        <v>152.29999999999998</v>
      </c>
      <c r="U25" s="389">
        <v>152.29999999999998</v>
      </c>
      <c r="V25" s="320">
        <f>+((V24/V26)/7)*1000</f>
        <v>152.37895226666009</v>
      </c>
    </row>
    <row r="26" spans="1:42" s="52" customFormat="1" ht="36.75" customHeight="1" x14ac:dyDescent="0.25">
      <c r="A26" s="321" t="s">
        <v>21</v>
      </c>
      <c r="B26" s="322"/>
      <c r="C26" s="323">
        <v>730</v>
      </c>
      <c r="D26" s="323">
        <v>697</v>
      </c>
      <c r="E26" s="323">
        <v>147</v>
      </c>
      <c r="F26" s="323">
        <v>705</v>
      </c>
      <c r="G26" s="323">
        <v>824</v>
      </c>
      <c r="H26" s="324"/>
      <c r="I26" s="323">
        <v>714</v>
      </c>
      <c r="J26" s="323">
        <v>733</v>
      </c>
      <c r="K26" s="323">
        <v>136</v>
      </c>
      <c r="L26" s="323">
        <v>732</v>
      </c>
      <c r="M26" s="325">
        <v>818</v>
      </c>
      <c r="N26" s="86">
        <v>875</v>
      </c>
      <c r="O26" s="35">
        <v>149</v>
      </c>
      <c r="P26" s="35">
        <v>863</v>
      </c>
      <c r="Q26" s="36">
        <v>870</v>
      </c>
      <c r="R26" s="34">
        <v>841</v>
      </c>
      <c r="S26" s="35">
        <v>154</v>
      </c>
      <c r="T26" s="35">
        <v>836</v>
      </c>
      <c r="U26" s="36">
        <v>842</v>
      </c>
      <c r="V26" s="326">
        <f>SUM(C26:U26)</f>
        <v>11666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666.63599999999985</v>
      </c>
      <c r="D27" s="300">
        <f t="shared" ref="D27:G27" si="2">(D26*D25/1000)*6</f>
        <v>636.50040000000001</v>
      </c>
      <c r="E27" s="300">
        <f t="shared" si="2"/>
        <v>134.24039999999997</v>
      </c>
      <c r="F27" s="300">
        <f t="shared" si="2"/>
        <v>643.80599999999993</v>
      </c>
      <c r="G27" s="300">
        <f t="shared" si="2"/>
        <v>752.47679999999991</v>
      </c>
      <c r="H27" s="328"/>
      <c r="I27" s="300">
        <f>(I26*I25/1000)*6</f>
        <v>652.02479999999991</v>
      </c>
      <c r="J27" s="300">
        <f>(J26*J25/1000)*6</f>
        <v>669.37559999999996</v>
      </c>
      <c r="K27" s="300">
        <f>(K26*K25/1000)*6</f>
        <v>124.19519999999999</v>
      </c>
      <c r="L27" s="300">
        <f>(L26*L25/1000)*6</f>
        <v>668.4624</v>
      </c>
      <c r="M27" s="301">
        <f>(M26*M25/1000)*6</f>
        <v>746.99759999999992</v>
      </c>
      <c r="N27" s="302">
        <f>((N26*N25)*7/1000-N17-N18)/5</f>
        <v>132.98825201680174</v>
      </c>
      <c r="O27" s="204">
        <f t="shared" ref="O27:U27" si="3">((O26*O25)*7/1000-O17-O18)/5</f>
        <v>22.479659105486839</v>
      </c>
      <c r="P27" s="204">
        <f t="shared" si="3"/>
        <v>131.10984480021912</v>
      </c>
      <c r="Q27" s="205">
        <f t="shared" si="3"/>
        <v>132.25164239015109</v>
      </c>
      <c r="R27" s="203">
        <f t="shared" si="3"/>
        <v>127.84674729868694</v>
      </c>
      <c r="S27" s="204">
        <f t="shared" si="3"/>
        <v>23.254770278506484</v>
      </c>
      <c r="T27" s="204">
        <f t="shared" si="3"/>
        <v>127.12086075263792</v>
      </c>
      <c r="U27" s="205">
        <f t="shared" si="3"/>
        <v>128.07930042077592</v>
      </c>
      <c r="V27" s="88"/>
      <c r="W27" s="52">
        <f>((V24*1000)/V26)/7</f>
        <v>152.37895226666009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3.0659999999999918</v>
      </c>
      <c r="D28" s="330">
        <f t="shared" ref="D28:G28" si="4">+(D25-$C$32)*D26/1000</f>
        <v>2.927399999999992</v>
      </c>
      <c r="E28" s="330">
        <f t="shared" si="4"/>
        <v>0.61739999999999828</v>
      </c>
      <c r="F28" s="330">
        <f t="shared" si="4"/>
        <v>2.9609999999999919</v>
      </c>
      <c r="G28" s="330">
        <f t="shared" si="4"/>
        <v>3.4607999999999906</v>
      </c>
      <c r="H28" s="329"/>
      <c r="I28" s="330">
        <f>+(I25-$I$32)*I26/1000</f>
        <v>4.4267999999999921</v>
      </c>
      <c r="J28" s="330">
        <f t="shared" ref="J28:M28" si="5">+(J25-$I$32)*J26/1000</f>
        <v>4.5445999999999911</v>
      </c>
      <c r="K28" s="330">
        <f t="shared" si="5"/>
        <v>0.84319999999999851</v>
      </c>
      <c r="L28" s="330">
        <f t="shared" si="5"/>
        <v>4.5383999999999913</v>
      </c>
      <c r="M28" s="331">
        <f t="shared" si="5"/>
        <v>5.0715999999999903</v>
      </c>
      <c r="N28" s="259">
        <f t="shared" ref="N28:U28" si="6">((N26*N25)*7)/1000</f>
        <v>932.83749999999975</v>
      </c>
      <c r="O28" s="45">
        <f t="shared" si="6"/>
        <v>158.84889999999996</v>
      </c>
      <c r="P28" s="45">
        <f t="shared" si="6"/>
        <v>920.04429999999991</v>
      </c>
      <c r="Q28" s="46">
        <f t="shared" si="6"/>
        <v>927.50699999999972</v>
      </c>
      <c r="R28" s="44">
        <f t="shared" si="6"/>
        <v>896.59009999999989</v>
      </c>
      <c r="S28" s="45">
        <f t="shared" si="6"/>
        <v>164.17939999999996</v>
      </c>
      <c r="T28" s="45">
        <f t="shared" si="6"/>
        <v>891.25959999999986</v>
      </c>
      <c r="U28" s="46">
        <f t="shared" si="6"/>
        <v>897.6561999999999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851.66666666666913</v>
      </c>
      <c r="D29" s="333">
        <f t="shared" si="7"/>
        <v>813.16666666666902</v>
      </c>
      <c r="E29" s="333">
        <f t="shared" si="7"/>
        <v>171.50000000000051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833.00000000000239</v>
      </c>
      <c r="J29" s="333">
        <f>+J26*(1.16666666666667)</f>
        <v>855.16666666666913</v>
      </c>
      <c r="K29" s="333">
        <f>+K26*(1.16666666666667)</f>
        <v>158.66666666666714</v>
      </c>
      <c r="L29" s="333">
        <f>+L26*(1.16666666666667)</f>
        <v>854.0000000000025</v>
      </c>
      <c r="M29" s="334">
        <f>+M26*(1.16666666666667)</f>
        <v>954.3333333333361</v>
      </c>
      <c r="N29" s="89">
        <f t="shared" ref="N29:U29" si="8">+(N24/N26)/7*1000</f>
        <v>152.29999999999995</v>
      </c>
      <c r="O29" s="49">
        <f t="shared" si="8"/>
        <v>152.29999999999993</v>
      </c>
      <c r="P29" s="49">
        <f t="shared" si="8"/>
        <v>152.29999999999995</v>
      </c>
      <c r="Q29" s="50">
        <f t="shared" si="8"/>
        <v>152.29999999999993</v>
      </c>
      <c r="R29" s="48">
        <f t="shared" si="8"/>
        <v>152.29999999999995</v>
      </c>
      <c r="S29" s="49">
        <f t="shared" si="8"/>
        <v>152.29999999999993</v>
      </c>
      <c r="T29" s="49">
        <f t="shared" si="8"/>
        <v>152.29999999999993</v>
      </c>
      <c r="U29" s="50">
        <f t="shared" si="8"/>
        <v>152.29999999999995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111.10599999999998</v>
      </c>
      <c r="D30" s="335">
        <f t="shared" ref="D30:G30" si="9">+(D27/6)</f>
        <v>106.0834</v>
      </c>
      <c r="E30" s="335">
        <f t="shared" si="9"/>
        <v>22.373399999999993</v>
      </c>
      <c r="F30" s="335">
        <f t="shared" si="9"/>
        <v>107.30099999999999</v>
      </c>
      <c r="G30" s="335">
        <f t="shared" si="9"/>
        <v>125.41279999999999</v>
      </c>
      <c r="H30" s="328"/>
      <c r="I30" s="335">
        <f>+(I27/6)</f>
        <v>108.67079999999999</v>
      </c>
      <c r="J30" s="335">
        <f>+(J27/6)</f>
        <v>111.56259999999999</v>
      </c>
      <c r="K30" s="335">
        <f>+(K27/6)</f>
        <v>20.699199999999998</v>
      </c>
      <c r="L30" s="335">
        <f>+(L27/6)</f>
        <v>111.4104</v>
      </c>
      <c r="M30" s="336">
        <f>+(M27/6)</f>
        <v>124.49959999999999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272.06589999999994</v>
      </c>
      <c r="D31" s="335">
        <f t="shared" ref="D31:G31" si="10">+((D27-D24)/4)+D30</f>
        <v>259.76679999999999</v>
      </c>
      <c r="E31" s="335">
        <f t="shared" si="10"/>
        <v>54.776699999999991</v>
      </c>
      <c r="F31" s="335">
        <f t="shared" si="10"/>
        <v>262.74839999999995</v>
      </c>
      <c r="G31" s="335">
        <f t="shared" si="10"/>
        <v>307.09969999999998</v>
      </c>
      <c r="H31" s="328"/>
      <c r="I31" s="335">
        <f>+((I27-I24)/4)+I30</f>
        <v>263.60524999999996</v>
      </c>
      <c r="J31" s="335">
        <f>+((J27-J24)/4)+J30</f>
        <v>270.62360000000001</v>
      </c>
      <c r="K31" s="335">
        <f>+((K27-K24)/4)+K30</f>
        <v>50.193449999999999</v>
      </c>
      <c r="L31" s="335">
        <f>+((L27-L24)/4)+L30</f>
        <v>270.25085000000001</v>
      </c>
      <c r="M31" s="336">
        <f>+((M27-M24)/4)+M30</f>
        <v>302.00559999999996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459.24400000000003</v>
      </c>
      <c r="E32" s="340">
        <f>+SUM(C26:G26)</f>
        <v>3103</v>
      </c>
      <c r="F32" s="341"/>
      <c r="G32" s="341"/>
      <c r="H32" s="337"/>
      <c r="I32" s="338">
        <v>146</v>
      </c>
      <c r="J32" s="339">
        <f>+I32*K32/1000</f>
        <v>457.41800000000001</v>
      </c>
      <c r="K32" s="340">
        <f>+SUM(I26:M26)</f>
        <v>3133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117.7932</v>
      </c>
      <c r="C39" s="82">
        <v>120.2796</v>
      </c>
      <c r="D39" s="82">
        <v>14.141400000000001</v>
      </c>
      <c r="E39" s="82">
        <v>118.881</v>
      </c>
      <c r="F39" s="82">
        <v>117.6378</v>
      </c>
      <c r="G39" s="82"/>
      <c r="H39" s="82"/>
      <c r="I39" s="205">
        <f t="shared" ref="I39:I46" si="11">SUM(B39:H39)</f>
        <v>488.73299999999995</v>
      </c>
      <c r="J39" s="52"/>
      <c r="K39" s="404" t="s">
        <v>13</v>
      </c>
      <c r="L39" s="82">
        <v>8.4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117.7932</v>
      </c>
      <c r="C40" s="82">
        <v>120.2796</v>
      </c>
      <c r="D40" s="82">
        <v>14.141400000000001</v>
      </c>
      <c r="E40" s="82">
        <v>118.881</v>
      </c>
      <c r="F40" s="82">
        <v>117.6378</v>
      </c>
      <c r="G40" s="82"/>
      <c r="H40" s="82"/>
      <c r="I40" s="205">
        <f t="shared" si="11"/>
        <v>488.73299999999995</v>
      </c>
      <c r="J40" s="52"/>
      <c r="K40" s="406" t="s">
        <v>14</v>
      </c>
      <c r="L40" s="82">
        <v>8.4</v>
      </c>
      <c r="M40" s="82">
        <v>8.5</v>
      </c>
      <c r="N40" s="82">
        <v>1</v>
      </c>
      <c r="O40" s="82">
        <v>8.3000000000000007</v>
      </c>
      <c r="P40" s="82">
        <v>8.1</v>
      </c>
      <c r="Q40" s="82"/>
      <c r="R40" s="205">
        <f t="shared" si="12"/>
        <v>34.299999999999997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0.8</v>
      </c>
      <c r="O41" s="82">
        <v>8.3000000000000007</v>
      </c>
      <c r="P41" s="82">
        <v>8.1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0.8</v>
      </c>
      <c r="O42" s="82">
        <v>8.3000000000000007</v>
      </c>
      <c r="P42" s="82">
        <v>8.1999999999999993</v>
      </c>
      <c r="Q42" s="82"/>
      <c r="R42" s="205">
        <f t="shared" si="12"/>
        <v>34.1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0.8</v>
      </c>
      <c r="O43" s="82">
        <v>8.3000000000000007</v>
      </c>
      <c r="P43" s="82">
        <v>8.1999999999999993</v>
      </c>
      <c r="Q43" s="82"/>
      <c r="R43" s="205">
        <f t="shared" si="12"/>
        <v>34.1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235.5864</v>
      </c>
      <c r="C46" s="309">
        <f t="shared" si="13"/>
        <v>240.5592</v>
      </c>
      <c r="D46" s="309">
        <f t="shared" si="13"/>
        <v>28.282800000000002</v>
      </c>
      <c r="E46" s="309">
        <f t="shared" si="13"/>
        <v>237.762</v>
      </c>
      <c r="F46" s="309">
        <f t="shared" si="13"/>
        <v>235.2756</v>
      </c>
      <c r="G46" s="309">
        <f t="shared" si="13"/>
        <v>0</v>
      </c>
      <c r="H46" s="309">
        <f t="shared" si="13"/>
        <v>0</v>
      </c>
      <c r="I46" s="205">
        <f t="shared" si="11"/>
        <v>977.46599999999989</v>
      </c>
      <c r="K46" s="406" t="s">
        <v>11</v>
      </c>
      <c r="L46" s="308">
        <f t="shared" ref="L46:Q46" si="14">SUM(L39:L45)</f>
        <v>58.5</v>
      </c>
      <c r="M46" s="309">
        <f t="shared" si="14"/>
        <v>59.7</v>
      </c>
      <c r="N46" s="309">
        <f t="shared" si="14"/>
        <v>6.1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239.8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155.4</v>
      </c>
      <c r="C47" s="571">
        <v>155.4</v>
      </c>
      <c r="D47" s="571">
        <v>155.4</v>
      </c>
      <c r="E47" s="571">
        <v>155.4</v>
      </c>
      <c r="F47" s="571">
        <v>155.4</v>
      </c>
      <c r="G47" s="317"/>
      <c r="H47" s="317"/>
      <c r="I47" s="425">
        <f>+((I46/I48)/7)*1000</f>
        <v>44.399999999999991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144.54490657022305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758</v>
      </c>
      <c r="C48" s="35">
        <v>774</v>
      </c>
      <c r="D48" s="35">
        <v>91</v>
      </c>
      <c r="E48" s="35">
        <v>765</v>
      </c>
      <c r="F48" s="35">
        <v>757</v>
      </c>
      <c r="G48" s="35"/>
      <c r="H48" s="35"/>
      <c r="I48" s="427">
        <f>SUM(B48:H48)</f>
        <v>3145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117.7932</v>
      </c>
      <c r="C49" s="204">
        <f t="shared" si="15"/>
        <v>120.2796</v>
      </c>
      <c r="D49" s="204">
        <f t="shared" si="15"/>
        <v>14.141400000000001</v>
      </c>
      <c r="E49" s="204">
        <f t="shared" si="15"/>
        <v>118.881</v>
      </c>
      <c r="F49" s="204">
        <f t="shared" si="15"/>
        <v>117.6378</v>
      </c>
      <c r="G49" s="204">
        <f t="shared" si="15"/>
        <v>0</v>
      </c>
      <c r="H49" s="204">
        <f t="shared" si="15"/>
        <v>0</v>
      </c>
      <c r="I49" s="431">
        <f>((I46*1000)/I48)/7</f>
        <v>44.399999999999991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8.5357000000000003</v>
      </c>
      <c r="N49" s="302">
        <f t="shared" si="16"/>
        <v>0.83059999999999989</v>
      </c>
      <c r="O49" s="302">
        <f t="shared" si="16"/>
        <v>8.3322000000000003</v>
      </c>
      <c r="P49" s="302">
        <f t="shared" si="16"/>
        <v>8.1913</v>
      </c>
      <c r="Q49" s="204">
        <f t="shared" si="16"/>
        <v>0</v>
      </c>
      <c r="R49" s="432">
        <f>((R46*1000)/R48)/7</f>
        <v>144.54490657022302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824.55240000000003</v>
      </c>
      <c r="C50" s="43">
        <f t="shared" si="17"/>
        <v>841.95720000000006</v>
      </c>
      <c r="D50" s="43">
        <f t="shared" si="17"/>
        <v>98.989800000000002</v>
      </c>
      <c r="E50" s="43">
        <f t="shared" si="17"/>
        <v>832.16700000000003</v>
      </c>
      <c r="F50" s="43">
        <f t="shared" si="17"/>
        <v>823.46460000000002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6.1529999999999996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</v>
      </c>
      <c r="C51" s="49">
        <f t="shared" si="19"/>
        <v>44.4</v>
      </c>
      <c r="D51" s="49">
        <f t="shared" si="19"/>
        <v>44.4</v>
      </c>
      <c r="E51" s="49">
        <f t="shared" si="19"/>
        <v>44.4</v>
      </c>
      <c r="F51" s="49">
        <f t="shared" si="19"/>
        <v>44.4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146.61654135338347</v>
      </c>
      <c r="M51" s="49">
        <f t="shared" si="20"/>
        <v>144.55205811138018</v>
      </c>
      <c r="N51" s="49">
        <f t="shared" si="20"/>
        <v>145.23809523809521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9"/>
      <c r="D73" s="589"/>
      <c r="E73" s="589"/>
      <c r="F73" s="118"/>
      <c r="G73" s="198"/>
      <c r="H73" s="589"/>
      <c r="I73" s="589"/>
      <c r="J73" s="589"/>
      <c r="K73" s="118"/>
      <c r="L73" s="198"/>
      <c r="M73" s="589"/>
      <c r="N73" s="589"/>
      <c r="O73" s="118"/>
      <c r="P73" s="198"/>
      <c r="Q73" s="589"/>
      <c r="R73" s="58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10.8</v>
      </c>
      <c r="M76" s="204">
        <v>1.8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145.70000000000002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10.8</v>
      </c>
      <c r="M77" s="204">
        <v>1.8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145.70000000000002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1.8</v>
      </c>
      <c r="J78" s="204">
        <v>9.1999999999999993</v>
      </c>
      <c r="K78" s="205">
        <v>10.3</v>
      </c>
      <c r="L78" s="203">
        <v>10.7</v>
      </c>
      <c r="M78" s="204">
        <v>1.6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1.8</v>
      </c>
      <c r="J79" s="204">
        <v>9.1999999999999993</v>
      </c>
      <c r="K79" s="205">
        <v>10.4</v>
      </c>
      <c r="L79" s="203">
        <v>10.7</v>
      </c>
      <c r="M79" s="204">
        <v>1.6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10.4</v>
      </c>
      <c r="L80" s="203">
        <v>10.7</v>
      </c>
      <c r="M80" s="204">
        <v>1.6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1.6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145.29999999999998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1.9</v>
      </c>
      <c r="J82" s="204">
        <v>9.3000000000000007</v>
      </c>
      <c r="K82" s="205">
        <v>10.4</v>
      </c>
      <c r="L82" s="203">
        <v>10.8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8.6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12.700000000000001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11.7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1016.1000000000001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149.95572609208978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11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1.1879999999999999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1.8335999999999999</v>
      </c>
      <c r="J86" s="204">
        <f t="shared" si="28"/>
        <v>9.2566000000000006</v>
      </c>
      <c r="K86" s="205">
        <f t="shared" si="28"/>
        <v>10.393000000000001</v>
      </c>
      <c r="L86" s="203">
        <f t="shared" si="28"/>
        <v>10.739100000000002</v>
      </c>
      <c r="M86" s="204">
        <f t="shared" si="28"/>
        <v>1.6130999999999998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149.95572609208975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11.6655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153.57142857142856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151.19047619047618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151.94805194805193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53410-1E58-40C7-91C6-43BFDFAB1D35}">
  <dimension ref="A1:AQ239"/>
  <sheetViews>
    <sheetView view="pageBreakPreview" topLeftCell="A46" zoomScale="30" zoomScaleNormal="29" zoomScaleSheetLayoutView="30" workbookViewId="0">
      <selection activeCell="B76" sqref="B76:S8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590"/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  <c r="X3" s="590"/>
      <c r="Y3" s="2"/>
      <c r="Z3" s="2"/>
      <c r="AA3" s="2"/>
      <c r="AB3" s="2"/>
      <c r="AC3" s="2"/>
      <c r="AD3" s="5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0" t="s">
        <v>1</v>
      </c>
      <c r="B9" s="590"/>
      <c r="C9" s="590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0"/>
      <c r="B10" s="590"/>
      <c r="C10" s="5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0" t="s">
        <v>4</v>
      </c>
      <c r="B11" s="590"/>
      <c r="C11" s="590"/>
      <c r="D11" s="1"/>
      <c r="E11" s="591">
        <v>1</v>
      </c>
      <c r="F11" s="1"/>
      <c r="G11" s="1"/>
      <c r="H11" s="1"/>
      <c r="I11" s="1"/>
      <c r="J11" s="1"/>
      <c r="K11" s="674" t="s">
        <v>159</v>
      </c>
      <c r="L11" s="674"/>
      <c r="M11" s="592"/>
      <c r="N11" s="5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0"/>
      <c r="B12" s="590"/>
      <c r="C12" s="590"/>
      <c r="D12" s="1"/>
      <c r="E12" s="5"/>
      <c r="F12" s="1"/>
      <c r="G12" s="1"/>
      <c r="H12" s="1"/>
      <c r="I12" s="1"/>
      <c r="J12" s="1"/>
      <c r="K12" s="592"/>
      <c r="L12" s="592"/>
      <c r="M12" s="592"/>
      <c r="N12" s="5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0"/>
      <c r="B13" s="590"/>
      <c r="C13" s="590"/>
      <c r="D13" s="590"/>
      <c r="E13" s="590"/>
      <c r="F13" s="590"/>
      <c r="G13" s="590"/>
      <c r="H13" s="590"/>
      <c r="I13" s="590"/>
      <c r="J13" s="590"/>
      <c r="K13" s="590"/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1"/>
      <c r="X13" s="1"/>
      <c r="Y13" s="1"/>
    </row>
    <row r="14" spans="1:30" s="3" customFormat="1" ht="27" thickBot="1" x14ac:dyDescent="0.3">
      <c r="A14" s="59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459</v>
      </c>
      <c r="C17" s="300">
        <v>3.0659999999999918</v>
      </c>
      <c r="D17" s="300">
        <v>2.927399999999992</v>
      </c>
      <c r="E17" s="300">
        <v>0.61739999999999828</v>
      </c>
      <c r="F17" s="300">
        <v>2.9609999999999919</v>
      </c>
      <c r="G17" s="300">
        <v>3.4607999999999906</v>
      </c>
      <c r="H17" s="299">
        <v>457</v>
      </c>
      <c r="I17" s="300">
        <v>4.4267999999999921</v>
      </c>
      <c r="J17" s="300">
        <v>4.5445999999999911</v>
      </c>
      <c r="K17" s="300">
        <v>0.84319999999999851</v>
      </c>
      <c r="L17" s="300">
        <v>4.5383999999999913</v>
      </c>
      <c r="M17" s="301">
        <v>5.0715999999999903</v>
      </c>
      <c r="N17" s="23">
        <v>132.98825201680174</v>
      </c>
      <c r="O17" s="24">
        <v>22.479659105486839</v>
      </c>
      <c r="P17" s="24">
        <v>131.10984480021912</v>
      </c>
      <c r="Q17" s="25">
        <v>132.25164239015109</v>
      </c>
      <c r="R17" s="23">
        <v>127.84674729868694</v>
      </c>
      <c r="S17" s="24">
        <v>23.254770278506484</v>
      </c>
      <c r="T17" s="24">
        <v>127.12086075263792</v>
      </c>
      <c r="U17" s="25">
        <v>128.07930042077592</v>
      </c>
      <c r="V17" s="302">
        <f>SUM(B17:U17)</f>
        <v>1773.5882770632663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459</v>
      </c>
      <c r="C18" s="300">
        <v>3.0659999999999918</v>
      </c>
      <c r="D18" s="300">
        <v>2.927399999999992</v>
      </c>
      <c r="E18" s="300">
        <v>0.61739999999999828</v>
      </c>
      <c r="F18" s="300">
        <v>2.9609999999999919</v>
      </c>
      <c r="G18" s="300">
        <v>3.4607999999999906</v>
      </c>
      <c r="H18" s="299">
        <v>457</v>
      </c>
      <c r="I18" s="300">
        <v>4.4267999999999921</v>
      </c>
      <c r="J18" s="300">
        <v>4.5445999999999911</v>
      </c>
      <c r="K18" s="300">
        <v>0.84319999999999851</v>
      </c>
      <c r="L18" s="300">
        <v>4.5383999999999913</v>
      </c>
      <c r="M18" s="301">
        <v>5.0715999999999903</v>
      </c>
      <c r="N18" s="23">
        <v>132.98825201680174</v>
      </c>
      <c r="O18" s="24">
        <v>22.479659105486839</v>
      </c>
      <c r="P18" s="24">
        <v>131.10984480021912</v>
      </c>
      <c r="Q18" s="25">
        <v>132.25164239015109</v>
      </c>
      <c r="R18" s="23">
        <v>127.84674729868694</v>
      </c>
      <c r="S18" s="24">
        <v>23.254770278506484</v>
      </c>
      <c r="T18" s="24">
        <v>127.12086075263792</v>
      </c>
      <c r="U18" s="25">
        <v>128.07930042077592</v>
      </c>
      <c r="V18" s="302">
        <f t="shared" ref="V18:V23" si="0">SUM(B18:U18)</f>
        <v>1773.5882770632663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455</v>
      </c>
      <c r="C19" s="300">
        <v>3.2076000000000038</v>
      </c>
      <c r="D19" s="300">
        <v>3.0580000000000043</v>
      </c>
      <c r="E19" s="300">
        <v>0.64240000000000075</v>
      </c>
      <c r="F19" s="300">
        <v>3.1020000000000043</v>
      </c>
      <c r="G19" s="300">
        <v>3.6256000000000048</v>
      </c>
      <c r="H19" s="299">
        <v>453</v>
      </c>
      <c r="I19" s="300">
        <v>4.5632000000000046</v>
      </c>
      <c r="J19" s="300">
        <v>4.6912000000000047</v>
      </c>
      <c r="K19" s="300">
        <v>0.85760000000000081</v>
      </c>
      <c r="L19" s="300">
        <v>4.6848000000000036</v>
      </c>
      <c r="M19" s="301">
        <v>5.2224000000000048</v>
      </c>
      <c r="N19" s="23">
        <v>132.39219919327925</v>
      </c>
      <c r="O19" s="24">
        <v>22.398936357805262</v>
      </c>
      <c r="P19" s="24">
        <v>130.17416207991232</v>
      </c>
      <c r="Q19" s="25">
        <v>131.6263430439395</v>
      </c>
      <c r="R19" s="23">
        <v>127.23740108052516</v>
      </c>
      <c r="S19" s="24">
        <v>22.937291888597397</v>
      </c>
      <c r="T19" s="24">
        <v>126.4672556989448</v>
      </c>
      <c r="U19" s="25">
        <v>126.93227983168961</v>
      </c>
      <c r="V19" s="302">
        <f t="shared" si="0"/>
        <v>1761.8206691746934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455</v>
      </c>
      <c r="C20" s="300">
        <v>3.2076000000000038</v>
      </c>
      <c r="D20" s="300">
        <v>3.0580000000000043</v>
      </c>
      <c r="E20" s="300">
        <v>0.64240000000000075</v>
      </c>
      <c r="F20" s="300">
        <v>3.1020000000000043</v>
      </c>
      <c r="G20" s="300">
        <v>3.6256000000000048</v>
      </c>
      <c r="H20" s="299">
        <v>453</v>
      </c>
      <c r="I20" s="300">
        <v>4.5632000000000046</v>
      </c>
      <c r="J20" s="300">
        <v>4.6912000000000047</v>
      </c>
      <c r="K20" s="300">
        <v>0.85760000000000081</v>
      </c>
      <c r="L20" s="300">
        <v>4.6848000000000036</v>
      </c>
      <c r="M20" s="301">
        <v>5.2224000000000048</v>
      </c>
      <c r="N20" s="23">
        <v>132.39219919327925</v>
      </c>
      <c r="O20" s="24">
        <v>22.398936357805262</v>
      </c>
      <c r="P20" s="24">
        <v>130.17416207991232</v>
      </c>
      <c r="Q20" s="25">
        <v>131.6263430439395</v>
      </c>
      <c r="R20" s="23">
        <v>127.23740108052516</v>
      </c>
      <c r="S20" s="24">
        <v>22.937291888597397</v>
      </c>
      <c r="T20" s="24">
        <v>126.4672556989448</v>
      </c>
      <c r="U20" s="25">
        <v>126.93227983168961</v>
      </c>
      <c r="V20" s="302">
        <f t="shared" si="0"/>
        <v>1761.8206691746934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455</v>
      </c>
      <c r="C21" s="300">
        <v>3.2076000000000038</v>
      </c>
      <c r="D21" s="300">
        <v>3.0580000000000043</v>
      </c>
      <c r="E21" s="300">
        <v>0.64240000000000075</v>
      </c>
      <c r="F21" s="300">
        <v>3.1020000000000043</v>
      </c>
      <c r="G21" s="300">
        <v>3.6256000000000048</v>
      </c>
      <c r="H21" s="299">
        <v>453</v>
      </c>
      <c r="I21" s="300">
        <v>4.5632000000000046</v>
      </c>
      <c r="J21" s="300">
        <v>4.6912000000000047</v>
      </c>
      <c r="K21" s="300">
        <v>0.85760000000000081</v>
      </c>
      <c r="L21" s="300">
        <v>4.6848000000000036</v>
      </c>
      <c r="M21" s="301">
        <v>5.2224000000000048</v>
      </c>
      <c r="N21" s="23">
        <v>132.39219919327925</v>
      </c>
      <c r="O21" s="24">
        <v>22.398936357805262</v>
      </c>
      <c r="P21" s="24">
        <v>130.17416207991232</v>
      </c>
      <c r="Q21" s="25">
        <v>131.6263430439395</v>
      </c>
      <c r="R21" s="23">
        <v>127.23740108052516</v>
      </c>
      <c r="S21" s="24">
        <v>22.937291888597397</v>
      </c>
      <c r="T21" s="24">
        <v>126.4672556989448</v>
      </c>
      <c r="U21" s="25">
        <v>126.93227983168961</v>
      </c>
      <c r="V21" s="302">
        <f t="shared" si="0"/>
        <v>1761.8206691746934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455</v>
      </c>
      <c r="C22" s="300">
        <v>3.2076000000000038</v>
      </c>
      <c r="D22" s="300">
        <v>3.0580000000000043</v>
      </c>
      <c r="E22" s="300">
        <v>0.64240000000000075</v>
      </c>
      <c r="F22" s="300">
        <v>3.1020000000000043</v>
      </c>
      <c r="G22" s="300">
        <v>3.6256000000000048</v>
      </c>
      <c r="H22" s="299">
        <v>453</v>
      </c>
      <c r="I22" s="300">
        <v>4.5632000000000046</v>
      </c>
      <c r="J22" s="300">
        <v>4.6912000000000047</v>
      </c>
      <c r="K22" s="300">
        <v>0.85760000000000081</v>
      </c>
      <c r="L22" s="300">
        <v>4.6848000000000036</v>
      </c>
      <c r="M22" s="301">
        <v>5.2224000000000048</v>
      </c>
      <c r="N22" s="23">
        <v>132.39219919327925</v>
      </c>
      <c r="O22" s="24">
        <v>22.398936357805262</v>
      </c>
      <c r="P22" s="24">
        <v>130.17416207991232</v>
      </c>
      <c r="Q22" s="25">
        <v>131.6263430439395</v>
      </c>
      <c r="R22" s="23">
        <v>127.23740108052516</v>
      </c>
      <c r="S22" s="24">
        <v>22.937291888597397</v>
      </c>
      <c r="T22" s="24">
        <v>126.4672556989448</v>
      </c>
      <c r="U22" s="25">
        <v>126.93227983168961</v>
      </c>
      <c r="V22" s="302">
        <f t="shared" si="0"/>
        <v>1761.8206691746934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455</v>
      </c>
      <c r="C23" s="300">
        <v>3.2076000000000038</v>
      </c>
      <c r="D23" s="300">
        <v>3.0580000000000043</v>
      </c>
      <c r="E23" s="300">
        <v>0.64240000000000075</v>
      </c>
      <c r="F23" s="300">
        <v>3.1020000000000043</v>
      </c>
      <c r="G23" s="300">
        <v>3.6256000000000048</v>
      </c>
      <c r="H23" s="299">
        <v>453</v>
      </c>
      <c r="I23" s="300">
        <v>4.5632000000000046</v>
      </c>
      <c r="J23" s="300">
        <v>4.6912000000000047</v>
      </c>
      <c r="K23" s="300">
        <v>0.85760000000000081</v>
      </c>
      <c r="L23" s="300">
        <v>4.6848000000000036</v>
      </c>
      <c r="M23" s="301">
        <v>5.2224000000000048</v>
      </c>
      <c r="N23" s="23">
        <v>132.39219919327925</v>
      </c>
      <c r="O23" s="24">
        <v>22.398936357805262</v>
      </c>
      <c r="P23" s="24">
        <v>130.17416207991232</v>
      </c>
      <c r="Q23" s="25">
        <v>131.6263430439395</v>
      </c>
      <c r="R23" s="23">
        <v>127.23740108052516</v>
      </c>
      <c r="S23" s="24">
        <v>22.937291888597397</v>
      </c>
      <c r="T23" s="24">
        <v>126.4672556989448</v>
      </c>
      <c r="U23" s="25">
        <v>126.93227983168961</v>
      </c>
      <c r="V23" s="302">
        <f t="shared" si="0"/>
        <v>1761.8206691746934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3193</v>
      </c>
      <c r="C24" s="306">
        <f t="shared" ref="C24:U24" si="1">SUM(C17:C23)</f>
        <v>22.169999999999998</v>
      </c>
      <c r="D24" s="306">
        <f t="shared" si="1"/>
        <v>21.144800000000004</v>
      </c>
      <c r="E24" s="306">
        <f t="shared" si="1"/>
        <v>4.4467999999999996</v>
      </c>
      <c r="F24" s="306">
        <f t="shared" si="1"/>
        <v>21.432000000000006</v>
      </c>
      <c r="G24" s="306">
        <f t="shared" si="1"/>
        <v>25.049600000000009</v>
      </c>
      <c r="H24" s="305">
        <f t="shared" si="1"/>
        <v>3179</v>
      </c>
      <c r="I24" s="306">
        <f t="shared" si="1"/>
        <v>31.66960000000001</v>
      </c>
      <c r="J24" s="306">
        <f t="shared" si="1"/>
        <v>32.545200000000008</v>
      </c>
      <c r="K24" s="306">
        <f t="shared" si="1"/>
        <v>5.9744000000000002</v>
      </c>
      <c r="L24" s="306">
        <f t="shared" si="1"/>
        <v>32.500799999999998</v>
      </c>
      <c r="M24" s="307">
        <f t="shared" si="1"/>
        <v>36.255200000000002</v>
      </c>
      <c r="N24" s="391">
        <f t="shared" si="1"/>
        <v>927.93749999999966</v>
      </c>
      <c r="O24" s="392">
        <f t="shared" si="1"/>
        <v>156.95400000000001</v>
      </c>
      <c r="P24" s="392">
        <f t="shared" si="1"/>
        <v>913.09049999999979</v>
      </c>
      <c r="Q24" s="393">
        <f t="shared" si="1"/>
        <v>922.63499999999976</v>
      </c>
      <c r="R24" s="391">
        <f t="shared" si="1"/>
        <v>891.88049999999964</v>
      </c>
      <c r="S24" s="392">
        <f t="shared" si="1"/>
        <v>161.19599999999997</v>
      </c>
      <c r="T24" s="392">
        <f t="shared" si="1"/>
        <v>886.57799999999975</v>
      </c>
      <c r="U24" s="393">
        <f t="shared" si="1"/>
        <v>890.81999999999982</v>
      </c>
      <c r="V24" s="302">
        <f>SUM(B24:U24)</f>
        <v>12356.279899999998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151.4</v>
      </c>
      <c r="D25" s="314">
        <v>151.4</v>
      </c>
      <c r="E25" s="314">
        <v>151.4</v>
      </c>
      <c r="F25" s="314">
        <v>151.4</v>
      </c>
      <c r="G25" s="314">
        <v>151.4</v>
      </c>
      <c r="H25" s="313"/>
      <c r="I25" s="314">
        <v>151.4</v>
      </c>
      <c r="J25" s="314">
        <v>151.4</v>
      </c>
      <c r="K25" s="314">
        <v>151.4</v>
      </c>
      <c r="L25" s="314">
        <v>151.4</v>
      </c>
      <c r="M25" s="315">
        <v>151.4</v>
      </c>
      <c r="N25" s="387">
        <v>151.49999999999997</v>
      </c>
      <c r="O25" s="388">
        <v>151.49999999999997</v>
      </c>
      <c r="P25" s="388">
        <v>151.49999999999997</v>
      </c>
      <c r="Q25" s="389">
        <v>151.49999999999997</v>
      </c>
      <c r="R25" s="390">
        <v>151.49999999999997</v>
      </c>
      <c r="S25" s="388">
        <v>151.49999999999997</v>
      </c>
      <c r="T25" s="388">
        <v>151.49999999999997</v>
      </c>
      <c r="U25" s="389">
        <v>151.49999999999997</v>
      </c>
      <c r="V25" s="320">
        <f>+((V24/V26)/7)*1000</f>
        <v>151.51784058859593</v>
      </c>
    </row>
    <row r="26" spans="1:42" s="52" customFormat="1" ht="36.75" customHeight="1" x14ac:dyDescent="0.25">
      <c r="A26" s="321" t="s">
        <v>21</v>
      </c>
      <c r="B26" s="322"/>
      <c r="C26" s="323">
        <v>729</v>
      </c>
      <c r="D26" s="323">
        <v>695</v>
      </c>
      <c r="E26" s="323">
        <v>146</v>
      </c>
      <c r="F26" s="323">
        <v>705</v>
      </c>
      <c r="G26" s="323">
        <v>824</v>
      </c>
      <c r="H26" s="324"/>
      <c r="I26" s="323">
        <v>713</v>
      </c>
      <c r="J26" s="323">
        <v>733</v>
      </c>
      <c r="K26" s="323">
        <v>134</v>
      </c>
      <c r="L26" s="323">
        <v>732</v>
      </c>
      <c r="M26" s="325">
        <v>816</v>
      </c>
      <c r="N26" s="86">
        <v>875</v>
      </c>
      <c r="O26" s="35">
        <v>148</v>
      </c>
      <c r="P26" s="35">
        <v>861</v>
      </c>
      <c r="Q26" s="36">
        <v>870</v>
      </c>
      <c r="R26" s="34">
        <v>841</v>
      </c>
      <c r="S26" s="35">
        <v>152</v>
      </c>
      <c r="T26" s="35">
        <v>836</v>
      </c>
      <c r="U26" s="36">
        <v>840</v>
      </c>
      <c r="V26" s="326">
        <f>SUM(C26:U26)</f>
        <v>11650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662.22360000000003</v>
      </c>
      <c r="D27" s="300">
        <f t="shared" ref="D27:G27" si="2">(D26*D25/1000)*6</f>
        <v>631.33799999999997</v>
      </c>
      <c r="E27" s="300">
        <f t="shared" si="2"/>
        <v>132.62640000000002</v>
      </c>
      <c r="F27" s="300">
        <f t="shared" si="2"/>
        <v>640.42200000000003</v>
      </c>
      <c r="G27" s="300">
        <f t="shared" si="2"/>
        <v>748.52160000000003</v>
      </c>
      <c r="H27" s="328"/>
      <c r="I27" s="300">
        <f>(I26*I25/1000)*6</f>
        <v>647.68920000000003</v>
      </c>
      <c r="J27" s="300">
        <f>(J26*J25/1000)*6</f>
        <v>665.85719999999992</v>
      </c>
      <c r="K27" s="300">
        <f>(K26*K25/1000)*6</f>
        <v>121.72560000000001</v>
      </c>
      <c r="L27" s="300">
        <f>(L26*L25/1000)*6</f>
        <v>664.94880000000001</v>
      </c>
      <c r="M27" s="301">
        <f>(M26*M25/1000)*6</f>
        <v>741.25440000000003</v>
      </c>
      <c r="N27" s="302">
        <f>((N26*N25)*7/1000-N17-N18)/5</f>
        <v>132.39219919327925</v>
      </c>
      <c r="O27" s="204">
        <f t="shared" ref="O27:U27" si="3">((O26*O25)*7/1000-O17-O18)/5</f>
        <v>22.398936357805262</v>
      </c>
      <c r="P27" s="204">
        <f t="shared" si="3"/>
        <v>130.17416207991232</v>
      </c>
      <c r="Q27" s="205">
        <f t="shared" si="3"/>
        <v>131.6263430439395</v>
      </c>
      <c r="R27" s="203">
        <f t="shared" si="3"/>
        <v>127.23740108052516</v>
      </c>
      <c r="S27" s="204">
        <f t="shared" si="3"/>
        <v>22.937291888597397</v>
      </c>
      <c r="T27" s="204">
        <f t="shared" si="3"/>
        <v>126.4672556989448</v>
      </c>
      <c r="U27" s="205">
        <f t="shared" si="3"/>
        <v>126.93227983168961</v>
      </c>
      <c r="V27" s="88"/>
      <c r="W27" s="52">
        <f>((V24*1000)/V26)/7</f>
        <v>151.51784058859593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3.2076000000000038</v>
      </c>
      <c r="D28" s="330">
        <f t="shared" ref="D28:G28" si="4">+(D25-$C$32)*D26/1000</f>
        <v>3.0580000000000043</v>
      </c>
      <c r="E28" s="330">
        <f t="shared" si="4"/>
        <v>0.64240000000000075</v>
      </c>
      <c r="F28" s="330">
        <f t="shared" si="4"/>
        <v>3.1020000000000043</v>
      </c>
      <c r="G28" s="330">
        <f t="shared" si="4"/>
        <v>3.6256000000000048</v>
      </c>
      <c r="H28" s="329"/>
      <c r="I28" s="330">
        <f>+(I25-$I$32)*I26/1000</f>
        <v>4.5632000000000046</v>
      </c>
      <c r="J28" s="330">
        <f t="shared" ref="J28:M28" si="5">+(J25-$I$32)*J26/1000</f>
        <v>4.6912000000000047</v>
      </c>
      <c r="K28" s="330">
        <f t="shared" si="5"/>
        <v>0.85760000000000081</v>
      </c>
      <c r="L28" s="330">
        <f t="shared" si="5"/>
        <v>4.6848000000000036</v>
      </c>
      <c r="M28" s="331">
        <f t="shared" si="5"/>
        <v>5.2224000000000048</v>
      </c>
      <c r="N28" s="259">
        <f t="shared" ref="N28:U28" si="6">((N26*N25)*7)/1000</f>
        <v>927.93749999999977</v>
      </c>
      <c r="O28" s="45">
        <f t="shared" si="6"/>
        <v>156.95399999999998</v>
      </c>
      <c r="P28" s="45">
        <f t="shared" si="6"/>
        <v>913.09049999999979</v>
      </c>
      <c r="Q28" s="46">
        <f t="shared" si="6"/>
        <v>922.63499999999976</v>
      </c>
      <c r="R28" s="44">
        <f t="shared" si="6"/>
        <v>891.88049999999976</v>
      </c>
      <c r="S28" s="45">
        <f t="shared" si="6"/>
        <v>161.19599999999997</v>
      </c>
      <c r="T28" s="45">
        <f t="shared" si="6"/>
        <v>886.57799999999975</v>
      </c>
      <c r="U28" s="46">
        <f t="shared" si="6"/>
        <v>890.81999999999982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850.5000000000025</v>
      </c>
      <c r="D29" s="333">
        <f t="shared" si="7"/>
        <v>810.83333333333564</v>
      </c>
      <c r="E29" s="333">
        <f t="shared" si="7"/>
        <v>170.33333333333383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855.16666666666913</v>
      </c>
      <c r="K29" s="333">
        <f>+K26*(1.16666666666667)</f>
        <v>156.3333333333338</v>
      </c>
      <c r="L29" s="333">
        <f>+L26*(1.16666666666667)</f>
        <v>854.0000000000025</v>
      </c>
      <c r="M29" s="334">
        <f>+M26*(1.16666666666667)</f>
        <v>952.00000000000273</v>
      </c>
      <c r="N29" s="89">
        <f t="shared" ref="N29:U29" si="8">+(N24/N26)/7*1000</f>
        <v>151.49999999999994</v>
      </c>
      <c r="O29" s="49">
        <f t="shared" si="8"/>
        <v>151.5</v>
      </c>
      <c r="P29" s="49">
        <f t="shared" si="8"/>
        <v>151.49999999999997</v>
      </c>
      <c r="Q29" s="50">
        <f t="shared" si="8"/>
        <v>151.49999999999997</v>
      </c>
      <c r="R29" s="48">
        <f t="shared" si="8"/>
        <v>151.49999999999994</v>
      </c>
      <c r="S29" s="49">
        <f t="shared" si="8"/>
        <v>151.49999999999997</v>
      </c>
      <c r="T29" s="49">
        <f t="shared" si="8"/>
        <v>151.49999999999997</v>
      </c>
      <c r="U29" s="50">
        <f t="shared" si="8"/>
        <v>151.49999999999997</v>
      </c>
      <c r="V29" s="344"/>
    </row>
    <row r="30" spans="1:42" s="304" customFormat="1" ht="33.75" customHeight="1" x14ac:dyDescent="0.25">
      <c r="A30" s="52"/>
      <c r="B30" s="328"/>
      <c r="C30" s="335">
        <f>(C27/6)</f>
        <v>110.37060000000001</v>
      </c>
      <c r="D30" s="335">
        <f t="shared" ref="D30:G30" si="9">+(D27/6)</f>
        <v>105.223</v>
      </c>
      <c r="E30" s="335">
        <f t="shared" si="9"/>
        <v>22.104400000000002</v>
      </c>
      <c r="F30" s="335">
        <f t="shared" si="9"/>
        <v>106.73700000000001</v>
      </c>
      <c r="G30" s="335">
        <f t="shared" si="9"/>
        <v>124.75360000000001</v>
      </c>
      <c r="H30" s="328"/>
      <c r="I30" s="335">
        <f>+(I27/6)</f>
        <v>107.9482</v>
      </c>
      <c r="J30" s="335">
        <f>+(J27/6)</f>
        <v>110.97619999999999</v>
      </c>
      <c r="K30" s="335">
        <f>+(K27/6)</f>
        <v>20.287600000000001</v>
      </c>
      <c r="L30" s="335">
        <f>+(L27/6)</f>
        <v>110.8248</v>
      </c>
      <c r="M30" s="336">
        <f>+(M27/6)</f>
        <v>123.5424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270.38400000000001</v>
      </c>
      <c r="D31" s="335">
        <f t="shared" ref="D31:G31" si="10">+((D27-D24)/4)+D30</f>
        <v>257.7713</v>
      </c>
      <c r="E31" s="335">
        <f t="shared" si="10"/>
        <v>54.149300000000011</v>
      </c>
      <c r="F31" s="335">
        <f t="shared" si="10"/>
        <v>261.48450000000003</v>
      </c>
      <c r="G31" s="335">
        <f t="shared" si="10"/>
        <v>305.6216</v>
      </c>
      <c r="H31" s="328"/>
      <c r="I31" s="335">
        <f>+((I27-I24)/4)+I30</f>
        <v>261.95310000000001</v>
      </c>
      <c r="J31" s="335">
        <f>+((J27-J24)/4)+J30</f>
        <v>269.30419999999998</v>
      </c>
      <c r="K31" s="335">
        <f>+((K27-K24)/4)+K30</f>
        <v>49.225400000000008</v>
      </c>
      <c r="L31" s="335">
        <f>+((L27-L24)/4)+L30</f>
        <v>268.93680000000001</v>
      </c>
      <c r="M31" s="336">
        <f>+((M27-M24)/4)+M30</f>
        <v>299.79219999999998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455.553</v>
      </c>
      <c r="E32" s="340">
        <f>+SUM(C26:G26)</f>
        <v>3099</v>
      </c>
      <c r="F32" s="341"/>
      <c r="G32" s="341"/>
      <c r="H32" s="337"/>
      <c r="I32" s="338">
        <v>145</v>
      </c>
      <c r="J32" s="339">
        <f>+I32*K32/1000</f>
        <v>453.56</v>
      </c>
      <c r="K32" s="340">
        <f>+SUM(I26:M26)</f>
        <v>3128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117.41070000000001</v>
      </c>
      <c r="C39" s="82">
        <v>119.7372</v>
      </c>
      <c r="D39" s="82">
        <v>13.3386</v>
      </c>
      <c r="E39" s="82">
        <v>118.3413</v>
      </c>
      <c r="F39" s="82">
        <v>117.25559999999999</v>
      </c>
      <c r="G39" s="82"/>
      <c r="H39" s="82"/>
      <c r="I39" s="205">
        <f t="shared" ref="I39:I46" si="11">SUM(B39:H39)</f>
        <v>486.08339999999998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117.41070000000001</v>
      </c>
      <c r="C40" s="82">
        <v>119.7372</v>
      </c>
      <c r="D40" s="82">
        <v>13.3386</v>
      </c>
      <c r="E40" s="82">
        <v>118.3413</v>
      </c>
      <c r="F40" s="82">
        <v>117.25559999999999</v>
      </c>
      <c r="G40" s="82"/>
      <c r="H40" s="82"/>
      <c r="I40" s="205">
        <f t="shared" si="11"/>
        <v>486.08339999999998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234.82140000000001</v>
      </c>
      <c r="C46" s="309">
        <f t="shared" si="13"/>
        <v>239.4744</v>
      </c>
      <c r="D46" s="309">
        <f t="shared" si="13"/>
        <v>26.677199999999999</v>
      </c>
      <c r="E46" s="309">
        <f t="shared" si="13"/>
        <v>236.68260000000001</v>
      </c>
      <c r="F46" s="309">
        <f t="shared" si="13"/>
        <v>234.51119999999997</v>
      </c>
      <c r="G46" s="309">
        <f t="shared" si="13"/>
        <v>0</v>
      </c>
      <c r="H46" s="309">
        <f t="shared" si="13"/>
        <v>0</v>
      </c>
      <c r="I46" s="205">
        <f t="shared" si="11"/>
        <v>972.16679999999997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155.1</v>
      </c>
      <c r="C47" s="571">
        <v>155.1</v>
      </c>
      <c r="D47" s="571">
        <v>155.1</v>
      </c>
      <c r="E47" s="571">
        <v>155.1</v>
      </c>
      <c r="F47" s="571">
        <v>155.1</v>
      </c>
      <c r="G47" s="317"/>
      <c r="H47" s="317"/>
      <c r="I47" s="425">
        <f>+((I46/I48)/7)*1000</f>
        <v>44.31428571428571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772</v>
      </c>
      <c r="D48" s="35">
        <v>86</v>
      </c>
      <c r="E48" s="35">
        <v>763</v>
      </c>
      <c r="F48" s="35">
        <v>756</v>
      </c>
      <c r="G48" s="35"/>
      <c r="H48" s="35"/>
      <c r="I48" s="427">
        <f>SUM(B48:H48)</f>
        <v>3134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117.41070000000001</v>
      </c>
      <c r="C49" s="204">
        <f t="shared" si="15"/>
        <v>119.7372</v>
      </c>
      <c r="D49" s="204">
        <f t="shared" si="15"/>
        <v>13.3386</v>
      </c>
      <c r="E49" s="204">
        <f t="shared" si="15"/>
        <v>118.3413</v>
      </c>
      <c r="F49" s="204">
        <f t="shared" si="15"/>
        <v>117.25559999999999</v>
      </c>
      <c r="G49" s="204">
        <f t="shared" si="15"/>
        <v>0</v>
      </c>
      <c r="H49" s="204">
        <f t="shared" si="15"/>
        <v>0</v>
      </c>
      <c r="I49" s="431">
        <f>((I46*1000)/I48)/7</f>
        <v>44.31428571428571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821.87490000000003</v>
      </c>
      <c r="C50" s="43">
        <f t="shared" si="17"/>
        <v>838.16039999999998</v>
      </c>
      <c r="D50" s="43">
        <f t="shared" si="17"/>
        <v>93.370199999999997</v>
      </c>
      <c r="E50" s="43">
        <f t="shared" si="17"/>
        <v>828.38909999999998</v>
      </c>
      <c r="F50" s="43">
        <f t="shared" si="17"/>
        <v>820.78919999999994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44.314285714285717</v>
      </c>
      <c r="C51" s="49">
        <f t="shared" si="19"/>
        <v>44.314285714285717</v>
      </c>
      <c r="D51" s="49">
        <f t="shared" si="19"/>
        <v>44.31428571428571</v>
      </c>
      <c r="E51" s="49">
        <f t="shared" si="19"/>
        <v>44.314285714285717</v>
      </c>
      <c r="F51" s="49">
        <f t="shared" si="19"/>
        <v>44.31428571428571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3"/>
      <c r="D73" s="593"/>
      <c r="E73" s="593"/>
      <c r="F73" s="118"/>
      <c r="G73" s="198"/>
      <c r="H73" s="593"/>
      <c r="I73" s="593"/>
      <c r="J73" s="593"/>
      <c r="K73" s="118"/>
      <c r="L73" s="198"/>
      <c r="M73" s="593"/>
      <c r="N73" s="593"/>
      <c r="O73" s="118"/>
      <c r="P73" s="198"/>
      <c r="Q73" s="593"/>
      <c r="R73" s="59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1.9</v>
      </c>
      <c r="J76" s="204">
        <v>9.3000000000000007</v>
      </c>
      <c r="K76" s="205">
        <v>10.4</v>
      </c>
      <c r="L76" s="203">
        <v>10.8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1.9</v>
      </c>
      <c r="J77" s="204">
        <v>9.3000000000000007</v>
      </c>
      <c r="K77" s="205">
        <v>10.4</v>
      </c>
      <c r="L77" s="203">
        <v>10.8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10.5</v>
      </c>
      <c r="S78" s="205">
        <v>10.3</v>
      </c>
      <c r="T78" s="405">
        <f t="shared" si="26"/>
        <v>144.5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10.5</v>
      </c>
      <c r="S79" s="205">
        <v>10.4</v>
      </c>
      <c r="T79" s="405">
        <f t="shared" si="26"/>
        <v>144.9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8.9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10.6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10.5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1.3</v>
      </c>
      <c r="E81" s="204">
        <v>9.1</v>
      </c>
      <c r="F81" s="205">
        <v>10.1</v>
      </c>
      <c r="G81" s="203">
        <v>8.9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10.6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10.5</v>
      </c>
      <c r="S81" s="205">
        <v>10.4</v>
      </c>
      <c r="T81" s="405">
        <f t="shared" si="26"/>
        <v>145.50000000000003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1.3</v>
      </c>
      <c r="E82" s="204">
        <v>9.1</v>
      </c>
      <c r="F82" s="205">
        <v>10.1</v>
      </c>
      <c r="G82" s="203">
        <v>8.9</v>
      </c>
      <c r="H82" s="204">
        <v>9.3000000000000007</v>
      </c>
      <c r="I82" s="204">
        <v>1.6</v>
      </c>
      <c r="J82" s="204">
        <v>9.4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10.5</v>
      </c>
      <c r="Q82" s="204">
        <v>2</v>
      </c>
      <c r="R82" s="204">
        <v>10.5</v>
      </c>
      <c r="S82" s="205">
        <v>10.4</v>
      </c>
      <c r="T82" s="405">
        <f t="shared" si="26"/>
        <v>145.80000000000001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</v>
      </c>
      <c r="I83" s="309">
        <f t="shared" si="27"/>
        <v>11.799999999999999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74.900000000000006</v>
      </c>
      <c r="P83" s="311">
        <f t="shared" si="27"/>
        <v>73.599999999999994</v>
      </c>
      <c r="Q83" s="309">
        <f t="shared" si="27"/>
        <v>13.9</v>
      </c>
      <c r="R83" s="309">
        <f t="shared" si="27"/>
        <v>73.5</v>
      </c>
      <c r="S83" s="310">
        <f t="shared" si="27"/>
        <v>72.7</v>
      </c>
      <c r="T83" s="405">
        <f t="shared" si="26"/>
        <v>1017.0000000000001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150.55514433752776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70</v>
      </c>
      <c r="S85" s="412">
        <v>70</v>
      </c>
      <c r="T85" s="413">
        <f>SUM(B85:S85)</f>
        <v>965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10.097200000000001</v>
      </c>
      <c r="G86" s="203">
        <f t="shared" si="28"/>
        <v>8.8629999999999995</v>
      </c>
      <c r="H86" s="204">
        <f t="shared" si="28"/>
        <v>9.2153999999999989</v>
      </c>
      <c r="I86" s="204">
        <f t="shared" si="28"/>
        <v>1.5962000000000001</v>
      </c>
      <c r="J86" s="204">
        <f t="shared" si="28"/>
        <v>9.343399999999999</v>
      </c>
      <c r="K86" s="205">
        <f t="shared" si="28"/>
        <v>10.393000000000001</v>
      </c>
      <c r="L86" s="203">
        <f t="shared" si="28"/>
        <v>10.625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10.5</v>
      </c>
      <c r="S86" s="205">
        <f t="shared" si="28"/>
        <v>10.393000000000001</v>
      </c>
      <c r="T86" s="413">
        <f>((T83*1000)/T85)/7</f>
        <v>150.55514433752776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73.5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151.05386416861828</v>
      </c>
      <c r="I88" s="49">
        <f t="shared" si="30"/>
        <v>153.2467532467532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148.61111111111111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150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BE3A5-3E79-4065-B8EA-AEB643938238}">
  <dimension ref="A1:AQ239"/>
  <sheetViews>
    <sheetView view="pageBreakPreview" topLeftCell="A16" zoomScale="30" zoomScaleNormal="29" zoomScaleSheetLayoutView="30" workbookViewId="0">
      <selection activeCell="V26" sqref="V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594"/>
      <c r="E3" s="594"/>
      <c r="F3" s="594"/>
      <c r="G3" s="594"/>
      <c r="H3" s="594"/>
      <c r="I3" s="594"/>
      <c r="J3" s="594"/>
      <c r="K3" s="594"/>
      <c r="L3" s="594"/>
      <c r="M3" s="594"/>
      <c r="N3" s="594"/>
      <c r="O3" s="594"/>
      <c r="P3" s="594"/>
      <c r="Q3" s="594"/>
      <c r="R3" s="594"/>
      <c r="S3" s="594"/>
      <c r="T3" s="594"/>
      <c r="U3" s="594"/>
      <c r="V3" s="594"/>
      <c r="W3" s="594"/>
      <c r="X3" s="594"/>
      <c r="Y3" s="2"/>
      <c r="Z3" s="2"/>
      <c r="AA3" s="2"/>
      <c r="AB3" s="2"/>
      <c r="AC3" s="2"/>
      <c r="AD3" s="5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4" t="s">
        <v>1</v>
      </c>
      <c r="B9" s="594"/>
      <c r="C9" s="594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4"/>
      <c r="B10" s="594"/>
      <c r="C10" s="5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4" t="s">
        <v>4</v>
      </c>
      <c r="B11" s="594"/>
      <c r="C11" s="594"/>
      <c r="D11" s="1"/>
      <c r="E11" s="595">
        <v>1</v>
      </c>
      <c r="F11" s="1"/>
      <c r="G11" s="1"/>
      <c r="H11" s="1"/>
      <c r="I11" s="1"/>
      <c r="J11" s="1"/>
      <c r="K11" s="674" t="s">
        <v>159</v>
      </c>
      <c r="L11" s="674"/>
      <c r="M11" s="596"/>
      <c r="N11" s="5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4"/>
      <c r="B12" s="594"/>
      <c r="C12" s="594"/>
      <c r="D12" s="1"/>
      <c r="E12" s="5"/>
      <c r="F12" s="1"/>
      <c r="G12" s="1"/>
      <c r="H12" s="1"/>
      <c r="I12" s="1"/>
      <c r="J12" s="1"/>
      <c r="K12" s="596"/>
      <c r="L12" s="596"/>
      <c r="M12" s="596"/>
      <c r="N12" s="5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4"/>
      <c r="B13" s="594"/>
      <c r="C13" s="594"/>
      <c r="D13" s="594"/>
      <c r="E13" s="594"/>
      <c r="F13" s="594"/>
      <c r="G13" s="594"/>
      <c r="H13" s="594"/>
      <c r="I13" s="594"/>
      <c r="J13" s="594"/>
      <c r="K13" s="594"/>
      <c r="L13" s="596"/>
      <c r="M13" s="596"/>
      <c r="N13" s="596"/>
      <c r="O13" s="596"/>
      <c r="P13" s="596"/>
      <c r="Q13" s="596"/>
      <c r="R13" s="596"/>
      <c r="S13" s="596"/>
      <c r="T13" s="596"/>
      <c r="U13" s="596"/>
      <c r="V13" s="596"/>
      <c r="W13" s="1"/>
      <c r="X13" s="1"/>
      <c r="Y13" s="1"/>
    </row>
    <row r="14" spans="1:30" s="3" customFormat="1" ht="27" thickBot="1" x14ac:dyDescent="0.3">
      <c r="A14" s="5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455</v>
      </c>
      <c r="C17" s="300">
        <v>3.2076000000000038</v>
      </c>
      <c r="D17" s="300">
        <v>3.0580000000000043</v>
      </c>
      <c r="E17" s="300">
        <v>0.64240000000000075</v>
      </c>
      <c r="F17" s="300">
        <v>3.1020000000000043</v>
      </c>
      <c r="G17" s="300">
        <v>3.6256000000000048</v>
      </c>
      <c r="H17" s="299">
        <v>453</v>
      </c>
      <c r="I17" s="300">
        <v>4.5632000000000046</v>
      </c>
      <c r="J17" s="300">
        <v>4.6912000000000047</v>
      </c>
      <c r="K17" s="300">
        <v>0.85760000000000081</v>
      </c>
      <c r="L17" s="300">
        <v>4.6848000000000036</v>
      </c>
      <c r="M17" s="301">
        <v>5.2224000000000048</v>
      </c>
      <c r="N17" s="23">
        <v>132.39219919327925</v>
      </c>
      <c r="O17" s="24">
        <v>22.398936357805262</v>
      </c>
      <c r="P17" s="24">
        <v>130.17416207991232</v>
      </c>
      <c r="Q17" s="25">
        <v>131.6263430439395</v>
      </c>
      <c r="R17" s="23">
        <v>127.23740108052516</v>
      </c>
      <c r="S17" s="24">
        <v>22.937291888597397</v>
      </c>
      <c r="T17" s="24">
        <v>126.4672556989448</v>
      </c>
      <c r="U17" s="25">
        <v>126.93227983168961</v>
      </c>
      <c r="V17" s="302">
        <f>SUM(B17:U17)</f>
        <v>1761.8206691746934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455</v>
      </c>
      <c r="C18" s="300">
        <v>3.2076000000000038</v>
      </c>
      <c r="D18" s="300">
        <v>3.0580000000000043</v>
      </c>
      <c r="E18" s="300">
        <v>0.64240000000000075</v>
      </c>
      <c r="F18" s="300">
        <v>3.1020000000000043</v>
      </c>
      <c r="G18" s="300">
        <v>3.6256000000000048</v>
      </c>
      <c r="H18" s="299">
        <v>453</v>
      </c>
      <c r="I18" s="300">
        <v>4.5632000000000046</v>
      </c>
      <c r="J18" s="300">
        <v>4.6912000000000047</v>
      </c>
      <c r="K18" s="300">
        <v>0.85760000000000081</v>
      </c>
      <c r="L18" s="300">
        <v>4.6848000000000036</v>
      </c>
      <c r="M18" s="301">
        <v>5.2224000000000048</v>
      </c>
      <c r="N18" s="23">
        <v>132.39219919327925</v>
      </c>
      <c r="O18" s="24">
        <v>22.398936357805262</v>
      </c>
      <c r="P18" s="24">
        <v>130.17416207991232</v>
      </c>
      <c r="Q18" s="25">
        <v>131.6263430439395</v>
      </c>
      <c r="R18" s="23">
        <v>127.23740108052516</v>
      </c>
      <c r="S18" s="24">
        <v>22.937291888597397</v>
      </c>
      <c r="T18" s="24">
        <v>126.4672556989448</v>
      </c>
      <c r="U18" s="25">
        <v>126.93227983168961</v>
      </c>
      <c r="V18" s="302">
        <f t="shared" ref="V18:V23" si="0">SUM(B18:U18)</f>
        <v>1761.8206691746934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454</v>
      </c>
      <c r="C19" s="300">
        <v>2.6207999999999956</v>
      </c>
      <c r="D19" s="300">
        <v>2.4983999999999962</v>
      </c>
      <c r="E19" s="300">
        <v>0.50039999999999918</v>
      </c>
      <c r="F19" s="300">
        <v>2.5379999999999958</v>
      </c>
      <c r="G19" s="300">
        <v>2.9663999999999953</v>
      </c>
      <c r="H19" s="299">
        <v>452</v>
      </c>
      <c r="I19" s="300">
        <v>3.9927999999999959</v>
      </c>
      <c r="J19" s="300">
        <v>4.0991999999999962</v>
      </c>
      <c r="K19" s="300">
        <v>0.73359999999999925</v>
      </c>
      <c r="L19" s="300">
        <v>4.0991999999999962</v>
      </c>
      <c r="M19" s="301">
        <v>4.5471999999999957</v>
      </c>
      <c r="N19" s="23">
        <v>131.5281203226883</v>
      </c>
      <c r="O19" s="24">
        <v>22.244745456877894</v>
      </c>
      <c r="P19" s="24">
        <v>129.46357516803508</v>
      </c>
      <c r="Q19" s="25">
        <v>130.56942278242417</v>
      </c>
      <c r="R19" s="23">
        <v>126.42147956778993</v>
      </c>
      <c r="S19" s="24">
        <v>22.872763244561035</v>
      </c>
      <c r="T19" s="24">
        <v>125.46449772042209</v>
      </c>
      <c r="U19" s="25">
        <v>126.12184806732417</v>
      </c>
      <c r="V19" s="302">
        <f t="shared" si="0"/>
        <v>1749.2824523301224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454</v>
      </c>
      <c r="C20" s="300">
        <v>2.6207999999999956</v>
      </c>
      <c r="D20" s="300">
        <v>2.4983999999999962</v>
      </c>
      <c r="E20" s="300">
        <v>0.50039999999999918</v>
      </c>
      <c r="F20" s="300">
        <v>2.5379999999999958</v>
      </c>
      <c r="G20" s="300">
        <v>2.9663999999999953</v>
      </c>
      <c r="H20" s="299">
        <v>452</v>
      </c>
      <c r="I20" s="300">
        <v>3.9927999999999959</v>
      </c>
      <c r="J20" s="300">
        <v>4.0991999999999962</v>
      </c>
      <c r="K20" s="300">
        <v>0.73359999999999925</v>
      </c>
      <c r="L20" s="300">
        <v>4.0991999999999962</v>
      </c>
      <c r="M20" s="301">
        <v>4.5471999999999957</v>
      </c>
      <c r="N20" s="23">
        <v>131.5281203226883</v>
      </c>
      <c r="O20" s="24">
        <v>22.244745456877894</v>
      </c>
      <c r="P20" s="24">
        <v>129.46357516803508</v>
      </c>
      <c r="Q20" s="25">
        <v>130.56942278242417</v>
      </c>
      <c r="R20" s="23">
        <v>126.42147956778993</v>
      </c>
      <c r="S20" s="24">
        <v>22.872763244561035</v>
      </c>
      <c r="T20" s="24">
        <v>125.46449772042209</v>
      </c>
      <c r="U20" s="25">
        <v>126.12184806732417</v>
      </c>
      <c r="V20" s="302">
        <f t="shared" si="0"/>
        <v>1749.2824523301224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454</v>
      </c>
      <c r="C21" s="300">
        <v>2.6207999999999956</v>
      </c>
      <c r="D21" s="300">
        <v>2.4983999999999962</v>
      </c>
      <c r="E21" s="300">
        <v>0.50039999999999918</v>
      </c>
      <c r="F21" s="300">
        <v>2.5379999999999958</v>
      </c>
      <c r="G21" s="300">
        <v>2.9663999999999953</v>
      </c>
      <c r="H21" s="299">
        <v>452</v>
      </c>
      <c r="I21" s="300">
        <v>3.9927999999999959</v>
      </c>
      <c r="J21" s="300">
        <v>4.0991999999999962</v>
      </c>
      <c r="K21" s="300">
        <v>0.73359999999999925</v>
      </c>
      <c r="L21" s="300">
        <v>4.0991999999999962</v>
      </c>
      <c r="M21" s="301">
        <v>4.5471999999999957</v>
      </c>
      <c r="N21" s="23">
        <v>131.5281203226883</v>
      </c>
      <c r="O21" s="24">
        <v>22.244745456877894</v>
      </c>
      <c r="P21" s="24">
        <v>129.46357516803508</v>
      </c>
      <c r="Q21" s="25">
        <v>130.56942278242417</v>
      </c>
      <c r="R21" s="23">
        <v>126.42147956778993</v>
      </c>
      <c r="S21" s="24">
        <v>22.872763244561035</v>
      </c>
      <c r="T21" s="24">
        <v>125.46449772042209</v>
      </c>
      <c r="U21" s="25">
        <v>126.12184806732417</v>
      </c>
      <c r="V21" s="302">
        <f t="shared" si="0"/>
        <v>1749.2824523301224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454</v>
      </c>
      <c r="C22" s="300">
        <v>2.6207999999999956</v>
      </c>
      <c r="D22" s="300">
        <v>2.4983999999999962</v>
      </c>
      <c r="E22" s="300">
        <v>0.50039999999999918</v>
      </c>
      <c r="F22" s="300">
        <v>2.5379999999999958</v>
      </c>
      <c r="G22" s="300">
        <v>2.9663999999999953</v>
      </c>
      <c r="H22" s="299">
        <v>452</v>
      </c>
      <c r="I22" s="300">
        <v>3.9927999999999959</v>
      </c>
      <c r="J22" s="300">
        <v>4.0991999999999962</v>
      </c>
      <c r="K22" s="300">
        <v>0.73359999999999925</v>
      </c>
      <c r="L22" s="300">
        <v>4.0991999999999962</v>
      </c>
      <c r="M22" s="301">
        <v>4.5471999999999957</v>
      </c>
      <c r="N22" s="23">
        <v>131.5281203226883</v>
      </c>
      <c r="O22" s="24">
        <v>22.244745456877894</v>
      </c>
      <c r="P22" s="24">
        <v>129.46357516803508</v>
      </c>
      <c r="Q22" s="25">
        <v>130.56942278242417</v>
      </c>
      <c r="R22" s="23">
        <v>126.42147956778993</v>
      </c>
      <c r="S22" s="24">
        <v>22.872763244561035</v>
      </c>
      <c r="T22" s="24">
        <v>125.46449772042209</v>
      </c>
      <c r="U22" s="25">
        <v>126.12184806732417</v>
      </c>
      <c r="V22" s="302">
        <f t="shared" si="0"/>
        <v>1749.2824523301224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454</v>
      </c>
      <c r="C23" s="300">
        <v>2.6207999999999956</v>
      </c>
      <c r="D23" s="300">
        <v>2.4983999999999962</v>
      </c>
      <c r="E23" s="300">
        <v>0.50039999999999918</v>
      </c>
      <c r="F23" s="300">
        <v>2.5379999999999958</v>
      </c>
      <c r="G23" s="300">
        <v>2.9663999999999953</v>
      </c>
      <c r="H23" s="299">
        <v>452</v>
      </c>
      <c r="I23" s="300">
        <v>3.9927999999999959</v>
      </c>
      <c r="J23" s="300">
        <v>4.0991999999999962</v>
      </c>
      <c r="K23" s="300">
        <v>0.73359999999999925</v>
      </c>
      <c r="L23" s="300">
        <v>4.0991999999999962</v>
      </c>
      <c r="M23" s="301">
        <v>4.5471999999999957</v>
      </c>
      <c r="N23" s="23">
        <v>131.5281203226883</v>
      </c>
      <c r="O23" s="24">
        <v>22.244745456877894</v>
      </c>
      <c r="P23" s="24">
        <v>129.46357516803508</v>
      </c>
      <c r="Q23" s="25">
        <v>130.56942278242417</v>
      </c>
      <c r="R23" s="23">
        <v>126.42147956778993</v>
      </c>
      <c r="S23" s="24">
        <v>22.872763244561035</v>
      </c>
      <c r="T23" s="24">
        <v>125.46449772042209</v>
      </c>
      <c r="U23" s="25">
        <v>126.12184806732417</v>
      </c>
      <c r="V23" s="302">
        <f t="shared" si="0"/>
        <v>1749.2824523301224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3180</v>
      </c>
      <c r="C24" s="306">
        <f t="shared" ref="C24:U24" si="1">SUM(C17:C23)</f>
        <v>19.519199999999984</v>
      </c>
      <c r="D24" s="306">
        <f t="shared" si="1"/>
        <v>18.60799999999999</v>
      </c>
      <c r="E24" s="306">
        <f t="shared" si="1"/>
        <v>3.7867999999999968</v>
      </c>
      <c r="F24" s="306">
        <f t="shared" si="1"/>
        <v>18.893999999999991</v>
      </c>
      <c r="G24" s="306">
        <f t="shared" si="1"/>
        <v>22.083199999999987</v>
      </c>
      <c r="H24" s="305">
        <f t="shared" si="1"/>
        <v>3166</v>
      </c>
      <c r="I24" s="306">
        <f t="shared" si="1"/>
        <v>29.090399999999988</v>
      </c>
      <c r="J24" s="306">
        <f t="shared" si="1"/>
        <v>29.878399999999992</v>
      </c>
      <c r="K24" s="306">
        <f t="shared" si="1"/>
        <v>5.3831999999999978</v>
      </c>
      <c r="L24" s="306">
        <f t="shared" si="1"/>
        <v>29.865599999999986</v>
      </c>
      <c r="M24" s="307">
        <f t="shared" si="1"/>
        <v>33.180799999999991</v>
      </c>
      <c r="N24" s="391">
        <f t="shared" si="1"/>
        <v>922.42500000000007</v>
      </c>
      <c r="O24" s="392">
        <f t="shared" si="1"/>
        <v>156.02160000000001</v>
      </c>
      <c r="P24" s="392">
        <f t="shared" si="1"/>
        <v>907.66619999999989</v>
      </c>
      <c r="Q24" s="393">
        <f t="shared" si="1"/>
        <v>916.09979999999996</v>
      </c>
      <c r="R24" s="391">
        <f t="shared" si="1"/>
        <v>886.58219999999983</v>
      </c>
      <c r="S24" s="392">
        <f t="shared" si="1"/>
        <v>160.23839999999998</v>
      </c>
      <c r="T24" s="392">
        <f t="shared" si="1"/>
        <v>880.25699999999995</v>
      </c>
      <c r="U24" s="393">
        <f t="shared" si="1"/>
        <v>884.4738000000001</v>
      </c>
      <c r="V24" s="302">
        <f>SUM(B24:U24)</f>
        <v>12270.053599999999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150.6</v>
      </c>
      <c r="D25" s="314">
        <v>150.6</v>
      </c>
      <c r="E25" s="314">
        <v>150.6</v>
      </c>
      <c r="F25" s="314">
        <v>150.6</v>
      </c>
      <c r="G25" s="314">
        <v>150.6</v>
      </c>
      <c r="H25" s="313"/>
      <c r="I25" s="314">
        <v>150.6</v>
      </c>
      <c r="J25" s="314">
        <v>150.6</v>
      </c>
      <c r="K25" s="314">
        <v>150.6</v>
      </c>
      <c r="L25" s="314">
        <v>150.6</v>
      </c>
      <c r="M25" s="315">
        <v>150.6</v>
      </c>
      <c r="N25" s="387">
        <v>150.6</v>
      </c>
      <c r="O25" s="388">
        <v>150.6</v>
      </c>
      <c r="P25" s="388">
        <v>150.6</v>
      </c>
      <c r="Q25" s="389">
        <v>150.6</v>
      </c>
      <c r="R25" s="390">
        <v>150.6</v>
      </c>
      <c r="S25" s="388">
        <v>150.6</v>
      </c>
      <c r="T25" s="388">
        <v>150.6</v>
      </c>
      <c r="U25" s="389">
        <v>150.6</v>
      </c>
      <c r="V25" s="320">
        <f>+((V24/V26)/7)*1000</f>
        <v>150.71924333619947</v>
      </c>
    </row>
    <row r="26" spans="1:42" s="52" customFormat="1" ht="36.75" customHeight="1" x14ac:dyDescent="0.25">
      <c r="A26" s="321" t="s">
        <v>21</v>
      </c>
      <c r="B26" s="322"/>
      <c r="C26" s="323">
        <v>728</v>
      </c>
      <c r="D26" s="323">
        <v>694</v>
      </c>
      <c r="E26" s="323">
        <v>139</v>
      </c>
      <c r="F26" s="323">
        <v>705</v>
      </c>
      <c r="G26" s="323">
        <v>824</v>
      </c>
      <c r="H26" s="324"/>
      <c r="I26" s="323">
        <v>713</v>
      </c>
      <c r="J26" s="323">
        <v>732</v>
      </c>
      <c r="K26" s="323">
        <v>131</v>
      </c>
      <c r="L26" s="323">
        <v>732</v>
      </c>
      <c r="M26" s="325">
        <v>812</v>
      </c>
      <c r="N26" s="86">
        <v>875</v>
      </c>
      <c r="O26" s="35">
        <v>148</v>
      </c>
      <c r="P26" s="35">
        <v>861</v>
      </c>
      <c r="Q26" s="36">
        <v>869</v>
      </c>
      <c r="R26" s="34">
        <v>841</v>
      </c>
      <c r="S26" s="35">
        <v>152</v>
      </c>
      <c r="T26" s="35">
        <v>835</v>
      </c>
      <c r="U26" s="36">
        <v>839</v>
      </c>
      <c r="V26" s="326">
        <f>SUM(C26:U26)</f>
        <v>11630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657.82080000000008</v>
      </c>
      <c r="D27" s="300">
        <f t="shared" ref="D27:G27" si="2">(D26*D25/1000)*6</f>
        <v>627.09839999999997</v>
      </c>
      <c r="E27" s="300">
        <f t="shared" si="2"/>
        <v>125.60039999999999</v>
      </c>
      <c r="F27" s="300">
        <f t="shared" si="2"/>
        <v>637.03800000000001</v>
      </c>
      <c r="G27" s="300">
        <f t="shared" si="2"/>
        <v>744.56639999999993</v>
      </c>
      <c r="H27" s="328"/>
      <c r="I27" s="300">
        <f>(I26*I25/1000)*6</f>
        <v>644.2668000000001</v>
      </c>
      <c r="J27" s="300">
        <f>(J26*J25/1000)*6</f>
        <v>661.43520000000001</v>
      </c>
      <c r="K27" s="300">
        <f>(K26*K25/1000)*6</f>
        <v>118.3716</v>
      </c>
      <c r="L27" s="300">
        <f>(L26*L25/1000)*6</f>
        <v>661.43520000000001</v>
      </c>
      <c r="M27" s="301">
        <f>(M26*M25/1000)*6</f>
        <v>733.72320000000002</v>
      </c>
      <c r="N27" s="302">
        <f>((N26*N25)*7/1000-N17-N18)/5</f>
        <v>131.5281203226883</v>
      </c>
      <c r="O27" s="204">
        <f t="shared" ref="O27:U27" si="3">((O26*O25)*7/1000-O17-O18)/5</f>
        <v>22.244745456877894</v>
      </c>
      <c r="P27" s="204">
        <f t="shared" si="3"/>
        <v>129.46357516803508</v>
      </c>
      <c r="Q27" s="205">
        <f t="shared" si="3"/>
        <v>130.56942278242417</v>
      </c>
      <c r="R27" s="203">
        <f t="shared" si="3"/>
        <v>126.42147956778993</v>
      </c>
      <c r="S27" s="204">
        <f t="shared" si="3"/>
        <v>22.872763244561035</v>
      </c>
      <c r="T27" s="204">
        <f t="shared" si="3"/>
        <v>125.46449772042209</v>
      </c>
      <c r="U27" s="205">
        <f t="shared" si="3"/>
        <v>126.12184806732417</v>
      </c>
      <c r="V27" s="88"/>
      <c r="W27" s="52">
        <f>((V24*1000)/V26)/7</f>
        <v>150.71924333619947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2.6207999999999956</v>
      </c>
      <c r="D28" s="330">
        <f t="shared" ref="D28:G28" si="4">+(D25-$C$32)*D26/1000</f>
        <v>2.4983999999999962</v>
      </c>
      <c r="E28" s="330">
        <f t="shared" si="4"/>
        <v>0.50039999999999918</v>
      </c>
      <c r="F28" s="330">
        <f t="shared" si="4"/>
        <v>2.5379999999999958</v>
      </c>
      <c r="G28" s="330">
        <f t="shared" si="4"/>
        <v>2.9663999999999953</v>
      </c>
      <c r="H28" s="329"/>
      <c r="I28" s="330">
        <f>+(I25-$I$32)*I26/1000</f>
        <v>3.9927999999999959</v>
      </c>
      <c r="J28" s="330">
        <f t="shared" ref="J28:M28" si="5">+(J25-$I$32)*J26/1000</f>
        <v>4.0991999999999962</v>
      </c>
      <c r="K28" s="330">
        <f t="shared" si="5"/>
        <v>0.73359999999999925</v>
      </c>
      <c r="L28" s="330">
        <f t="shared" si="5"/>
        <v>4.0991999999999962</v>
      </c>
      <c r="M28" s="331">
        <f t="shared" si="5"/>
        <v>4.5471999999999957</v>
      </c>
      <c r="N28" s="259">
        <f t="shared" ref="N28:U28" si="6">((N26*N25)*7)/1000</f>
        <v>922.42499999999995</v>
      </c>
      <c r="O28" s="45">
        <f t="shared" si="6"/>
        <v>156.02160000000001</v>
      </c>
      <c r="P28" s="45">
        <f t="shared" si="6"/>
        <v>907.6662</v>
      </c>
      <c r="Q28" s="46">
        <f t="shared" si="6"/>
        <v>916.09979999999996</v>
      </c>
      <c r="R28" s="44">
        <f t="shared" si="6"/>
        <v>886.58219999999994</v>
      </c>
      <c r="S28" s="45">
        <f t="shared" si="6"/>
        <v>160.23839999999998</v>
      </c>
      <c r="T28" s="45">
        <f t="shared" si="6"/>
        <v>880.25699999999995</v>
      </c>
      <c r="U28" s="46">
        <f t="shared" si="6"/>
        <v>884.47379999999998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849.33333333333576</v>
      </c>
      <c r="D29" s="333">
        <f t="shared" si="7"/>
        <v>809.66666666666902</v>
      </c>
      <c r="E29" s="333">
        <f t="shared" si="7"/>
        <v>162.16666666666714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854.0000000000025</v>
      </c>
      <c r="K29" s="333">
        <f>+K26*(1.16666666666667)</f>
        <v>152.83333333333377</v>
      </c>
      <c r="L29" s="333">
        <f>+L26*(1.16666666666667)</f>
        <v>854.0000000000025</v>
      </c>
      <c r="M29" s="334">
        <f>+M26*(1.16666666666667)</f>
        <v>947.3333333333361</v>
      </c>
      <c r="N29" s="89">
        <f t="shared" ref="N29:U29" si="8">+(N24/N26)/7*1000</f>
        <v>150.60000000000002</v>
      </c>
      <c r="O29" s="49">
        <f t="shared" si="8"/>
        <v>150.60000000000002</v>
      </c>
      <c r="P29" s="49">
        <f t="shared" si="8"/>
        <v>150.6</v>
      </c>
      <c r="Q29" s="50">
        <f t="shared" si="8"/>
        <v>150.60000000000002</v>
      </c>
      <c r="R29" s="48">
        <f t="shared" si="8"/>
        <v>150.6</v>
      </c>
      <c r="S29" s="49">
        <f t="shared" si="8"/>
        <v>150.6</v>
      </c>
      <c r="T29" s="49">
        <f t="shared" si="8"/>
        <v>150.60000000000002</v>
      </c>
      <c r="U29" s="50">
        <f t="shared" si="8"/>
        <v>150.60000000000002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109.63680000000001</v>
      </c>
      <c r="D30" s="335">
        <f t="shared" ref="D30:G30" si="9">+(D27/6)</f>
        <v>104.51639999999999</v>
      </c>
      <c r="E30" s="335">
        <f t="shared" si="9"/>
        <v>20.933399999999999</v>
      </c>
      <c r="F30" s="335">
        <f t="shared" si="9"/>
        <v>106.173</v>
      </c>
      <c r="G30" s="335">
        <f t="shared" si="9"/>
        <v>124.09439999999999</v>
      </c>
      <c r="H30" s="328"/>
      <c r="I30" s="335">
        <f>+(I27/6)</f>
        <v>107.37780000000002</v>
      </c>
      <c r="J30" s="335">
        <f>+(J27/6)</f>
        <v>110.2392</v>
      </c>
      <c r="K30" s="335">
        <f>+(K27/6)</f>
        <v>19.7286</v>
      </c>
      <c r="L30" s="335">
        <f>+(L27/6)</f>
        <v>110.2392</v>
      </c>
      <c r="M30" s="336">
        <f>+(M27/6)</f>
        <v>122.2872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269.21220000000005</v>
      </c>
      <c r="D31" s="335">
        <f t="shared" ref="D31:G31" si="10">+((D27-D24)/4)+D30</f>
        <v>256.63900000000001</v>
      </c>
      <c r="E31" s="335">
        <f t="shared" si="10"/>
        <v>51.386799999999994</v>
      </c>
      <c r="F31" s="335">
        <f t="shared" si="10"/>
        <v>260.709</v>
      </c>
      <c r="G31" s="335">
        <f t="shared" si="10"/>
        <v>304.71519999999998</v>
      </c>
      <c r="H31" s="328"/>
      <c r="I31" s="335">
        <f>+((I27-I24)/4)+I30</f>
        <v>261.17190000000005</v>
      </c>
      <c r="J31" s="335">
        <f>+((J27-J24)/4)+J30</f>
        <v>268.1284</v>
      </c>
      <c r="K31" s="335">
        <f>+((K27-K24)/4)+K30</f>
        <v>47.975700000000003</v>
      </c>
      <c r="L31" s="335">
        <f>+((L27-L24)/4)+L30</f>
        <v>268.13159999999999</v>
      </c>
      <c r="M31" s="336">
        <f>+((M27-M24)/4)+M30</f>
        <v>297.4228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454.23</v>
      </c>
      <c r="E32" s="340">
        <f>+SUM(C26:G26)</f>
        <v>3090</v>
      </c>
      <c r="F32" s="341"/>
      <c r="G32" s="341"/>
      <c r="H32" s="337"/>
      <c r="I32" s="338">
        <v>145</v>
      </c>
      <c r="J32" s="339">
        <f>+I32*K32/1000</f>
        <v>452.4</v>
      </c>
      <c r="K32" s="340">
        <f>+SUM(I26:M26)</f>
        <v>3120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117.25930000000001</v>
      </c>
      <c r="C39" s="82">
        <v>119.42790000000001</v>
      </c>
      <c r="D39" s="82">
        <v>12.546899999999999</v>
      </c>
      <c r="E39" s="82">
        <v>117.56910000000002</v>
      </c>
      <c r="F39" s="82">
        <v>116.94949999999999</v>
      </c>
      <c r="G39" s="82"/>
      <c r="H39" s="82"/>
      <c r="I39" s="205">
        <f t="shared" ref="I39:I46" si="11">SUM(B39:H39)</f>
        <v>483.75270000000006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117.25930000000001</v>
      </c>
      <c r="C40" s="82">
        <v>119.42790000000001</v>
      </c>
      <c r="D40" s="82">
        <v>12.546899999999999</v>
      </c>
      <c r="E40" s="82">
        <v>117.56910000000002</v>
      </c>
      <c r="F40" s="82">
        <v>116.94949999999999</v>
      </c>
      <c r="G40" s="82"/>
      <c r="H40" s="82"/>
      <c r="I40" s="205">
        <f t="shared" si="11"/>
        <v>483.75270000000006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234.51860000000002</v>
      </c>
      <c r="C46" s="309">
        <f t="shared" si="13"/>
        <v>238.85580000000002</v>
      </c>
      <c r="D46" s="309">
        <f t="shared" si="13"/>
        <v>25.093799999999998</v>
      </c>
      <c r="E46" s="309">
        <f t="shared" si="13"/>
        <v>235.13820000000004</v>
      </c>
      <c r="F46" s="309">
        <f t="shared" si="13"/>
        <v>233.89899999999997</v>
      </c>
      <c r="G46" s="309">
        <f t="shared" si="13"/>
        <v>0</v>
      </c>
      <c r="H46" s="309">
        <f t="shared" si="13"/>
        <v>0</v>
      </c>
      <c r="I46" s="205">
        <f t="shared" si="11"/>
        <v>967.50540000000012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154.9</v>
      </c>
      <c r="C47" s="571">
        <v>154.9</v>
      </c>
      <c r="D47" s="571">
        <v>154.9</v>
      </c>
      <c r="E47" s="571">
        <v>154.9</v>
      </c>
      <c r="F47" s="571">
        <v>154.9</v>
      </c>
      <c r="G47" s="317"/>
      <c r="H47" s="317"/>
      <c r="I47" s="425">
        <f>+((I46/I48)/7)*1000</f>
        <v>44.25714285714286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771</v>
      </c>
      <c r="D48" s="35">
        <v>81</v>
      </c>
      <c r="E48" s="35">
        <v>759</v>
      </c>
      <c r="F48" s="35">
        <v>755</v>
      </c>
      <c r="G48" s="35"/>
      <c r="H48" s="35"/>
      <c r="I48" s="427">
        <f>SUM(B48:H48)</f>
        <v>3123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117.25930000000001</v>
      </c>
      <c r="C49" s="204">
        <f t="shared" si="15"/>
        <v>119.42790000000001</v>
      </c>
      <c r="D49" s="204">
        <f t="shared" si="15"/>
        <v>12.546899999999999</v>
      </c>
      <c r="E49" s="204">
        <f t="shared" si="15"/>
        <v>117.56910000000002</v>
      </c>
      <c r="F49" s="204">
        <f t="shared" si="15"/>
        <v>116.94949999999999</v>
      </c>
      <c r="G49" s="204">
        <f t="shared" si="15"/>
        <v>0</v>
      </c>
      <c r="H49" s="204">
        <f t="shared" si="15"/>
        <v>0</v>
      </c>
      <c r="I49" s="431">
        <f>((I46*1000)/I48)/7</f>
        <v>44.257142857142867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820.81510000000003</v>
      </c>
      <c r="C50" s="43">
        <f t="shared" si="17"/>
        <v>835.99530000000004</v>
      </c>
      <c r="D50" s="43">
        <f t="shared" si="17"/>
        <v>87.828299999999999</v>
      </c>
      <c r="E50" s="43">
        <f t="shared" si="17"/>
        <v>822.98370000000011</v>
      </c>
      <c r="F50" s="43">
        <f t="shared" si="17"/>
        <v>818.64649999999995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44.25714285714286</v>
      </c>
      <c r="C51" s="49">
        <f t="shared" si="19"/>
        <v>44.25714285714286</v>
      </c>
      <c r="D51" s="49">
        <f t="shared" si="19"/>
        <v>44.257142857142846</v>
      </c>
      <c r="E51" s="49">
        <f t="shared" si="19"/>
        <v>44.257142857142867</v>
      </c>
      <c r="F51" s="49">
        <f t="shared" si="19"/>
        <v>44.257142857142846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7"/>
      <c r="D73" s="597"/>
      <c r="E73" s="597"/>
      <c r="F73" s="118"/>
      <c r="G73" s="198"/>
      <c r="H73" s="597"/>
      <c r="I73" s="597"/>
      <c r="J73" s="597"/>
      <c r="K73" s="118"/>
      <c r="L73" s="198"/>
      <c r="M73" s="597"/>
      <c r="N73" s="597"/>
      <c r="O73" s="118"/>
      <c r="P73" s="198"/>
      <c r="Q73" s="597"/>
      <c r="R73" s="5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1.3</v>
      </c>
      <c r="E76" s="204">
        <v>9.1</v>
      </c>
      <c r="F76" s="205">
        <v>10.1</v>
      </c>
      <c r="G76" s="203">
        <v>8.9</v>
      </c>
      <c r="H76" s="204">
        <v>9.3000000000000007</v>
      </c>
      <c r="I76" s="204">
        <v>1.6</v>
      </c>
      <c r="J76" s="204">
        <v>9.4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10.5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1.3</v>
      </c>
      <c r="E77" s="204">
        <v>9.1</v>
      </c>
      <c r="F77" s="205">
        <v>10.1</v>
      </c>
      <c r="G77" s="203">
        <v>8.9</v>
      </c>
      <c r="H77" s="204">
        <v>9.3000000000000007</v>
      </c>
      <c r="I77" s="204">
        <v>1.6</v>
      </c>
      <c r="J77" s="204">
        <v>9.4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10.5</v>
      </c>
      <c r="Q77" s="204">
        <v>2</v>
      </c>
      <c r="R77" s="204">
        <v>10.5</v>
      </c>
      <c r="S77" s="205">
        <v>10.4</v>
      </c>
      <c r="T77" s="405">
        <f t="shared" si="26"/>
        <v>145.80000000000001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</v>
      </c>
      <c r="I78" s="204">
        <v>1.7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1.9</v>
      </c>
      <c r="R78" s="204">
        <v>10.199999999999999</v>
      </c>
      <c r="S78" s="205">
        <v>10.3</v>
      </c>
      <c r="T78" s="405">
        <f t="shared" si="26"/>
        <v>144.1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1.7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144.80000000000001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1.7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10.3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1.7</v>
      </c>
      <c r="J81" s="204">
        <v>9.3000000000000007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10.3</v>
      </c>
      <c r="S81" s="205">
        <v>10.4</v>
      </c>
      <c r="T81" s="405">
        <f t="shared" si="26"/>
        <v>145.00000000000003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8.9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10.3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64.500000000000014</v>
      </c>
      <c r="I83" s="309">
        <f t="shared" si="27"/>
        <v>11.8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74.800000000000011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72.399999999999991</v>
      </c>
      <c r="S83" s="310">
        <f t="shared" si="27"/>
        <v>72.7</v>
      </c>
      <c r="T83" s="405">
        <f t="shared" si="26"/>
        <v>1015.8000000000001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150.53349140486068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9.3062000000000005</v>
      </c>
      <c r="C86" s="204">
        <f t="shared" si="28"/>
        <v>8.8726000000000003</v>
      </c>
      <c r="D86" s="204">
        <f t="shared" si="28"/>
        <v>1.1992</v>
      </c>
      <c r="E86" s="204">
        <f t="shared" si="28"/>
        <v>9.0019999999999989</v>
      </c>
      <c r="F86" s="205">
        <f t="shared" si="28"/>
        <v>10.097200000000001</v>
      </c>
      <c r="G86" s="203">
        <f t="shared" si="28"/>
        <v>8.8230000000000004</v>
      </c>
      <c r="H86" s="204">
        <f t="shared" si="28"/>
        <v>9.1754000000000016</v>
      </c>
      <c r="I86" s="204">
        <f t="shared" si="28"/>
        <v>1.7162000000000002</v>
      </c>
      <c r="J86" s="204">
        <f t="shared" si="28"/>
        <v>9.3033999999999999</v>
      </c>
      <c r="K86" s="205">
        <f t="shared" si="28"/>
        <v>10.393000000000001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10.531499999999999</v>
      </c>
      <c r="Q86" s="204">
        <f t="shared" si="28"/>
        <v>1.9845999999999999</v>
      </c>
      <c r="R86" s="204">
        <f t="shared" si="28"/>
        <v>10.290000000000001</v>
      </c>
      <c r="S86" s="205">
        <f t="shared" si="28"/>
        <v>10.393000000000001</v>
      </c>
      <c r="T86" s="413">
        <f>((T83*1000)/T85)/7</f>
        <v>150.53349140486074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151.0538641686183</v>
      </c>
      <c r="I88" s="49">
        <f t="shared" si="30"/>
        <v>153.24675324675323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148.4126984126984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149.89648033126292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06FE6-C04E-4A3C-9B22-A66FEEAF5EDD}">
  <dimension ref="A1:AQ239"/>
  <sheetViews>
    <sheetView view="pageBreakPreview" topLeftCell="A46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598"/>
      <c r="E3" s="598"/>
      <c r="F3" s="598"/>
      <c r="G3" s="598"/>
      <c r="H3" s="598"/>
      <c r="I3" s="598"/>
      <c r="J3" s="598"/>
      <c r="K3" s="598"/>
      <c r="L3" s="598"/>
      <c r="M3" s="598"/>
      <c r="N3" s="598"/>
      <c r="O3" s="598"/>
      <c r="P3" s="598"/>
      <c r="Q3" s="598"/>
      <c r="R3" s="598"/>
      <c r="S3" s="598"/>
      <c r="T3" s="598"/>
      <c r="U3" s="598"/>
      <c r="V3" s="598"/>
      <c r="W3" s="598"/>
      <c r="X3" s="598"/>
      <c r="Y3" s="2"/>
      <c r="Z3" s="2"/>
      <c r="AA3" s="2"/>
      <c r="AB3" s="2"/>
      <c r="AC3" s="2"/>
      <c r="AD3" s="5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8" t="s">
        <v>1</v>
      </c>
      <c r="B9" s="598"/>
      <c r="C9" s="598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8"/>
      <c r="B10" s="598"/>
      <c r="C10" s="5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8" t="s">
        <v>4</v>
      </c>
      <c r="B11" s="598"/>
      <c r="C11" s="598"/>
      <c r="D11" s="1"/>
      <c r="E11" s="599">
        <v>1</v>
      </c>
      <c r="F11" s="1"/>
      <c r="G11" s="1"/>
      <c r="H11" s="1"/>
      <c r="I11" s="1"/>
      <c r="J11" s="1"/>
      <c r="K11" s="674" t="s">
        <v>160</v>
      </c>
      <c r="L11" s="674"/>
      <c r="M11" s="600"/>
      <c r="N11" s="6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8"/>
      <c r="B12" s="598"/>
      <c r="C12" s="598"/>
      <c r="D12" s="1"/>
      <c r="E12" s="5"/>
      <c r="F12" s="1"/>
      <c r="G12" s="1"/>
      <c r="H12" s="1"/>
      <c r="I12" s="1"/>
      <c r="J12" s="1"/>
      <c r="K12" s="600"/>
      <c r="L12" s="600"/>
      <c r="M12" s="600"/>
      <c r="N12" s="6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8"/>
      <c r="B13" s="598"/>
      <c r="C13" s="598"/>
      <c r="D13" s="598"/>
      <c r="E13" s="598"/>
      <c r="F13" s="598"/>
      <c r="G13" s="598"/>
      <c r="H13" s="598"/>
      <c r="I13" s="598"/>
      <c r="J13" s="598"/>
      <c r="K13" s="598"/>
      <c r="L13" s="600"/>
      <c r="M13" s="600"/>
      <c r="N13" s="600"/>
      <c r="O13" s="600"/>
      <c r="P13" s="600"/>
      <c r="Q13" s="600"/>
      <c r="R13" s="600"/>
      <c r="S13" s="600"/>
      <c r="T13" s="600"/>
      <c r="U13" s="600"/>
      <c r="V13" s="600"/>
      <c r="W13" s="1"/>
      <c r="X13" s="1"/>
      <c r="Y13" s="1"/>
    </row>
    <row r="14" spans="1:30" s="3" customFormat="1" ht="27" thickBot="1" x14ac:dyDescent="0.3">
      <c r="A14" s="59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454</v>
      </c>
      <c r="C17" s="300">
        <v>2.6207999999999956</v>
      </c>
      <c r="D17" s="300">
        <v>2.4983999999999962</v>
      </c>
      <c r="E17" s="300">
        <v>0.50039999999999918</v>
      </c>
      <c r="F17" s="300">
        <v>2.5379999999999958</v>
      </c>
      <c r="G17" s="300">
        <v>2.9663999999999953</v>
      </c>
      <c r="H17" s="299">
        <v>452</v>
      </c>
      <c r="I17" s="300">
        <v>3.9927999999999959</v>
      </c>
      <c r="J17" s="300">
        <v>4.0991999999999962</v>
      </c>
      <c r="K17" s="300">
        <v>0.73359999999999925</v>
      </c>
      <c r="L17" s="300">
        <v>4.0991999999999962</v>
      </c>
      <c r="M17" s="301">
        <v>4.5471999999999957</v>
      </c>
      <c r="N17" s="23">
        <v>131.5281203226883</v>
      </c>
      <c r="O17" s="24">
        <v>22.244745456877894</v>
      </c>
      <c r="P17" s="24">
        <v>129.46357516803508</v>
      </c>
      <c r="Q17" s="25">
        <v>130.56942278242417</v>
      </c>
      <c r="R17" s="23">
        <v>126.42147956778993</v>
      </c>
      <c r="S17" s="24">
        <v>22.872763244561035</v>
      </c>
      <c r="T17" s="24">
        <v>125.46449772042209</v>
      </c>
      <c r="U17" s="25">
        <v>126.12184806732417</v>
      </c>
      <c r="V17" s="302">
        <f>SUM(B17:U17)</f>
        <v>1749.2824523301224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454</v>
      </c>
      <c r="C18" s="300">
        <v>2.6207999999999956</v>
      </c>
      <c r="D18" s="300">
        <v>2.4983999999999962</v>
      </c>
      <c r="E18" s="300">
        <v>0.50039999999999918</v>
      </c>
      <c r="F18" s="300">
        <v>2.5379999999999958</v>
      </c>
      <c r="G18" s="300">
        <v>2.9663999999999953</v>
      </c>
      <c r="H18" s="299">
        <v>452</v>
      </c>
      <c r="I18" s="300">
        <v>3.9927999999999959</v>
      </c>
      <c r="J18" s="300">
        <v>4.0991999999999962</v>
      </c>
      <c r="K18" s="300">
        <v>0.73359999999999925</v>
      </c>
      <c r="L18" s="300">
        <v>4.0991999999999962</v>
      </c>
      <c r="M18" s="301">
        <v>4.5471999999999957</v>
      </c>
      <c r="N18" s="23">
        <v>131.5281203226883</v>
      </c>
      <c r="O18" s="24">
        <v>22.244745456877894</v>
      </c>
      <c r="P18" s="24">
        <v>129.46357516803508</v>
      </c>
      <c r="Q18" s="25">
        <v>130.56942278242417</v>
      </c>
      <c r="R18" s="23">
        <v>126.42147956778993</v>
      </c>
      <c r="S18" s="24">
        <v>22.872763244561035</v>
      </c>
      <c r="T18" s="24">
        <v>125.46449772042209</v>
      </c>
      <c r="U18" s="25">
        <v>126.12184806732417</v>
      </c>
      <c r="V18" s="302">
        <f t="shared" ref="V18:V23" si="0">SUM(B18:U18)</f>
        <v>1749.2824523301224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452</v>
      </c>
      <c r="C19" s="300">
        <v>2.0328000000000084</v>
      </c>
      <c r="D19" s="300">
        <v>1.9404000000000079</v>
      </c>
      <c r="E19" s="300">
        <v>0.37240000000000151</v>
      </c>
      <c r="F19" s="300">
        <v>1.974000000000008</v>
      </c>
      <c r="G19" s="300">
        <v>2.3016000000000094</v>
      </c>
      <c r="H19" s="299">
        <v>450</v>
      </c>
      <c r="I19" s="300">
        <v>3.4080000000000084</v>
      </c>
      <c r="J19" s="300">
        <v>3.4944000000000082</v>
      </c>
      <c r="K19" s="300">
        <v>0.62400000000000144</v>
      </c>
      <c r="L19" s="300">
        <v>3.5136000000000087</v>
      </c>
      <c r="M19" s="301">
        <v>3.8928000000000091</v>
      </c>
      <c r="N19" s="23">
        <v>130.89375187092466</v>
      </c>
      <c r="O19" s="24">
        <v>22.140661817248844</v>
      </c>
      <c r="P19" s="24">
        <v>128.78348993278598</v>
      </c>
      <c r="Q19" s="25">
        <v>130.01891088703036</v>
      </c>
      <c r="R19" s="23">
        <v>125.59620817288405</v>
      </c>
      <c r="S19" s="24">
        <v>22.51861470217559</v>
      </c>
      <c r="T19" s="24">
        <v>124.72068091183121</v>
      </c>
      <c r="U19" s="25">
        <v>125.50634077307033</v>
      </c>
      <c r="V19" s="302">
        <f t="shared" si="0"/>
        <v>1735.7326590679513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452</v>
      </c>
      <c r="C20" s="300">
        <v>2.0328000000000084</v>
      </c>
      <c r="D20" s="300">
        <v>1.9404000000000079</v>
      </c>
      <c r="E20" s="300">
        <v>0.37240000000000151</v>
      </c>
      <c r="F20" s="300">
        <v>1.974000000000008</v>
      </c>
      <c r="G20" s="300">
        <v>2.3016000000000094</v>
      </c>
      <c r="H20" s="299">
        <v>450</v>
      </c>
      <c r="I20" s="300">
        <v>3.4080000000000084</v>
      </c>
      <c r="J20" s="300">
        <v>3.4944000000000082</v>
      </c>
      <c r="K20" s="300">
        <v>0.62400000000000144</v>
      </c>
      <c r="L20" s="300">
        <v>3.5136000000000087</v>
      </c>
      <c r="M20" s="301">
        <v>3.8928000000000091</v>
      </c>
      <c r="N20" s="23">
        <v>130.89375187092466</v>
      </c>
      <c r="O20" s="24">
        <v>22.140661817248844</v>
      </c>
      <c r="P20" s="24">
        <v>128.78348993278598</v>
      </c>
      <c r="Q20" s="25">
        <v>130.01891088703036</v>
      </c>
      <c r="R20" s="23">
        <v>125.59620817288405</v>
      </c>
      <c r="S20" s="24">
        <v>22.51861470217559</v>
      </c>
      <c r="T20" s="24">
        <v>124.72068091183121</v>
      </c>
      <c r="U20" s="25">
        <v>125.50634077307033</v>
      </c>
      <c r="V20" s="302">
        <f t="shared" si="0"/>
        <v>1735.7326590679513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452</v>
      </c>
      <c r="C21" s="300">
        <v>2.0328000000000084</v>
      </c>
      <c r="D21" s="300">
        <v>1.9404000000000079</v>
      </c>
      <c r="E21" s="300">
        <v>0.37240000000000151</v>
      </c>
      <c r="F21" s="300">
        <v>1.974000000000008</v>
      </c>
      <c r="G21" s="300">
        <v>2.3016000000000094</v>
      </c>
      <c r="H21" s="299">
        <v>450</v>
      </c>
      <c r="I21" s="300">
        <v>3.4080000000000084</v>
      </c>
      <c r="J21" s="300">
        <v>3.4944000000000082</v>
      </c>
      <c r="K21" s="300">
        <v>0.62400000000000144</v>
      </c>
      <c r="L21" s="300">
        <v>3.5136000000000087</v>
      </c>
      <c r="M21" s="301">
        <v>3.8928000000000091</v>
      </c>
      <c r="N21" s="23">
        <v>130.89375187092466</v>
      </c>
      <c r="O21" s="24">
        <v>22.140661817248844</v>
      </c>
      <c r="P21" s="24">
        <v>128.78348993278598</v>
      </c>
      <c r="Q21" s="25">
        <v>130.01891088703036</v>
      </c>
      <c r="R21" s="23">
        <v>125.59620817288405</v>
      </c>
      <c r="S21" s="24">
        <v>22.51861470217559</v>
      </c>
      <c r="T21" s="24">
        <v>124.72068091183121</v>
      </c>
      <c r="U21" s="25">
        <v>125.50634077307033</v>
      </c>
      <c r="V21" s="302">
        <f t="shared" si="0"/>
        <v>1735.7326590679513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452</v>
      </c>
      <c r="C22" s="300">
        <v>2.0328000000000084</v>
      </c>
      <c r="D22" s="300">
        <v>1.9404000000000079</v>
      </c>
      <c r="E22" s="300">
        <v>0.37240000000000151</v>
      </c>
      <c r="F22" s="300">
        <v>1.974000000000008</v>
      </c>
      <c r="G22" s="300">
        <v>2.3016000000000094</v>
      </c>
      <c r="H22" s="299">
        <v>450</v>
      </c>
      <c r="I22" s="300">
        <v>3.4080000000000084</v>
      </c>
      <c r="J22" s="300">
        <v>3.4944000000000082</v>
      </c>
      <c r="K22" s="300">
        <v>0.62400000000000144</v>
      </c>
      <c r="L22" s="300">
        <v>3.5136000000000087</v>
      </c>
      <c r="M22" s="301">
        <v>3.8928000000000091</v>
      </c>
      <c r="N22" s="23">
        <v>130.89375187092466</v>
      </c>
      <c r="O22" s="24">
        <v>22.140661817248844</v>
      </c>
      <c r="P22" s="24">
        <v>128.78348993278598</v>
      </c>
      <c r="Q22" s="25">
        <v>130.01891088703036</v>
      </c>
      <c r="R22" s="23">
        <v>125.59620817288405</v>
      </c>
      <c r="S22" s="24">
        <v>22.51861470217559</v>
      </c>
      <c r="T22" s="24">
        <v>124.72068091183121</v>
      </c>
      <c r="U22" s="25">
        <v>125.50634077307033</v>
      </c>
      <c r="V22" s="302">
        <f t="shared" si="0"/>
        <v>1735.7326590679513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452</v>
      </c>
      <c r="C23" s="300">
        <v>2.0328000000000084</v>
      </c>
      <c r="D23" s="300">
        <v>1.9404000000000079</v>
      </c>
      <c r="E23" s="300">
        <v>0.37240000000000151</v>
      </c>
      <c r="F23" s="300">
        <v>1.974000000000008</v>
      </c>
      <c r="G23" s="300">
        <v>2.3016000000000094</v>
      </c>
      <c r="H23" s="299">
        <v>450</v>
      </c>
      <c r="I23" s="300">
        <v>3.4080000000000084</v>
      </c>
      <c r="J23" s="300">
        <v>3.4944000000000082</v>
      </c>
      <c r="K23" s="300">
        <v>0.62400000000000144</v>
      </c>
      <c r="L23" s="300">
        <v>3.5136000000000087</v>
      </c>
      <c r="M23" s="301">
        <v>3.8928000000000091</v>
      </c>
      <c r="N23" s="23">
        <v>130.89375187092466</v>
      </c>
      <c r="O23" s="24">
        <v>22.140661817248844</v>
      </c>
      <c r="P23" s="24">
        <v>128.78348993278598</v>
      </c>
      <c r="Q23" s="25">
        <v>130.01891088703036</v>
      </c>
      <c r="R23" s="23">
        <v>125.59620817288405</v>
      </c>
      <c r="S23" s="24">
        <v>22.51861470217559</v>
      </c>
      <c r="T23" s="24">
        <v>124.72068091183121</v>
      </c>
      <c r="U23" s="25">
        <v>125.50634077307033</v>
      </c>
      <c r="V23" s="302">
        <f t="shared" si="0"/>
        <v>1735.7326590679513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3168</v>
      </c>
      <c r="C24" s="306">
        <f t="shared" ref="C24:U24" si="1">SUM(C17:C23)</f>
        <v>15.405600000000035</v>
      </c>
      <c r="D24" s="306">
        <f t="shared" si="1"/>
        <v>14.698800000000031</v>
      </c>
      <c r="E24" s="306">
        <f t="shared" si="1"/>
        <v>2.8628000000000062</v>
      </c>
      <c r="F24" s="306">
        <f t="shared" si="1"/>
        <v>14.94600000000003</v>
      </c>
      <c r="G24" s="306">
        <f t="shared" si="1"/>
        <v>17.440800000000038</v>
      </c>
      <c r="H24" s="305">
        <f t="shared" si="1"/>
        <v>3154</v>
      </c>
      <c r="I24" s="306">
        <f t="shared" si="1"/>
        <v>25.025600000000033</v>
      </c>
      <c r="J24" s="306">
        <f t="shared" si="1"/>
        <v>25.670400000000036</v>
      </c>
      <c r="K24" s="306">
        <f t="shared" si="1"/>
        <v>4.5872000000000055</v>
      </c>
      <c r="L24" s="306">
        <f t="shared" si="1"/>
        <v>25.766400000000033</v>
      </c>
      <c r="M24" s="307">
        <f t="shared" si="1"/>
        <v>28.558400000000034</v>
      </c>
      <c r="N24" s="391">
        <f t="shared" si="1"/>
        <v>917.52499999999998</v>
      </c>
      <c r="O24" s="392">
        <f t="shared" si="1"/>
        <v>155.19280000000001</v>
      </c>
      <c r="P24" s="392">
        <f t="shared" si="1"/>
        <v>902.84460000000001</v>
      </c>
      <c r="Q24" s="393">
        <f t="shared" si="1"/>
        <v>911.2334000000003</v>
      </c>
      <c r="R24" s="391">
        <f t="shared" si="1"/>
        <v>880.82400000000018</v>
      </c>
      <c r="S24" s="392">
        <f t="shared" si="1"/>
        <v>158.33860000000004</v>
      </c>
      <c r="T24" s="392">
        <f t="shared" si="1"/>
        <v>874.53240000000028</v>
      </c>
      <c r="U24" s="393">
        <f t="shared" si="1"/>
        <v>879.77539999999988</v>
      </c>
      <c r="V24" s="302">
        <f>SUM(B24:U24)</f>
        <v>12177.2282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149.80000000000001</v>
      </c>
      <c r="D25" s="314">
        <v>149.80000000000001</v>
      </c>
      <c r="E25" s="314">
        <v>149.80000000000001</v>
      </c>
      <c r="F25" s="314">
        <v>149.80000000000001</v>
      </c>
      <c r="G25" s="314">
        <v>149.80000000000001</v>
      </c>
      <c r="H25" s="313"/>
      <c r="I25" s="314">
        <v>149.80000000000001</v>
      </c>
      <c r="J25" s="314">
        <v>149.80000000000001</v>
      </c>
      <c r="K25" s="314">
        <v>149.80000000000001</v>
      </c>
      <c r="L25" s="314">
        <v>149.80000000000001</v>
      </c>
      <c r="M25" s="315">
        <v>149.80000000000001</v>
      </c>
      <c r="N25" s="387">
        <v>149.80000000000001</v>
      </c>
      <c r="O25" s="388">
        <v>149.80000000000001</v>
      </c>
      <c r="P25" s="388">
        <v>149.80000000000001</v>
      </c>
      <c r="Q25" s="389">
        <v>149.80000000000001</v>
      </c>
      <c r="R25" s="390">
        <v>149.80000000000001</v>
      </c>
      <c r="S25" s="388">
        <v>149.80000000000001</v>
      </c>
      <c r="T25" s="388">
        <v>149.80000000000001</v>
      </c>
      <c r="U25" s="389">
        <v>149.80000000000001</v>
      </c>
      <c r="V25" s="320">
        <f>+((V24/V26)/7)*1000</f>
        <v>149.87542246673806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133</v>
      </c>
      <c r="F26" s="323">
        <v>705</v>
      </c>
      <c r="G26" s="323">
        <v>822</v>
      </c>
      <c r="H26" s="324"/>
      <c r="I26" s="323">
        <v>710</v>
      </c>
      <c r="J26" s="323">
        <v>728</v>
      </c>
      <c r="K26" s="323">
        <v>130</v>
      </c>
      <c r="L26" s="323">
        <v>732</v>
      </c>
      <c r="M26" s="325">
        <v>811</v>
      </c>
      <c r="N26" s="86">
        <v>875</v>
      </c>
      <c r="O26" s="35">
        <v>148</v>
      </c>
      <c r="P26" s="35">
        <v>861</v>
      </c>
      <c r="Q26" s="36">
        <v>869</v>
      </c>
      <c r="R26" s="34">
        <v>840</v>
      </c>
      <c r="S26" s="35">
        <v>151</v>
      </c>
      <c r="T26" s="35">
        <v>834</v>
      </c>
      <c r="U26" s="36">
        <v>839</v>
      </c>
      <c r="V26" s="326">
        <f>SUM(C26:U26)</f>
        <v>11607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652.52880000000005</v>
      </c>
      <c r="D27" s="300">
        <f t="shared" ref="D27:G27" si="2">(D26*D25/1000)*6</f>
        <v>622.86840000000007</v>
      </c>
      <c r="E27" s="300">
        <f t="shared" si="2"/>
        <v>119.54040000000001</v>
      </c>
      <c r="F27" s="300">
        <f t="shared" si="2"/>
        <v>633.654</v>
      </c>
      <c r="G27" s="300">
        <f t="shared" si="2"/>
        <v>738.81360000000006</v>
      </c>
      <c r="H27" s="328"/>
      <c r="I27" s="300">
        <f>(I26*I25/1000)*6</f>
        <v>638.14800000000014</v>
      </c>
      <c r="J27" s="300">
        <f>(J26*J25/1000)*6</f>
        <v>654.32640000000015</v>
      </c>
      <c r="K27" s="300">
        <f>(K26*K25/1000)*6</f>
        <v>116.84399999999999</v>
      </c>
      <c r="L27" s="300">
        <f>(L26*L25/1000)*6</f>
        <v>657.92160000000013</v>
      </c>
      <c r="M27" s="301">
        <f>(M26*M25/1000)*6</f>
        <v>728.92680000000007</v>
      </c>
      <c r="N27" s="302">
        <f>((N26*N25)*7/1000-N17-N18)/5</f>
        <v>130.89375187092466</v>
      </c>
      <c r="O27" s="204">
        <f t="shared" ref="O27:U27" si="3">((O26*O25)*7/1000-O17-O18)/5</f>
        <v>22.140661817248844</v>
      </c>
      <c r="P27" s="204">
        <f t="shared" si="3"/>
        <v>128.78348993278598</v>
      </c>
      <c r="Q27" s="205">
        <f t="shared" si="3"/>
        <v>130.01891088703036</v>
      </c>
      <c r="R27" s="203">
        <f t="shared" si="3"/>
        <v>125.59620817288405</v>
      </c>
      <c r="S27" s="204">
        <f t="shared" si="3"/>
        <v>22.51861470217559</v>
      </c>
      <c r="T27" s="204">
        <f t="shared" si="3"/>
        <v>124.72068091183121</v>
      </c>
      <c r="U27" s="205">
        <f t="shared" si="3"/>
        <v>125.50634077307033</v>
      </c>
      <c r="V27" s="88"/>
      <c r="W27" s="52">
        <f>((V24*1000)/V26)/7</f>
        <v>149.87542246673803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2.0328000000000084</v>
      </c>
      <c r="D28" s="330">
        <f t="shared" ref="D28:G28" si="4">+(D25-$C$32)*D26/1000</f>
        <v>1.9404000000000079</v>
      </c>
      <c r="E28" s="330">
        <f t="shared" si="4"/>
        <v>0.37240000000000151</v>
      </c>
      <c r="F28" s="330">
        <f t="shared" si="4"/>
        <v>1.974000000000008</v>
      </c>
      <c r="G28" s="330">
        <f t="shared" si="4"/>
        <v>2.3016000000000094</v>
      </c>
      <c r="H28" s="329"/>
      <c r="I28" s="330">
        <f>+(I25-$I$32)*I26/1000</f>
        <v>3.4080000000000084</v>
      </c>
      <c r="J28" s="330">
        <f t="shared" ref="J28:M28" si="5">+(J25-$I$32)*J26/1000</f>
        <v>3.4944000000000082</v>
      </c>
      <c r="K28" s="330">
        <f t="shared" si="5"/>
        <v>0.62400000000000144</v>
      </c>
      <c r="L28" s="330">
        <f t="shared" si="5"/>
        <v>3.5136000000000087</v>
      </c>
      <c r="M28" s="331">
        <f t="shared" si="5"/>
        <v>3.8928000000000091</v>
      </c>
      <c r="N28" s="259">
        <f t="shared" ref="N28:U28" si="6">((N26*N25)*7)/1000</f>
        <v>917.52499999999998</v>
      </c>
      <c r="O28" s="45">
        <f t="shared" si="6"/>
        <v>155.19280000000001</v>
      </c>
      <c r="P28" s="45">
        <f t="shared" si="6"/>
        <v>902.84460000000001</v>
      </c>
      <c r="Q28" s="46">
        <f t="shared" si="6"/>
        <v>911.23340000000019</v>
      </c>
      <c r="R28" s="44">
        <f t="shared" si="6"/>
        <v>880.82400000000007</v>
      </c>
      <c r="S28" s="45">
        <f t="shared" si="6"/>
        <v>158.33860000000004</v>
      </c>
      <c r="T28" s="45">
        <f t="shared" si="6"/>
        <v>874.53240000000017</v>
      </c>
      <c r="U28" s="46">
        <f t="shared" si="6"/>
        <v>879.7754000000001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155.16666666666711</v>
      </c>
      <c r="F29" s="333">
        <f t="shared" si="7"/>
        <v>822.50000000000239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151.66666666666711</v>
      </c>
      <c r="L29" s="333">
        <f>+L26*(1.16666666666667)</f>
        <v>854.0000000000025</v>
      </c>
      <c r="M29" s="334">
        <f>+M26*(1.16666666666667)</f>
        <v>946.16666666666947</v>
      </c>
      <c r="N29" s="89">
        <f t="shared" ref="N29:U29" si="8">+(N24/N26)/7*1000</f>
        <v>149.79999999999998</v>
      </c>
      <c r="O29" s="49">
        <f t="shared" si="8"/>
        <v>149.79999999999998</v>
      </c>
      <c r="P29" s="49">
        <f t="shared" si="8"/>
        <v>149.79999999999998</v>
      </c>
      <c r="Q29" s="50">
        <f t="shared" si="8"/>
        <v>149.80000000000007</v>
      </c>
      <c r="R29" s="48">
        <f t="shared" si="8"/>
        <v>149.80000000000001</v>
      </c>
      <c r="S29" s="49">
        <f t="shared" si="8"/>
        <v>149.80000000000001</v>
      </c>
      <c r="T29" s="49">
        <f t="shared" si="8"/>
        <v>149.80000000000007</v>
      </c>
      <c r="U29" s="50">
        <f t="shared" si="8"/>
        <v>149.79999999999995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108.7548</v>
      </c>
      <c r="D30" s="335">
        <f t="shared" ref="D30:G30" si="9">+(D27/6)</f>
        <v>103.81140000000001</v>
      </c>
      <c r="E30" s="335">
        <f t="shared" si="9"/>
        <v>19.923400000000001</v>
      </c>
      <c r="F30" s="335">
        <f t="shared" si="9"/>
        <v>105.60899999999999</v>
      </c>
      <c r="G30" s="335">
        <f t="shared" si="9"/>
        <v>123.13560000000001</v>
      </c>
      <c r="H30" s="328"/>
      <c r="I30" s="335">
        <f>+(I27/6)</f>
        <v>106.35800000000002</v>
      </c>
      <c r="J30" s="335">
        <f>+(J27/6)</f>
        <v>109.05440000000003</v>
      </c>
      <c r="K30" s="335">
        <f>+(K27/6)</f>
        <v>19.474</v>
      </c>
      <c r="L30" s="335">
        <f>+(L27/6)</f>
        <v>109.65360000000003</v>
      </c>
      <c r="M30" s="336">
        <f>+(M27/6)</f>
        <v>121.48780000000001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268.03559999999999</v>
      </c>
      <c r="D31" s="335">
        <f t="shared" ref="D31:G31" si="10">+((D27-D24)/4)+D30</f>
        <v>255.85380000000004</v>
      </c>
      <c r="E31" s="335">
        <f t="shared" si="10"/>
        <v>49.092799999999997</v>
      </c>
      <c r="F31" s="335">
        <f t="shared" si="10"/>
        <v>260.286</v>
      </c>
      <c r="G31" s="335">
        <f t="shared" si="10"/>
        <v>303.47879999999998</v>
      </c>
      <c r="H31" s="328"/>
      <c r="I31" s="335">
        <f>+((I27-I24)/4)+I30</f>
        <v>259.63860000000005</v>
      </c>
      <c r="J31" s="335">
        <f>+((J27-J24)/4)+J30</f>
        <v>266.21840000000003</v>
      </c>
      <c r="K31" s="335">
        <f>+((K27-K24)/4)+K30</f>
        <v>47.538199999999996</v>
      </c>
      <c r="L31" s="335">
        <f>+((L27-L24)/4)+L30</f>
        <v>267.69240000000008</v>
      </c>
      <c r="M31" s="336">
        <f>+((M27-M24)/4)+M30</f>
        <v>296.57990000000001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452.613</v>
      </c>
      <c r="E32" s="340">
        <f>+SUM(C26:G26)</f>
        <v>3079</v>
      </c>
      <c r="F32" s="341"/>
      <c r="G32" s="341"/>
      <c r="H32" s="337"/>
      <c r="I32" s="338">
        <v>145</v>
      </c>
      <c r="J32" s="339">
        <f>+I32*K32/1000</f>
        <v>451.09500000000003</v>
      </c>
      <c r="K32" s="340">
        <f>+SUM(I26:M26)</f>
        <v>3111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117.0322</v>
      </c>
      <c r="C39" s="82">
        <v>118.42359999999999</v>
      </c>
      <c r="D39" s="82">
        <v>10.512799999999999</v>
      </c>
      <c r="E39" s="82">
        <v>117.0322</v>
      </c>
      <c r="F39" s="82">
        <v>116.723</v>
      </c>
      <c r="G39" s="82"/>
      <c r="H39" s="82"/>
      <c r="I39" s="205">
        <f t="shared" ref="I39:I46" si="11">SUM(B39:H39)</f>
        <v>479.72380000000004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117.0322</v>
      </c>
      <c r="C40" s="82">
        <v>118.42359999999999</v>
      </c>
      <c r="D40" s="82">
        <v>10.512799999999999</v>
      </c>
      <c r="E40" s="82">
        <v>117.0322</v>
      </c>
      <c r="F40" s="82">
        <v>116.723</v>
      </c>
      <c r="G40" s="82"/>
      <c r="H40" s="82"/>
      <c r="I40" s="205">
        <f t="shared" si="11"/>
        <v>479.72380000000004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234.06440000000001</v>
      </c>
      <c r="C46" s="309">
        <f t="shared" si="13"/>
        <v>236.84719999999999</v>
      </c>
      <c r="D46" s="309">
        <f t="shared" si="13"/>
        <v>21.025599999999997</v>
      </c>
      <c r="E46" s="309">
        <f t="shared" si="13"/>
        <v>234.06440000000001</v>
      </c>
      <c r="F46" s="309">
        <f t="shared" si="13"/>
        <v>233.446</v>
      </c>
      <c r="G46" s="309">
        <f t="shared" si="13"/>
        <v>0</v>
      </c>
      <c r="H46" s="309">
        <f t="shared" si="13"/>
        <v>0</v>
      </c>
      <c r="I46" s="205">
        <f t="shared" si="11"/>
        <v>959.44760000000008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154.6</v>
      </c>
      <c r="C47" s="571">
        <v>154.6</v>
      </c>
      <c r="D47" s="571">
        <v>154.6</v>
      </c>
      <c r="E47" s="571">
        <v>154.6</v>
      </c>
      <c r="F47" s="571">
        <v>154.6</v>
      </c>
      <c r="G47" s="317"/>
      <c r="H47" s="317"/>
      <c r="I47" s="425">
        <f>+((I46/I48)/7)*1000</f>
        <v>44.171428571428578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766</v>
      </c>
      <c r="D48" s="35">
        <v>68</v>
      </c>
      <c r="E48" s="35">
        <v>757</v>
      </c>
      <c r="F48" s="35">
        <v>755</v>
      </c>
      <c r="G48" s="35"/>
      <c r="H48" s="35"/>
      <c r="I48" s="427">
        <f>SUM(B48:H48)</f>
        <v>3103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117.0322</v>
      </c>
      <c r="C49" s="204">
        <f t="shared" si="15"/>
        <v>118.42359999999999</v>
      </c>
      <c r="D49" s="204">
        <f t="shared" si="15"/>
        <v>10.512799999999999</v>
      </c>
      <c r="E49" s="204">
        <f t="shared" si="15"/>
        <v>117.0322</v>
      </c>
      <c r="F49" s="204">
        <f t="shared" si="15"/>
        <v>116.723</v>
      </c>
      <c r="G49" s="204">
        <f t="shared" si="15"/>
        <v>0</v>
      </c>
      <c r="H49" s="204">
        <f t="shared" si="15"/>
        <v>0</v>
      </c>
      <c r="I49" s="431">
        <f>((I46*1000)/I48)/7</f>
        <v>44.171428571428578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819.22540000000004</v>
      </c>
      <c r="C50" s="43">
        <f t="shared" si="17"/>
        <v>828.96519999999998</v>
      </c>
      <c r="D50" s="43">
        <f t="shared" si="17"/>
        <v>73.58959999999999</v>
      </c>
      <c r="E50" s="43">
        <f t="shared" si="17"/>
        <v>819.22540000000004</v>
      </c>
      <c r="F50" s="43">
        <f t="shared" si="17"/>
        <v>817.06100000000004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44.171428571428578</v>
      </c>
      <c r="C51" s="49">
        <f t="shared" si="19"/>
        <v>44.171428571428571</v>
      </c>
      <c r="D51" s="49">
        <f t="shared" si="19"/>
        <v>44.171428571428571</v>
      </c>
      <c r="E51" s="49">
        <f t="shared" si="19"/>
        <v>44.171428571428578</v>
      </c>
      <c r="F51" s="49">
        <f t="shared" si="19"/>
        <v>44.171428571428571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1"/>
      <c r="D73" s="601"/>
      <c r="E73" s="601"/>
      <c r="F73" s="118"/>
      <c r="G73" s="198"/>
      <c r="H73" s="601"/>
      <c r="I73" s="601"/>
      <c r="J73" s="601"/>
      <c r="K73" s="118"/>
      <c r="L73" s="198"/>
      <c r="M73" s="601"/>
      <c r="N73" s="601"/>
      <c r="O73" s="118"/>
      <c r="P73" s="198"/>
      <c r="Q73" s="601"/>
      <c r="R73" s="60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8.9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10.3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8.9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10.3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10.4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10.3</v>
      </c>
      <c r="S78" s="205">
        <v>10.4</v>
      </c>
      <c r="T78" s="405">
        <f t="shared" si="26"/>
        <v>144.50000000000003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1.2</v>
      </c>
      <c r="E81" s="204">
        <v>9.1</v>
      </c>
      <c r="F81" s="205">
        <v>10.199999999999999</v>
      </c>
      <c r="G81" s="203">
        <v>8.8000000000000007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10.4</v>
      </c>
      <c r="S81" s="205">
        <v>10.5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8.9</v>
      </c>
      <c r="D82" s="204">
        <v>1.3</v>
      </c>
      <c r="E82" s="204">
        <v>9.1</v>
      </c>
      <c r="F82" s="205">
        <v>10.199999999999999</v>
      </c>
      <c r="G82" s="203">
        <v>8.9</v>
      </c>
      <c r="H82" s="204">
        <v>9.1999999999999993</v>
      </c>
      <c r="I82" s="204">
        <v>1.7</v>
      </c>
      <c r="J82" s="204">
        <v>9.4</v>
      </c>
      <c r="K82" s="205">
        <v>10.5</v>
      </c>
      <c r="L82" s="203">
        <v>10.7</v>
      </c>
      <c r="M82" s="204">
        <v>1.7</v>
      </c>
      <c r="N82" s="204">
        <v>10.8</v>
      </c>
      <c r="O82" s="205">
        <v>10.8</v>
      </c>
      <c r="P82" s="203">
        <v>10.5</v>
      </c>
      <c r="Q82" s="204">
        <v>2</v>
      </c>
      <c r="R82" s="204">
        <v>10.4</v>
      </c>
      <c r="S82" s="205">
        <v>10.5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62.3</v>
      </c>
      <c r="D83" s="309">
        <f>SUM(D76:D82)</f>
        <v>8.5</v>
      </c>
      <c r="E83" s="309">
        <f>SUM(E76:E82)</f>
        <v>63.2</v>
      </c>
      <c r="F83" s="310">
        <f>SUM(F76:F82)</f>
        <v>70.900000000000006</v>
      </c>
      <c r="G83" s="311">
        <f t="shared" ref="G83:S83" si="27">SUM(G76:G82)</f>
        <v>61.9</v>
      </c>
      <c r="H83" s="309">
        <f t="shared" si="27"/>
        <v>64.400000000000006</v>
      </c>
      <c r="I83" s="309">
        <f t="shared" si="27"/>
        <v>11.7</v>
      </c>
      <c r="J83" s="309">
        <f t="shared" si="27"/>
        <v>65.3</v>
      </c>
      <c r="K83" s="310">
        <f t="shared" si="27"/>
        <v>72.900000000000006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75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72.400000000000006</v>
      </c>
      <c r="S83" s="310">
        <f t="shared" si="27"/>
        <v>73</v>
      </c>
      <c r="T83" s="405">
        <f t="shared" si="26"/>
        <v>1016.3000000000001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149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149</v>
      </c>
      <c r="L84" s="319">
        <v>152.5</v>
      </c>
      <c r="M84" s="317">
        <v>152.5</v>
      </c>
      <c r="N84" s="317">
        <v>150</v>
      </c>
      <c r="O84" s="318">
        <v>149</v>
      </c>
      <c r="P84" s="319">
        <v>152.5</v>
      </c>
      <c r="Q84" s="317">
        <v>153</v>
      </c>
      <c r="R84" s="317">
        <v>150</v>
      </c>
      <c r="S84" s="318">
        <v>149</v>
      </c>
      <c r="T84" s="408">
        <f>+((T83/T85)/7)*1000</f>
        <v>150.60758743331357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10.1448</v>
      </c>
      <c r="G86" s="203">
        <f t="shared" si="28"/>
        <v>8.8230000000000004</v>
      </c>
      <c r="H86" s="204">
        <f t="shared" si="28"/>
        <v>9.2153999999999989</v>
      </c>
      <c r="I86" s="204">
        <f t="shared" si="28"/>
        <v>1.6361999999999999</v>
      </c>
      <c r="J86" s="204">
        <f t="shared" si="28"/>
        <v>9.343399999999999</v>
      </c>
      <c r="K86" s="205">
        <f t="shared" si="28"/>
        <v>10.442000000000002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10.7392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10.370000000000001</v>
      </c>
      <c r="S86" s="205">
        <f t="shared" si="28"/>
        <v>10.442000000000002</v>
      </c>
      <c r="T86" s="413">
        <f>((T83*1000)/T85)/7</f>
        <v>150.60758743331357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70.924000000000007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73.010000000000005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75.096000000000004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73.010000000000005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150.84745762711862</v>
      </c>
      <c r="D88" s="49">
        <f>+(D83/D85)/7*1000</f>
        <v>151.78571428571428</v>
      </c>
      <c r="E88" s="49">
        <f>+(E83/E85)/7*1000</f>
        <v>150.47619047619048</v>
      </c>
      <c r="F88" s="50">
        <f>+(F83/F85)/7*1000</f>
        <v>148.94957983193277</v>
      </c>
      <c r="G88" s="48">
        <f t="shared" ref="G88:S88" si="30">+(G83/G85)/7*1000</f>
        <v>152.46305418719211</v>
      </c>
      <c r="H88" s="49">
        <f t="shared" si="30"/>
        <v>150.81967213114757</v>
      </c>
      <c r="I88" s="49">
        <f t="shared" si="30"/>
        <v>151.94805194805193</v>
      </c>
      <c r="J88" s="49">
        <f t="shared" si="30"/>
        <v>150.46082949308757</v>
      </c>
      <c r="K88" s="50">
        <f t="shared" si="30"/>
        <v>148.77551020408166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148.8095238095238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149.89648033126295</v>
      </c>
      <c r="S88" s="50">
        <f t="shared" si="30"/>
        <v>148.9795918367347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2A8B4-222D-4F7F-B42D-AF9E82C030B7}">
  <dimension ref="A1:AQ239"/>
  <sheetViews>
    <sheetView view="pageBreakPreview" topLeftCell="A43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602"/>
      <c r="E3" s="602"/>
      <c r="F3" s="602"/>
      <c r="G3" s="602"/>
      <c r="H3" s="602"/>
      <c r="I3" s="602"/>
      <c r="J3" s="602"/>
      <c r="K3" s="602"/>
      <c r="L3" s="602"/>
      <c r="M3" s="602"/>
      <c r="N3" s="602"/>
      <c r="O3" s="602"/>
      <c r="P3" s="602"/>
      <c r="Q3" s="602"/>
      <c r="R3" s="602"/>
      <c r="S3" s="602"/>
      <c r="T3" s="602"/>
      <c r="U3" s="602"/>
      <c r="V3" s="602"/>
      <c r="W3" s="602"/>
      <c r="X3" s="602"/>
      <c r="Y3" s="2"/>
      <c r="Z3" s="2"/>
      <c r="AA3" s="2"/>
      <c r="AB3" s="2"/>
      <c r="AC3" s="2"/>
      <c r="AD3" s="60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2" t="s">
        <v>1</v>
      </c>
      <c r="B9" s="602"/>
      <c r="C9" s="602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2"/>
      <c r="B10" s="602"/>
      <c r="C10" s="60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2" t="s">
        <v>4</v>
      </c>
      <c r="B11" s="602"/>
      <c r="C11" s="602"/>
      <c r="D11" s="1"/>
      <c r="E11" s="603">
        <v>1</v>
      </c>
      <c r="F11" s="1"/>
      <c r="G11" s="1"/>
      <c r="H11" s="1"/>
      <c r="I11" s="1"/>
      <c r="J11" s="1"/>
      <c r="K11" s="674" t="s">
        <v>161</v>
      </c>
      <c r="L11" s="674"/>
      <c r="M11" s="604"/>
      <c r="N11" s="60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2"/>
      <c r="B12" s="602"/>
      <c r="C12" s="602"/>
      <c r="D12" s="1"/>
      <c r="E12" s="5"/>
      <c r="F12" s="1"/>
      <c r="G12" s="1"/>
      <c r="H12" s="1"/>
      <c r="I12" s="1"/>
      <c r="J12" s="1"/>
      <c r="K12" s="604"/>
      <c r="L12" s="604"/>
      <c r="M12" s="604"/>
      <c r="N12" s="60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2"/>
      <c r="B13" s="602"/>
      <c r="C13" s="602"/>
      <c r="D13" s="602"/>
      <c r="E13" s="602"/>
      <c r="F13" s="602"/>
      <c r="G13" s="602"/>
      <c r="H13" s="602"/>
      <c r="I13" s="602"/>
      <c r="J13" s="602"/>
      <c r="K13" s="602"/>
      <c r="L13" s="604"/>
      <c r="M13" s="604"/>
      <c r="N13" s="604"/>
      <c r="O13" s="604"/>
      <c r="P13" s="604"/>
      <c r="Q13" s="604"/>
      <c r="R13" s="604"/>
      <c r="S13" s="604"/>
      <c r="T13" s="604"/>
      <c r="U13" s="604"/>
      <c r="V13" s="604"/>
      <c r="W13" s="1"/>
      <c r="X13" s="1"/>
      <c r="Y13" s="1"/>
    </row>
    <row r="14" spans="1:30" s="3" customFormat="1" ht="27" thickBot="1" x14ac:dyDescent="0.3">
      <c r="A14" s="60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452</v>
      </c>
      <c r="C17" s="300">
        <v>2.0328000000000084</v>
      </c>
      <c r="D17" s="300">
        <v>1.9404000000000079</v>
      </c>
      <c r="E17" s="300">
        <v>0.37240000000000151</v>
      </c>
      <c r="F17" s="300">
        <v>1.974000000000008</v>
      </c>
      <c r="G17" s="300">
        <v>2.3016000000000094</v>
      </c>
      <c r="H17" s="299">
        <v>450</v>
      </c>
      <c r="I17" s="300">
        <v>3.4080000000000084</v>
      </c>
      <c r="J17" s="300">
        <v>3.4944000000000082</v>
      </c>
      <c r="K17" s="300">
        <v>0.62400000000000144</v>
      </c>
      <c r="L17" s="300">
        <v>3.5136000000000087</v>
      </c>
      <c r="M17" s="301">
        <v>3.8928000000000091</v>
      </c>
      <c r="N17" s="23">
        <v>130.89375187092466</v>
      </c>
      <c r="O17" s="24">
        <v>22.140661817248844</v>
      </c>
      <c r="P17" s="24">
        <v>128.78348993278598</v>
      </c>
      <c r="Q17" s="25">
        <v>130.01891088703036</v>
      </c>
      <c r="R17" s="23">
        <v>125.59620817288405</v>
      </c>
      <c r="S17" s="24">
        <v>22.51861470217559</v>
      </c>
      <c r="T17" s="24">
        <v>124.72068091183121</v>
      </c>
      <c r="U17" s="25">
        <v>125.50634077307033</v>
      </c>
      <c r="V17" s="302">
        <f>SUM(B17:U17)</f>
        <v>1735.7326590679513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452</v>
      </c>
      <c r="C18" s="300">
        <v>2.0328000000000084</v>
      </c>
      <c r="D18" s="300">
        <v>1.9404000000000079</v>
      </c>
      <c r="E18" s="300">
        <v>0.37240000000000151</v>
      </c>
      <c r="F18" s="300">
        <v>1.974000000000008</v>
      </c>
      <c r="G18" s="300">
        <v>2.3016000000000094</v>
      </c>
      <c r="H18" s="299">
        <v>450</v>
      </c>
      <c r="I18" s="300">
        <v>3.4080000000000084</v>
      </c>
      <c r="J18" s="300">
        <v>3.4944000000000082</v>
      </c>
      <c r="K18" s="300">
        <v>0.62400000000000144</v>
      </c>
      <c r="L18" s="300">
        <v>3.5136000000000087</v>
      </c>
      <c r="M18" s="301">
        <v>3.8928000000000091</v>
      </c>
      <c r="N18" s="23">
        <v>130.89375187092466</v>
      </c>
      <c r="O18" s="24">
        <v>22.140661817248844</v>
      </c>
      <c r="P18" s="24">
        <v>128.78348993278598</v>
      </c>
      <c r="Q18" s="25">
        <v>130.01891088703036</v>
      </c>
      <c r="R18" s="23">
        <v>125.59620817288405</v>
      </c>
      <c r="S18" s="24">
        <v>22.51861470217559</v>
      </c>
      <c r="T18" s="24">
        <v>124.72068091183121</v>
      </c>
      <c r="U18" s="25">
        <v>125.50634077307033</v>
      </c>
      <c r="V18" s="302">
        <f t="shared" ref="V18:V23" si="0">SUM(B18:U18)</f>
        <v>1735.7326590679513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451</v>
      </c>
      <c r="C19" s="300">
        <v>2.1053999999999626</v>
      </c>
      <c r="D19" s="300">
        <v>2.0096999999999645</v>
      </c>
      <c r="E19" s="300">
        <v>0.37119999999999342</v>
      </c>
      <c r="F19" s="300">
        <v>2.0357999999999641</v>
      </c>
      <c r="G19" s="300">
        <v>2.3837999999999577</v>
      </c>
      <c r="H19" s="299">
        <v>450</v>
      </c>
      <c r="I19" s="300">
        <v>3.4789999999999637</v>
      </c>
      <c r="J19" s="300">
        <v>3.5671999999999624</v>
      </c>
      <c r="K19" s="300">
        <v>0.62229999999999353</v>
      </c>
      <c r="L19" s="300">
        <v>3.5867999999999625</v>
      </c>
      <c r="M19" s="301">
        <v>3.9689999999999586</v>
      </c>
      <c r="N19" s="23">
        <v>131.26999925163005</v>
      </c>
      <c r="O19" s="24">
        <v>22.203015273100455</v>
      </c>
      <c r="P19" s="24">
        <v>129.17606402688554</v>
      </c>
      <c r="Q19" s="25">
        <v>130.36077564518777</v>
      </c>
      <c r="R19" s="23">
        <v>125.62419673084631</v>
      </c>
      <c r="S19" s="24">
        <v>22.681414119129748</v>
      </c>
      <c r="T19" s="24">
        <v>125.13496763526746</v>
      </c>
      <c r="U19" s="25">
        <v>125.66014369077182</v>
      </c>
      <c r="V19" s="302">
        <f t="shared" si="0"/>
        <v>1737.2407763728186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451</v>
      </c>
      <c r="C20" s="300">
        <v>2.1053999999999626</v>
      </c>
      <c r="D20" s="300">
        <v>2.0096999999999645</v>
      </c>
      <c r="E20" s="300">
        <v>0.37119999999999342</v>
      </c>
      <c r="F20" s="300">
        <v>2.0357999999999641</v>
      </c>
      <c r="G20" s="300">
        <v>2.3837999999999577</v>
      </c>
      <c r="H20" s="299">
        <v>450</v>
      </c>
      <c r="I20" s="300">
        <v>3.4789999999999637</v>
      </c>
      <c r="J20" s="300">
        <v>3.5671999999999624</v>
      </c>
      <c r="K20" s="300">
        <v>0.62229999999999353</v>
      </c>
      <c r="L20" s="300">
        <v>3.5867999999999625</v>
      </c>
      <c r="M20" s="301">
        <v>3.9689999999999586</v>
      </c>
      <c r="N20" s="23">
        <v>131.26999925163005</v>
      </c>
      <c r="O20" s="24">
        <v>22.203015273100455</v>
      </c>
      <c r="P20" s="24">
        <v>129.17606402688554</v>
      </c>
      <c r="Q20" s="25">
        <v>130.36077564518777</v>
      </c>
      <c r="R20" s="23">
        <v>125.62419673084631</v>
      </c>
      <c r="S20" s="24">
        <v>22.681414119129748</v>
      </c>
      <c r="T20" s="24">
        <v>125.13496763526746</v>
      </c>
      <c r="U20" s="25">
        <v>125.66014369077182</v>
      </c>
      <c r="V20" s="302">
        <f t="shared" si="0"/>
        <v>1737.2407763728186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451</v>
      </c>
      <c r="C21" s="300">
        <v>2.1053999999999626</v>
      </c>
      <c r="D21" s="300">
        <v>2.0096999999999645</v>
      </c>
      <c r="E21" s="300">
        <v>0.37119999999999342</v>
      </c>
      <c r="F21" s="300">
        <v>2.0357999999999641</v>
      </c>
      <c r="G21" s="300">
        <v>2.3837999999999577</v>
      </c>
      <c r="H21" s="299">
        <v>450</v>
      </c>
      <c r="I21" s="300">
        <v>3.4789999999999637</v>
      </c>
      <c r="J21" s="300">
        <v>3.5671999999999624</v>
      </c>
      <c r="K21" s="300">
        <v>0.62229999999999353</v>
      </c>
      <c r="L21" s="300">
        <v>3.5867999999999625</v>
      </c>
      <c r="M21" s="301">
        <v>3.9689999999999586</v>
      </c>
      <c r="N21" s="23">
        <v>131.26999925163005</v>
      </c>
      <c r="O21" s="24">
        <v>22.203015273100455</v>
      </c>
      <c r="P21" s="24">
        <v>129.17606402688554</v>
      </c>
      <c r="Q21" s="25">
        <v>130.36077564518777</v>
      </c>
      <c r="R21" s="23">
        <v>125.62419673084631</v>
      </c>
      <c r="S21" s="24">
        <v>22.681414119129748</v>
      </c>
      <c r="T21" s="24">
        <v>125.13496763526746</v>
      </c>
      <c r="U21" s="25">
        <v>125.66014369077182</v>
      </c>
      <c r="V21" s="302">
        <f t="shared" si="0"/>
        <v>1737.2407763728186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451</v>
      </c>
      <c r="C22" s="300">
        <v>2.1053999999999626</v>
      </c>
      <c r="D22" s="300">
        <v>2.0096999999999645</v>
      </c>
      <c r="E22" s="300">
        <v>0.37119999999999342</v>
      </c>
      <c r="F22" s="300">
        <v>2.0357999999999641</v>
      </c>
      <c r="G22" s="300">
        <v>2.3837999999999577</v>
      </c>
      <c r="H22" s="299">
        <v>450</v>
      </c>
      <c r="I22" s="300">
        <v>3.4789999999999637</v>
      </c>
      <c r="J22" s="300">
        <v>3.5671999999999624</v>
      </c>
      <c r="K22" s="300">
        <v>0.62229999999999353</v>
      </c>
      <c r="L22" s="300">
        <v>3.5867999999999625</v>
      </c>
      <c r="M22" s="301">
        <v>3.9689999999999586</v>
      </c>
      <c r="N22" s="23">
        <v>131.26999925163005</v>
      </c>
      <c r="O22" s="24">
        <v>22.203015273100455</v>
      </c>
      <c r="P22" s="24">
        <v>129.17606402688554</v>
      </c>
      <c r="Q22" s="25">
        <v>130.36077564518777</v>
      </c>
      <c r="R22" s="23">
        <v>125.62419673084631</v>
      </c>
      <c r="S22" s="24">
        <v>22.681414119129748</v>
      </c>
      <c r="T22" s="24">
        <v>125.13496763526746</v>
      </c>
      <c r="U22" s="25">
        <v>125.66014369077182</v>
      </c>
      <c r="V22" s="302">
        <f t="shared" si="0"/>
        <v>1737.2407763728186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451</v>
      </c>
      <c r="C23" s="300">
        <v>2.1053999999999626</v>
      </c>
      <c r="D23" s="300">
        <v>2.0096999999999645</v>
      </c>
      <c r="E23" s="300">
        <v>0.37119999999999342</v>
      </c>
      <c r="F23" s="300">
        <v>2.0357999999999641</v>
      </c>
      <c r="G23" s="300">
        <v>2.3837999999999577</v>
      </c>
      <c r="H23" s="299">
        <v>450</v>
      </c>
      <c r="I23" s="300">
        <v>3.4789999999999637</v>
      </c>
      <c r="J23" s="300">
        <v>3.5671999999999624</v>
      </c>
      <c r="K23" s="300">
        <v>0.62229999999999353</v>
      </c>
      <c r="L23" s="300">
        <v>3.5867999999999625</v>
      </c>
      <c r="M23" s="301">
        <v>3.9689999999999586</v>
      </c>
      <c r="N23" s="23">
        <v>131.26999925163005</v>
      </c>
      <c r="O23" s="24">
        <v>22.203015273100455</v>
      </c>
      <c r="P23" s="24">
        <v>129.17606402688554</v>
      </c>
      <c r="Q23" s="25">
        <v>130.36077564518777</v>
      </c>
      <c r="R23" s="23">
        <v>125.62419673084631</v>
      </c>
      <c r="S23" s="24">
        <v>22.681414119129748</v>
      </c>
      <c r="T23" s="24">
        <v>125.13496763526746</v>
      </c>
      <c r="U23" s="25">
        <v>125.66014369077182</v>
      </c>
      <c r="V23" s="302">
        <f t="shared" si="0"/>
        <v>1737.2407763728186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3159</v>
      </c>
      <c r="C24" s="306">
        <f t="shared" ref="C24:U24" si="1">SUM(C17:C23)</f>
        <v>14.592599999999829</v>
      </c>
      <c r="D24" s="306">
        <f t="shared" si="1"/>
        <v>13.92929999999984</v>
      </c>
      <c r="E24" s="306">
        <f t="shared" si="1"/>
        <v>2.6007999999999698</v>
      </c>
      <c r="F24" s="306">
        <f t="shared" si="1"/>
        <v>14.126999999999837</v>
      </c>
      <c r="G24" s="306">
        <f t="shared" si="1"/>
        <v>16.52219999999981</v>
      </c>
      <c r="H24" s="305">
        <f t="shared" si="1"/>
        <v>3150</v>
      </c>
      <c r="I24" s="306">
        <f t="shared" si="1"/>
        <v>24.210999999999835</v>
      </c>
      <c r="J24" s="306">
        <f t="shared" si="1"/>
        <v>24.824799999999833</v>
      </c>
      <c r="K24" s="306">
        <f t="shared" si="1"/>
        <v>4.3594999999999704</v>
      </c>
      <c r="L24" s="306">
        <f t="shared" si="1"/>
        <v>24.961199999999828</v>
      </c>
      <c r="M24" s="307">
        <f t="shared" si="1"/>
        <v>27.630599999999809</v>
      </c>
      <c r="N24" s="391">
        <f t="shared" si="1"/>
        <v>918.13749999999936</v>
      </c>
      <c r="O24" s="392">
        <f t="shared" si="1"/>
        <v>155.29639999999995</v>
      </c>
      <c r="P24" s="392">
        <f t="shared" si="1"/>
        <v>903.44729999999981</v>
      </c>
      <c r="Q24" s="393">
        <f t="shared" si="1"/>
        <v>911.84169999999972</v>
      </c>
      <c r="R24" s="391">
        <f t="shared" si="1"/>
        <v>879.31339999999955</v>
      </c>
      <c r="S24" s="392">
        <f t="shared" si="1"/>
        <v>158.44429999999994</v>
      </c>
      <c r="T24" s="392">
        <f t="shared" si="1"/>
        <v>875.11619999999971</v>
      </c>
      <c r="U24" s="393">
        <f t="shared" si="1"/>
        <v>879.31339999999989</v>
      </c>
      <c r="V24" s="302">
        <f>SUM(B24:U24)</f>
        <v>12157.669199999995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149.82832002366158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128</v>
      </c>
      <c r="F26" s="323">
        <v>702</v>
      </c>
      <c r="G26" s="323">
        <v>822</v>
      </c>
      <c r="H26" s="324"/>
      <c r="I26" s="323">
        <v>710</v>
      </c>
      <c r="J26" s="323">
        <v>728</v>
      </c>
      <c r="K26" s="323">
        <v>127</v>
      </c>
      <c r="L26" s="323">
        <v>732</v>
      </c>
      <c r="M26" s="325">
        <v>810</v>
      </c>
      <c r="N26" s="86">
        <v>875</v>
      </c>
      <c r="O26" s="35">
        <v>148</v>
      </c>
      <c r="P26" s="35">
        <v>861</v>
      </c>
      <c r="Q26" s="36">
        <v>869</v>
      </c>
      <c r="R26" s="34">
        <v>838</v>
      </c>
      <c r="S26" s="35">
        <v>151</v>
      </c>
      <c r="T26" s="35">
        <v>834</v>
      </c>
      <c r="U26" s="36">
        <v>838</v>
      </c>
      <c r="V26" s="326">
        <f>SUM(C26:U26)</f>
        <v>11592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623.28419999999983</v>
      </c>
      <c r="E27" s="300">
        <f t="shared" si="2"/>
        <v>115.12319999999997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638.57399999999984</v>
      </c>
      <c r="J27" s="300">
        <f>(J26*J25/1000)*6</f>
        <v>654.76319999999987</v>
      </c>
      <c r="K27" s="300">
        <f>(K26*K25/1000)*6</f>
        <v>114.22379999999995</v>
      </c>
      <c r="L27" s="300">
        <f>(L26*L25/1000)*6</f>
        <v>658.3607999999997</v>
      </c>
      <c r="M27" s="301">
        <f>(M26*M25/1000)*6</f>
        <v>728.51399999999967</v>
      </c>
      <c r="N27" s="302">
        <f>((N26*N25)*7/1000-N17-N18)/5</f>
        <v>131.26999925163005</v>
      </c>
      <c r="O27" s="204">
        <f t="shared" ref="O27:U27" si="3">((O26*O25)*7/1000-O17-O18)/5</f>
        <v>22.203015273100455</v>
      </c>
      <c r="P27" s="204">
        <f t="shared" si="3"/>
        <v>129.17606402688554</v>
      </c>
      <c r="Q27" s="205">
        <f t="shared" si="3"/>
        <v>130.36077564518777</v>
      </c>
      <c r="R27" s="203">
        <f t="shared" si="3"/>
        <v>125.62419673084631</v>
      </c>
      <c r="S27" s="204">
        <f t="shared" si="3"/>
        <v>22.681414119129748</v>
      </c>
      <c r="T27" s="204">
        <f t="shared" si="3"/>
        <v>125.13496763526746</v>
      </c>
      <c r="U27" s="205">
        <f t="shared" si="3"/>
        <v>125.66014369077182</v>
      </c>
      <c r="V27" s="88"/>
      <c r="W27" s="52">
        <f>((V24*1000)/V26)/7</f>
        <v>149.82832002366158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2.0096999999999645</v>
      </c>
      <c r="E28" s="330">
        <f t="shared" si="4"/>
        <v>0.37119999999999342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3.4789999999999637</v>
      </c>
      <c r="J28" s="330">
        <f t="shared" ref="J28:M28" si="5">+(J25-$I$32)*J26/1000</f>
        <v>3.5671999999999624</v>
      </c>
      <c r="K28" s="330">
        <f t="shared" si="5"/>
        <v>0.62229999999999353</v>
      </c>
      <c r="L28" s="330">
        <f t="shared" si="5"/>
        <v>3.5867999999999625</v>
      </c>
      <c r="M28" s="331">
        <f t="shared" si="5"/>
        <v>3.9689999999999586</v>
      </c>
      <c r="N28" s="259">
        <f t="shared" ref="N28:U28" si="6">((N26*N25)*7)/1000</f>
        <v>918.13749999999959</v>
      </c>
      <c r="O28" s="45">
        <f t="shared" si="6"/>
        <v>155.29639999999998</v>
      </c>
      <c r="P28" s="45">
        <f t="shared" si="6"/>
        <v>903.4472999999997</v>
      </c>
      <c r="Q28" s="46">
        <f t="shared" si="6"/>
        <v>911.84169999999972</v>
      </c>
      <c r="R28" s="44">
        <f t="shared" si="6"/>
        <v>879.31339999999966</v>
      </c>
      <c r="S28" s="45">
        <f t="shared" si="6"/>
        <v>158.44429999999994</v>
      </c>
      <c r="T28" s="45">
        <f t="shared" si="6"/>
        <v>875.11619999999971</v>
      </c>
      <c r="U28" s="46">
        <f t="shared" si="6"/>
        <v>879.31339999999966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149.33333333333377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148.16666666666711</v>
      </c>
      <c r="L29" s="333">
        <f>+L26*(1.16666666666667)</f>
        <v>854.0000000000025</v>
      </c>
      <c r="M29" s="334">
        <f>+M26*(1.16666666666667)</f>
        <v>945.00000000000273</v>
      </c>
      <c r="N29" s="89">
        <f t="shared" ref="N29:U29" si="8">+(N24/N26)/7*1000</f>
        <v>149.89999999999989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103.88069999999998</v>
      </c>
      <c r="E30" s="335">
        <f t="shared" si="9"/>
        <v>19.187199999999994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106.42899999999997</v>
      </c>
      <c r="J30" s="335">
        <f>+(J27/6)</f>
        <v>109.12719999999997</v>
      </c>
      <c r="K30" s="335">
        <f>+(K27/6)</f>
        <v>19.037299999999991</v>
      </c>
      <c r="L30" s="335">
        <f>+(L27/6)</f>
        <v>109.72679999999995</v>
      </c>
      <c r="M30" s="336">
        <f>+(M27/6)</f>
        <v>121.41899999999994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268.42034999999998</v>
      </c>
      <c r="D31" s="335">
        <f t="shared" ref="D31:G31" si="10">+((D27-D24)/4)+D30</f>
        <v>256.219425</v>
      </c>
      <c r="E31" s="335">
        <f t="shared" si="10"/>
        <v>47.317799999999991</v>
      </c>
      <c r="F31" s="335">
        <f t="shared" si="10"/>
        <v>259.54274999999996</v>
      </c>
      <c r="G31" s="335">
        <f t="shared" si="10"/>
        <v>303.91394999999994</v>
      </c>
      <c r="H31" s="328"/>
      <c r="I31" s="335">
        <f>+((I27-I24)/4)+I30</f>
        <v>260.01974999999999</v>
      </c>
      <c r="J31" s="335">
        <f>+((J27-J24)/4)+J30</f>
        <v>266.61179999999996</v>
      </c>
      <c r="K31" s="335">
        <f>+((K27-K24)/4)+K30</f>
        <v>46.503374999999991</v>
      </c>
      <c r="L31" s="335">
        <f>+((L27-L24)/4)+L30</f>
        <v>268.0766999999999</v>
      </c>
      <c r="M31" s="336">
        <f>+((M27-M24)/4)+M30</f>
        <v>296.63984999999991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451.43700000000001</v>
      </c>
      <c r="E32" s="340">
        <f>+SUM(C26:G26)</f>
        <v>3071</v>
      </c>
      <c r="F32" s="341"/>
      <c r="G32" s="341"/>
      <c r="H32" s="337"/>
      <c r="I32" s="338">
        <v>145</v>
      </c>
      <c r="J32" s="339">
        <f>+I32*K32/1000</f>
        <v>450.51499999999999</v>
      </c>
      <c r="K32" s="340">
        <f>+SUM(I26:M26)</f>
        <v>3107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116.31529999999999</v>
      </c>
      <c r="C39" s="82">
        <v>117.70183999999999</v>
      </c>
      <c r="D39" s="82">
        <v>9.5517199999999995</v>
      </c>
      <c r="E39" s="82">
        <v>116.46936000000001</v>
      </c>
      <c r="F39" s="82">
        <v>116.16124000000001</v>
      </c>
      <c r="G39" s="82"/>
      <c r="H39" s="82"/>
      <c r="I39" s="205">
        <f t="shared" ref="I39:I46" si="11">SUM(B39:H39)</f>
        <v>476.19945999999999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116.31529999999999</v>
      </c>
      <c r="C40" s="82">
        <v>117.70183999999999</v>
      </c>
      <c r="D40" s="82">
        <v>9.5517199999999995</v>
      </c>
      <c r="E40" s="82">
        <v>116.46936000000001</v>
      </c>
      <c r="F40" s="82">
        <v>116.16124000000001</v>
      </c>
      <c r="G40" s="82"/>
      <c r="H40" s="82"/>
      <c r="I40" s="205">
        <f t="shared" si="11"/>
        <v>476.19945999999999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8.4</v>
      </c>
      <c r="P41" s="82">
        <v>8.1999999999999993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8.6999999999999993</v>
      </c>
      <c r="N43" s="82">
        <v>0.7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8.6999999999999993</v>
      </c>
      <c r="N44" s="82">
        <v>0.7</v>
      </c>
      <c r="O44" s="82">
        <v>8.4</v>
      </c>
      <c r="P44" s="82">
        <v>8.3000000000000007</v>
      </c>
      <c r="Q44" s="82"/>
      <c r="R44" s="205">
        <f t="shared" si="12"/>
        <v>34.599999999999994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0.7</v>
      </c>
      <c r="O45" s="82">
        <v>8.5</v>
      </c>
      <c r="P45" s="82">
        <v>8.3000000000000007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232.63059999999999</v>
      </c>
      <c r="C46" s="309">
        <f t="shared" si="13"/>
        <v>235.40367999999998</v>
      </c>
      <c r="D46" s="309">
        <f t="shared" si="13"/>
        <v>19.103439999999999</v>
      </c>
      <c r="E46" s="309">
        <f t="shared" si="13"/>
        <v>232.93872000000002</v>
      </c>
      <c r="F46" s="309">
        <f t="shared" si="13"/>
        <v>232.32248000000001</v>
      </c>
      <c r="G46" s="309">
        <f t="shared" si="13"/>
        <v>0</v>
      </c>
      <c r="H46" s="309">
        <f t="shared" si="13"/>
        <v>0</v>
      </c>
      <c r="I46" s="205">
        <f t="shared" si="11"/>
        <v>952.39891999999998</v>
      </c>
      <c r="K46" s="406" t="s">
        <v>11</v>
      </c>
      <c r="L46" s="308">
        <f t="shared" ref="L46:Q46" si="14">SUM(L39:L45)</f>
        <v>59.2</v>
      </c>
      <c r="M46" s="309">
        <f t="shared" si="14"/>
        <v>60.5</v>
      </c>
      <c r="N46" s="309">
        <f t="shared" si="14"/>
        <v>5.3000000000000007</v>
      </c>
      <c r="O46" s="309">
        <f t="shared" si="14"/>
        <v>58.9</v>
      </c>
      <c r="P46" s="309">
        <f t="shared" si="14"/>
        <v>57.599999999999994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154.06</v>
      </c>
      <c r="C47" s="571">
        <v>154.06</v>
      </c>
      <c r="D47" s="571">
        <v>154.06</v>
      </c>
      <c r="E47" s="571">
        <v>154.06</v>
      </c>
      <c r="F47" s="571">
        <v>154.06</v>
      </c>
      <c r="G47" s="317"/>
      <c r="H47" s="317"/>
      <c r="I47" s="425">
        <f>+((I46/I48)/7)*1000</f>
        <v>44.017142857142858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755</v>
      </c>
      <c r="C48" s="35">
        <v>764</v>
      </c>
      <c r="D48" s="35">
        <v>62</v>
      </c>
      <c r="E48" s="35">
        <v>756</v>
      </c>
      <c r="F48" s="35">
        <v>754</v>
      </c>
      <c r="G48" s="35"/>
      <c r="H48" s="35"/>
      <c r="I48" s="427">
        <f>SUM(B48:H48)</f>
        <v>3091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116.31529999999999</v>
      </c>
      <c r="C49" s="204">
        <f t="shared" si="15"/>
        <v>117.70183999999999</v>
      </c>
      <c r="D49" s="204">
        <f t="shared" si="15"/>
        <v>9.5517199999999995</v>
      </c>
      <c r="E49" s="204">
        <f t="shared" si="15"/>
        <v>116.46936000000001</v>
      </c>
      <c r="F49" s="204">
        <f t="shared" si="15"/>
        <v>116.16124000000001</v>
      </c>
      <c r="G49" s="204">
        <f t="shared" si="15"/>
        <v>0</v>
      </c>
      <c r="H49" s="204">
        <f t="shared" si="15"/>
        <v>0</v>
      </c>
      <c r="I49" s="431">
        <f>((I46*1000)/I48)/7</f>
        <v>44.017142857142851</v>
      </c>
      <c r="K49" s="414" t="s">
        <v>22</v>
      </c>
      <c r="L49" s="302">
        <f t="shared" ref="L49:Q49" si="16">((L48*L47)*7/1000-L39-L40)/5</f>
        <v>8.4903000000000013</v>
      </c>
      <c r="M49" s="302">
        <f t="shared" si="16"/>
        <v>8.6608999999999998</v>
      </c>
      <c r="N49" s="302">
        <f t="shared" si="16"/>
        <v>0.68299999999999994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814.20709999999997</v>
      </c>
      <c r="C50" s="43">
        <f t="shared" si="17"/>
        <v>823.91287999999997</v>
      </c>
      <c r="D50" s="43">
        <f t="shared" si="17"/>
        <v>66.862039999999993</v>
      </c>
      <c r="E50" s="43">
        <f t="shared" si="17"/>
        <v>815.28552000000002</v>
      </c>
      <c r="F50" s="43">
        <f t="shared" si="17"/>
        <v>813.12868000000003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44.017142857142858</v>
      </c>
      <c r="C51" s="49">
        <f t="shared" si="19"/>
        <v>44.017142857142851</v>
      </c>
      <c r="D51" s="49">
        <f t="shared" si="19"/>
        <v>44.017142857142858</v>
      </c>
      <c r="E51" s="49">
        <f t="shared" si="19"/>
        <v>44.017142857142858</v>
      </c>
      <c r="F51" s="49">
        <f t="shared" si="19"/>
        <v>44.017142857142858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148.37092731829577</v>
      </c>
      <c r="M51" s="49">
        <f t="shared" si="20"/>
        <v>146.48910411622276</v>
      </c>
      <c r="N51" s="49">
        <f t="shared" si="20"/>
        <v>151.42857142857144</v>
      </c>
      <c r="O51" s="49">
        <f t="shared" si="20"/>
        <v>145.07389162561577</v>
      </c>
      <c r="P51" s="49">
        <f t="shared" si="20"/>
        <v>144.36090225563908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5"/>
      <c r="D73" s="605"/>
      <c r="E73" s="605"/>
      <c r="F73" s="118"/>
      <c r="G73" s="198"/>
      <c r="H73" s="605"/>
      <c r="I73" s="605"/>
      <c r="J73" s="605"/>
      <c r="K73" s="118"/>
      <c r="L73" s="198"/>
      <c r="M73" s="605"/>
      <c r="N73" s="605"/>
      <c r="O73" s="118"/>
      <c r="P73" s="198"/>
      <c r="Q73" s="605"/>
      <c r="R73" s="60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8.9</v>
      </c>
      <c r="D76" s="204">
        <v>1.3</v>
      </c>
      <c r="E76" s="204">
        <v>9.1</v>
      </c>
      <c r="F76" s="205">
        <v>10.199999999999999</v>
      </c>
      <c r="G76" s="203">
        <v>8.9</v>
      </c>
      <c r="H76" s="204">
        <v>9.1999999999999993</v>
      </c>
      <c r="I76" s="204">
        <v>1.7</v>
      </c>
      <c r="J76" s="204">
        <v>9.4</v>
      </c>
      <c r="K76" s="205">
        <v>10.5</v>
      </c>
      <c r="L76" s="203">
        <v>10.7</v>
      </c>
      <c r="M76" s="204">
        <v>1.7</v>
      </c>
      <c r="N76" s="204">
        <v>10.8</v>
      </c>
      <c r="O76" s="205">
        <v>10.8</v>
      </c>
      <c r="P76" s="203">
        <v>10.5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8.9</v>
      </c>
      <c r="D77" s="204">
        <v>1.3</v>
      </c>
      <c r="E77" s="204">
        <v>9.1</v>
      </c>
      <c r="F77" s="205">
        <v>10.199999999999999</v>
      </c>
      <c r="G77" s="203">
        <v>8.9</v>
      </c>
      <c r="H77" s="204">
        <v>9.1999999999999993</v>
      </c>
      <c r="I77" s="204">
        <v>1.7</v>
      </c>
      <c r="J77" s="204">
        <v>9.4</v>
      </c>
      <c r="K77" s="205">
        <v>10.5</v>
      </c>
      <c r="L77" s="203">
        <v>10.7</v>
      </c>
      <c r="M77" s="204">
        <v>1.7</v>
      </c>
      <c r="N77" s="204">
        <v>10.8</v>
      </c>
      <c r="O77" s="205">
        <v>10.8</v>
      </c>
      <c r="P77" s="203">
        <v>10.5</v>
      </c>
      <c r="Q77" s="204">
        <v>2</v>
      </c>
      <c r="R77" s="204">
        <v>10.4</v>
      </c>
      <c r="S77" s="205">
        <v>10.5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9.3000000000000007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10.9</v>
      </c>
      <c r="O78" s="205">
        <v>10.8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145.20000000000002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</v>
      </c>
      <c r="E79" s="204">
        <v>9</v>
      </c>
      <c r="F79" s="205">
        <v>10.1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10.9</v>
      </c>
      <c r="O79" s="205">
        <v>10.8</v>
      </c>
      <c r="P79" s="203">
        <v>10.6</v>
      </c>
      <c r="Q79" s="204">
        <v>2</v>
      </c>
      <c r="R79" s="204">
        <v>10.4</v>
      </c>
      <c r="S79" s="205">
        <v>10.4</v>
      </c>
      <c r="T79" s="405">
        <f t="shared" si="26"/>
        <v>145.70000000000002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10.8</v>
      </c>
      <c r="M80" s="204">
        <v>1.7</v>
      </c>
      <c r="N80" s="204">
        <v>10.9</v>
      </c>
      <c r="O80" s="205">
        <v>10.8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145.80000000000001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10.8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10.8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62.7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75.199999999999989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75.599999999999994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1021.2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151.49087672452157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8.9952000000000005</v>
      </c>
      <c r="D86" s="204">
        <f t="shared" si="28"/>
        <v>0.99410000000000009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9.3007999999999988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10.763</v>
      </c>
      <c r="M86" s="204">
        <f t="shared" si="28"/>
        <v>1.6839000000000002</v>
      </c>
      <c r="N86" s="204">
        <f t="shared" si="28"/>
        <v>10.9008</v>
      </c>
      <c r="O86" s="205">
        <f t="shared" si="28"/>
        <v>10.8</v>
      </c>
      <c r="P86" s="203">
        <f t="shared" si="28"/>
        <v>10.579800000000001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151.49087672452157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75.599999999999994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151.81598062953998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153.46938775510202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149.99999999999997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91C3D-C938-421C-B56A-FA6412A97262}">
  <dimension ref="A1:AQ239"/>
  <sheetViews>
    <sheetView view="pageBreakPreview" topLeftCell="A40" zoomScale="30" zoomScaleNormal="29" zoomScaleSheetLayoutView="30" workbookViewId="0">
      <selection activeCell="B85" sqref="B85:S8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606"/>
      <c r="E3" s="606"/>
      <c r="F3" s="606"/>
      <c r="G3" s="606"/>
      <c r="H3" s="606"/>
      <c r="I3" s="606"/>
      <c r="J3" s="606"/>
      <c r="K3" s="606"/>
      <c r="L3" s="606"/>
      <c r="M3" s="606"/>
      <c r="N3" s="606"/>
      <c r="O3" s="606"/>
      <c r="P3" s="606"/>
      <c r="Q3" s="606"/>
      <c r="R3" s="606"/>
      <c r="S3" s="606"/>
      <c r="T3" s="606"/>
      <c r="U3" s="606"/>
      <c r="V3" s="606"/>
      <c r="W3" s="606"/>
      <c r="X3" s="606"/>
      <c r="Y3" s="2"/>
      <c r="Z3" s="2"/>
      <c r="AA3" s="2"/>
      <c r="AB3" s="2"/>
      <c r="AC3" s="2"/>
      <c r="AD3" s="60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6" t="s">
        <v>1</v>
      </c>
      <c r="B9" s="606"/>
      <c r="C9" s="606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6"/>
      <c r="B10" s="606"/>
      <c r="C10" s="60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6" t="s">
        <v>4</v>
      </c>
      <c r="B11" s="606"/>
      <c r="C11" s="606"/>
      <c r="D11" s="1"/>
      <c r="E11" s="607">
        <v>1</v>
      </c>
      <c r="F11" s="1"/>
      <c r="G11" s="1"/>
      <c r="H11" s="1"/>
      <c r="I11" s="1"/>
      <c r="J11" s="1"/>
      <c r="K11" s="674" t="s">
        <v>162</v>
      </c>
      <c r="L11" s="674"/>
      <c r="M11" s="608"/>
      <c r="N11" s="60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6"/>
      <c r="B12" s="606"/>
      <c r="C12" s="606"/>
      <c r="D12" s="1"/>
      <c r="E12" s="5"/>
      <c r="F12" s="1"/>
      <c r="G12" s="1"/>
      <c r="H12" s="1"/>
      <c r="I12" s="1"/>
      <c r="J12" s="1"/>
      <c r="K12" s="608"/>
      <c r="L12" s="608"/>
      <c r="M12" s="608"/>
      <c r="N12" s="60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6"/>
      <c r="B13" s="606"/>
      <c r="C13" s="606"/>
      <c r="D13" s="606"/>
      <c r="E13" s="606"/>
      <c r="F13" s="606"/>
      <c r="G13" s="606"/>
      <c r="H13" s="606"/>
      <c r="I13" s="606"/>
      <c r="J13" s="606"/>
      <c r="K13" s="606"/>
      <c r="L13" s="608"/>
      <c r="M13" s="608"/>
      <c r="N13" s="608"/>
      <c r="O13" s="608"/>
      <c r="P13" s="608"/>
      <c r="Q13" s="608"/>
      <c r="R13" s="608"/>
      <c r="S13" s="608"/>
      <c r="T13" s="608"/>
      <c r="U13" s="608"/>
      <c r="V13" s="608"/>
      <c r="W13" s="1"/>
      <c r="X13" s="1"/>
      <c r="Y13" s="1"/>
    </row>
    <row r="14" spans="1:30" s="3" customFormat="1" ht="27" thickBot="1" x14ac:dyDescent="0.3">
      <c r="A14" s="60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451</v>
      </c>
      <c r="C17" s="300">
        <v>2.1053999999999626</v>
      </c>
      <c r="D17" s="300">
        <v>2.0096999999999645</v>
      </c>
      <c r="E17" s="300">
        <v>0.37119999999999342</v>
      </c>
      <c r="F17" s="300">
        <v>2.0357999999999641</v>
      </c>
      <c r="G17" s="300">
        <v>2.3837999999999577</v>
      </c>
      <c r="H17" s="299">
        <v>450</v>
      </c>
      <c r="I17" s="300">
        <v>3.4789999999999637</v>
      </c>
      <c r="J17" s="300">
        <v>3.5671999999999624</v>
      </c>
      <c r="K17" s="300">
        <v>0.62229999999999353</v>
      </c>
      <c r="L17" s="300">
        <v>3.5867999999999625</v>
      </c>
      <c r="M17" s="301">
        <v>3.9689999999999586</v>
      </c>
      <c r="N17" s="23">
        <v>131.26999925163005</v>
      </c>
      <c r="O17" s="24">
        <v>22.203015273100455</v>
      </c>
      <c r="P17" s="24">
        <v>129.17606402688554</v>
      </c>
      <c r="Q17" s="25">
        <v>130.36077564518777</v>
      </c>
      <c r="R17" s="23">
        <v>125.62419673084631</v>
      </c>
      <c r="S17" s="24">
        <v>22.681414119129748</v>
      </c>
      <c r="T17" s="24">
        <v>125.13496763526746</v>
      </c>
      <c r="U17" s="25">
        <v>125.66014369077182</v>
      </c>
      <c r="V17" s="302">
        <f>SUM(B17:U17)</f>
        <v>1737.2407763728186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451</v>
      </c>
      <c r="C18" s="300">
        <v>2.1053999999999626</v>
      </c>
      <c r="D18" s="300">
        <v>2.0096999999999645</v>
      </c>
      <c r="E18" s="300">
        <v>0.37119999999999342</v>
      </c>
      <c r="F18" s="300">
        <v>2.0357999999999641</v>
      </c>
      <c r="G18" s="300">
        <v>2.3837999999999577</v>
      </c>
      <c r="H18" s="299">
        <v>450</v>
      </c>
      <c r="I18" s="300">
        <v>3.4789999999999637</v>
      </c>
      <c r="J18" s="300">
        <v>3.5671999999999624</v>
      </c>
      <c r="K18" s="300">
        <v>0.62229999999999353</v>
      </c>
      <c r="L18" s="300">
        <v>3.5867999999999625</v>
      </c>
      <c r="M18" s="301">
        <v>3.9689999999999586</v>
      </c>
      <c r="N18" s="23">
        <v>131.26999925163005</v>
      </c>
      <c r="O18" s="24">
        <v>22.203015273100455</v>
      </c>
      <c r="P18" s="24">
        <v>129.17606402688554</v>
      </c>
      <c r="Q18" s="25">
        <v>130.36077564518777</v>
      </c>
      <c r="R18" s="23">
        <v>125.62419673084631</v>
      </c>
      <c r="S18" s="24">
        <v>22.681414119129748</v>
      </c>
      <c r="T18" s="24">
        <v>125.13496763526746</v>
      </c>
      <c r="U18" s="25">
        <v>125.66014369077182</v>
      </c>
      <c r="V18" s="302">
        <f t="shared" ref="V18:V23" si="0">SUM(B18:U18)</f>
        <v>1737.2407763728186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449</v>
      </c>
      <c r="C19" s="300">
        <v>2.1053999999999626</v>
      </c>
      <c r="D19" s="300">
        <v>2.0038999999999647</v>
      </c>
      <c r="E19" s="300">
        <v>0.34799999999999387</v>
      </c>
      <c r="F19" s="300">
        <v>2.0357999999999641</v>
      </c>
      <c r="G19" s="300">
        <v>2.3837999999999577</v>
      </c>
      <c r="H19" s="299">
        <v>449</v>
      </c>
      <c r="I19" s="300">
        <v>3.4691999999999639</v>
      </c>
      <c r="J19" s="300">
        <v>3.5573999999999626</v>
      </c>
      <c r="K19" s="300">
        <v>0.60269999999999369</v>
      </c>
      <c r="L19" s="300">
        <v>3.5867999999999625</v>
      </c>
      <c r="M19" s="301">
        <v>3.9640999999999584</v>
      </c>
      <c r="N19" s="23">
        <v>130.90964029934793</v>
      </c>
      <c r="O19" s="24">
        <v>22.178073890759816</v>
      </c>
      <c r="P19" s="24">
        <v>128.8091743892457</v>
      </c>
      <c r="Q19" s="25">
        <v>130.01416974192483</v>
      </c>
      <c r="R19" s="23">
        <v>125.40314130766144</v>
      </c>
      <c r="S19" s="24">
        <v>22.19657435234809</v>
      </c>
      <c r="T19" s="24">
        <v>124.96925294589296</v>
      </c>
      <c r="U19" s="25">
        <v>125.38876252369121</v>
      </c>
      <c r="V19" s="302">
        <f t="shared" si="0"/>
        <v>1731.9258894508716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449</v>
      </c>
      <c r="C20" s="300">
        <v>2.1053999999999626</v>
      </c>
      <c r="D20" s="300">
        <v>2.0038999999999647</v>
      </c>
      <c r="E20" s="300">
        <v>0.34799999999999387</v>
      </c>
      <c r="F20" s="300">
        <v>2.0357999999999641</v>
      </c>
      <c r="G20" s="300">
        <v>2.3837999999999577</v>
      </c>
      <c r="H20" s="299">
        <v>449</v>
      </c>
      <c r="I20" s="300">
        <v>3.4691999999999639</v>
      </c>
      <c r="J20" s="300">
        <v>3.5573999999999626</v>
      </c>
      <c r="K20" s="300">
        <v>0.60269999999999369</v>
      </c>
      <c r="L20" s="300">
        <v>3.5867999999999625</v>
      </c>
      <c r="M20" s="301">
        <v>3.9640999999999584</v>
      </c>
      <c r="N20" s="23">
        <v>130.90964029934793</v>
      </c>
      <c r="O20" s="24">
        <v>22.178073890759816</v>
      </c>
      <c r="P20" s="24">
        <v>128.8091743892457</v>
      </c>
      <c r="Q20" s="25">
        <v>130.01416974192483</v>
      </c>
      <c r="R20" s="23">
        <v>125.40314130766144</v>
      </c>
      <c r="S20" s="24">
        <v>22.19657435234809</v>
      </c>
      <c r="T20" s="24">
        <v>124.96925294589296</v>
      </c>
      <c r="U20" s="25">
        <v>125.38876252369121</v>
      </c>
      <c r="V20" s="302">
        <f t="shared" si="0"/>
        <v>1731.9258894508716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449</v>
      </c>
      <c r="C21" s="300">
        <v>2.1053999999999626</v>
      </c>
      <c r="D21" s="300">
        <v>2.0038999999999647</v>
      </c>
      <c r="E21" s="300">
        <v>0.34799999999999387</v>
      </c>
      <c r="F21" s="300">
        <v>2.0357999999999641</v>
      </c>
      <c r="G21" s="300">
        <v>2.3837999999999577</v>
      </c>
      <c r="H21" s="299">
        <v>449</v>
      </c>
      <c r="I21" s="300">
        <v>3.4691999999999639</v>
      </c>
      <c r="J21" s="300">
        <v>3.5573999999999626</v>
      </c>
      <c r="K21" s="300">
        <v>0.60269999999999369</v>
      </c>
      <c r="L21" s="300">
        <v>3.5867999999999625</v>
      </c>
      <c r="M21" s="301">
        <v>3.9640999999999584</v>
      </c>
      <c r="N21" s="23">
        <v>130.90964029934793</v>
      </c>
      <c r="O21" s="24">
        <v>22.178073890759816</v>
      </c>
      <c r="P21" s="24">
        <v>128.8091743892457</v>
      </c>
      <c r="Q21" s="25">
        <v>130.01416974192483</v>
      </c>
      <c r="R21" s="23">
        <v>125.40314130766144</v>
      </c>
      <c r="S21" s="24">
        <v>22.19657435234809</v>
      </c>
      <c r="T21" s="24">
        <v>124.96925294589296</v>
      </c>
      <c r="U21" s="25">
        <v>125.38876252369121</v>
      </c>
      <c r="V21" s="302">
        <f t="shared" si="0"/>
        <v>1731.9258894508716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449</v>
      </c>
      <c r="C22" s="300">
        <v>2.1053999999999626</v>
      </c>
      <c r="D22" s="300">
        <v>2.0038999999999647</v>
      </c>
      <c r="E22" s="300">
        <v>0.34799999999999387</v>
      </c>
      <c r="F22" s="300">
        <v>2.0357999999999641</v>
      </c>
      <c r="G22" s="300">
        <v>2.3837999999999577</v>
      </c>
      <c r="H22" s="299">
        <v>449</v>
      </c>
      <c r="I22" s="300">
        <v>3.4691999999999639</v>
      </c>
      <c r="J22" s="300">
        <v>3.5573999999999626</v>
      </c>
      <c r="K22" s="300">
        <v>0.60269999999999369</v>
      </c>
      <c r="L22" s="300">
        <v>3.5867999999999625</v>
      </c>
      <c r="M22" s="301">
        <v>3.9640999999999584</v>
      </c>
      <c r="N22" s="23">
        <v>130.90964029934793</v>
      </c>
      <c r="O22" s="24">
        <v>22.178073890759816</v>
      </c>
      <c r="P22" s="24">
        <v>128.8091743892457</v>
      </c>
      <c r="Q22" s="25">
        <v>130.01416974192483</v>
      </c>
      <c r="R22" s="23">
        <v>125.40314130766144</v>
      </c>
      <c r="S22" s="24">
        <v>22.19657435234809</v>
      </c>
      <c r="T22" s="24">
        <v>124.96925294589296</v>
      </c>
      <c r="U22" s="25">
        <v>125.38876252369121</v>
      </c>
      <c r="V22" s="302">
        <f t="shared" si="0"/>
        <v>1731.9258894508716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449</v>
      </c>
      <c r="C23" s="300">
        <v>2.1053999999999626</v>
      </c>
      <c r="D23" s="300">
        <v>2.0038999999999647</v>
      </c>
      <c r="E23" s="300">
        <v>0.34799999999999387</v>
      </c>
      <c r="F23" s="300">
        <v>2.0357999999999641</v>
      </c>
      <c r="G23" s="300">
        <v>2.3837999999999577</v>
      </c>
      <c r="H23" s="299">
        <v>449</v>
      </c>
      <c r="I23" s="300">
        <v>3.4691999999999639</v>
      </c>
      <c r="J23" s="300">
        <v>3.5573999999999626</v>
      </c>
      <c r="K23" s="300">
        <v>0.60269999999999369</v>
      </c>
      <c r="L23" s="300">
        <v>3.5867999999999625</v>
      </c>
      <c r="M23" s="301">
        <v>3.9640999999999584</v>
      </c>
      <c r="N23" s="23">
        <v>130.90964029934793</v>
      </c>
      <c r="O23" s="24">
        <v>22.178073890759816</v>
      </c>
      <c r="P23" s="24">
        <v>128.8091743892457</v>
      </c>
      <c r="Q23" s="25">
        <v>130.01416974192483</v>
      </c>
      <c r="R23" s="23">
        <v>125.40314130766144</v>
      </c>
      <c r="S23" s="24">
        <v>22.19657435234809</v>
      </c>
      <c r="T23" s="24">
        <v>124.96925294589296</v>
      </c>
      <c r="U23" s="25">
        <v>125.38876252369121</v>
      </c>
      <c r="V23" s="302">
        <f t="shared" si="0"/>
        <v>1731.9258894508716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3147</v>
      </c>
      <c r="C24" s="306">
        <f t="shared" ref="C24:U24" si="1">SUM(C17:C23)</f>
        <v>14.737799999999737</v>
      </c>
      <c r="D24" s="306">
        <f t="shared" si="1"/>
        <v>14.038899999999751</v>
      </c>
      <c r="E24" s="306">
        <f t="shared" si="1"/>
        <v>2.4823999999999558</v>
      </c>
      <c r="F24" s="306">
        <f t="shared" si="1"/>
        <v>14.25059999999975</v>
      </c>
      <c r="G24" s="306">
        <f t="shared" si="1"/>
        <v>16.686599999999704</v>
      </c>
      <c r="H24" s="305">
        <f t="shared" si="1"/>
        <v>3145</v>
      </c>
      <c r="I24" s="306">
        <f t="shared" si="1"/>
        <v>24.30399999999975</v>
      </c>
      <c r="J24" s="306">
        <f t="shared" si="1"/>
        <v>24.921399999999736</v>
      </c>
      <c r="K24" s="306">
        <f t="shared" si="1"/>
        <v>4.2580999999999554</v>
      </c>
      <c r="L24" s="306">
        <f t="shared" si="1"/>
        <v>25.107599999999735</v>
      </c>
      <c r="M24" s="307">
        <f t="shared" si="1"/>
        <v>27.758499999999714</v>
      </c>
      <c r="N24" s="391">
        <f t="shared" si="1"/>
        <v>917.08819999999992</v>
      </c>
      <c r="O24" s="392">
        <f t="shared" si="1"/>
        <v>155.29639999999998</v>
      </c>
      <c r="P24" s="392">
        <f t="shared" si="1"/>
        <v>902.39799999999968</v>
      </c>
      <c r="Q24" s="393">
        <f t="shared" si="1"/>
        <v>910.79239999999982</v>
      </c>
      <c r="R24" s="391">
        <f t="shared" si="1"/>
        <v>878.26409999999987</v>
      </c>
      <c r="S24" s="392">
        <f t="shared" si="1"/>
        <v>156.34569999999994</v>
      </c>
      <c r="T24" s="392">
        <f t="shared" si="1"/>
        <v>875.11619999999982</v>
      </c>
      <c r="U24" s="393">
        <f t="shared" si="1"/>
        <v>878.26409999999964</v>
      </c>
      <c r="V24" s="302">
        <f>SUM(B24:U24)</f>
        <v>12134.110999999999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149.87415083619473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691</v>
      </c>
      <c r="E26" s="323">
        <v>120</v>
      </c>
      <c r="F26" s="323">
        <v>702</v>
      </c>
      <c r="G26" s="323">
        <v>822</v>
      </c>
      <c r="H26" s="324"/>
      <c r="I26" s="323">
        <v>708</v>
      </c>
      <c r="J26" s="323">
        <v>726</v>
      </c>
      <c r="K26" s="323">
        <v>123</v>
      </c>
      <c r="L26" s="323">
        <v>732</v>
      </c>
      <c r="M26" s="325">
        <v>809</v>
      </c>
      <c r="N26" s="86">
        <v>874</v>
      </c>
      <c r="O26" s="35">
        <v>148</v>
      </c>
      <c r="P26" s="35">
        <v>860</v>
      </c>
      <c r="Q26" s="36">
        <v>868</v>
      </c>
      <c r="R26" s="34">
        <v>837</v>
      </c>
      <c r="S26" s="35">
        <v>149</v>
      </c>
      <c r="T26" s="35">
        <v>834</v>
      </c>
      <c r="U26" s="36">
        <v>837</v>
      </c>
      <c r="V26" s="326">
        <f>SUM(C26:U26)</f>
        <v>11566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621.4853999999998</v>
      </c>
      <c r="E27" s="300">
        <f t="shared" si="2"/>
        <v>107.92799999999995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110.62619999999995</v>
      </c>
      <c r="L27" s="300">
        <f>(L26*L25/1000)*6</f>
        <v>658.3607999999997</v>
      </c>
      <c r="M27" s="301">
        <f>(M26*M25/1000)*6</f>
        <v>727.61459999999977</v>
      </c>
      <c r="N27" s="302">
        <f>((N26*N25)*7/1000-N17-N18)/5</f>
        <v>130.90964029934793</v>
      </c>
      <c r="O27" s="204">
        <f t="shared" ref="O27:U27" si="3">((O26*O25)*7/1000-O17-O18)/5</f>
        <v>22.178073890759816</v>
      </c>
      <c r="P27" s="204">
        <f t="shared" si="3"/>
        <v>128.8091743892457</v>
      </c>
      <c r="Q27" s="205">
        <f t="shared" si="3"/>
        <v>130.01416974192483</v>
      </c>
      <c r="R27" s="203">
        <f t="shared" si="3"/>
        <v>125.40314130766144</v>
      </c>
      <c r="S27" s="204">
        <f t="shared" si="3"/>
        <v>22.19657435234809</v>
      </c>
      <c r="T27" s="204">
        <f t="shared" si="3"/>
        <v>124.96925294589296</v>
      </c>
      <c r="U27" s="205">
        <f t="shared" si="3"/>
        <v>125.38876252369121</v>
      </c>
      <c r="V27" s="88"/>
      <c r="W27" s="52">
        <f>((V24*1000)/V26)/7</f>
        <v>149.87415083619473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2.0038999999999647</v>
      </c>
      <c r="E28" s="330">
        <f t="shared" si="4"/>
        <v>0.34799999999999387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0.60269999999999369</v>
      </c>
      <c r="L28" s="330">
        <f t="shared" si="5"/>
        <v>3.5867999999999625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155.29639999999998</v>
      </c>
      <c r="P28" s="45">
        <f t="shared" si="6"/>
        <v>902.39799999999968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156.34569999999997</v>
      </c>
      <c r="T28" s="45">
        <f t="shared" si="6"/>
        <v>875.11619999999971</v>
      </c>
      <c r="U28" s="46">
        <f t="shared" si="6"/>
        <v>878.26409999999976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806.16666666666902</v>
      </c>
      <c r="E29" s="333">
        <f t="shared" si="7"/>
        <v>140.0000000000004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143.50000000000043</v>
      </c>
      <c r="L29" s="333">
        <f>+L26*(1.16666666666667)</f>
        <v>854.0000000000025</v>
      </c>
      <c r="M29" s="334">
        <f>+M26*(1.16666666666667)</f>
        <v>943.8333333333361</v>
      </c>
      <c r="N29" s="89">
        <f t="shared" ref="N29:U29" si="8">+(N24/N26)/7*1000</f>
        <v>149.89999999999998</v>
      </c>
      <c r="O29" s="49">
        <f t="shared" si="8"/>
        <v>149.89999999999998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103.58089999999997</v>
      </c>
      <c r="E30" s="335">
        <f t="shared" si="9"/>
        <v>17.987999999999992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18.437699999999992</v>
      </c>
      <c r="L30" s="335">
        <f>+(L27/6)</f>
        <v>109.72679999999995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268.38405</v>
      </c>
      <c r="D31" s="335">
        <f t="shared" ref="D31:G31" si="10">+((D27-D24)/4)+D30</f>
        <v>255.44252499999999</v>
      </c>
      <c r="E31" s="335">
        <f t="shared" si="10"/>
        <v>44.349399999999989</v>
      </c>
      <c r="F31" s="335">
        <f t="shared" si="10"/>
        <v>259.51184999999998</v>
      </c>
      <c r="G31" s="335">
        <f t="shared" si="10"/>
        <v>303.87284999999997</v>
      </c>
      <c r="H31" s="328"/>
      <c r="I31" s="335">
        <f>+((I27-I24)/4)+I30</f>
        <v>259.24699999999996</v>
      </c>
      <c r="J31" s="335">
        <f>+((J27-J24)/4)+J30</f>
        <v>265.83814999999998</v>
      </c>
      <c r="K31" s="335">
        <f>+((K27-K24)/4)+K30</f>
        <v>45.029724999999992</v>
      </c>
      <c r="L31" s="335">
        <f>+((L27-L24)/4)+L30</f>
        <v>268.04009999999994</v>
      </c>
      <c r="M31" s="336">
        <f>+((M27-M24)/4)+M30</f>
        <v>296.23312499999997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449.96699999999998</v>
      </c>
      <c r="E32" s="340">
        <f>+SUM(C26:G26)</f>
        <v>3061</v>
      </c>
      <c r="F32" s="341"/>
      <c r="G32" s="341"/>
      <c r="H32" s="337"/>
      <c r="I32" s="338">
        <v>145</v>
      </c>
      <c r="J32" s="339">
        <f>+I32*K32/1000</f>
        <v>449.21</v>
      </c>
      <c r="K32" s="340">
        <f>+SUM(I26:M26)</f>
        <v>3098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115.37184000000002</v>
      </c>
      <c r="C39" s="82">
        <v>117.05946000000002</v>
      </c>
      <c r="D39" s="82">
        <v>9.0517800000000008</v>
      </c>
      <c r="E39" s="82">
        <v>116.16124000000001</v>
      </c>
      <c r="F39" s="82">
        <v>115.85311999999999</v>
      </c>
      <c r="G39" s="82"/>
      <c r="H39" s="82"/>
      <c r="I39" s="205">
        <f t="shared" ref="I39:I46" si="11">SUM(B39:H39)</f>
        <v>473.49744000000004</v>
      </c>
      <c r="J39" s="52"/>
      <c r="K39" s="404" t="s">
        <v>13</v>
      </c>
      <c r="L39" s="82">
        <v>8.5</v>
      </c>
      <c r="M39" s="82">
        <v>8.6999999999999993</v>
      </c>
      <c r="N39" s="82">
        <v>0.7</v>
      </c>
      <c r="O39" s="82">
        <v>8.5</v>
      </c>
      <c r="P39" s="82">
        <v>8.3000000000000007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115.37184000000002</v>
      </c>
      <c r="C40" s="82">
        <v>117.05946000000002</v>
      </c>
      <c r="D40" s="82">
        <v>9.0517800000000008</v>
      </c>
      <c r="E40" s="82">
        <v>116.16124000000001</v>
      </c>
      <c r="F40" s="82">
        <v>115.85311999999999</v>
      </c>
      <c r="G40" s="82"/>
      <c r="H40" s="82"/>
      <c r="I40" s="205">
        <f t="shared" si="11"/>
        <v>473.49744000000004</v>
      </c>
      <c r="J40" s="52"/>
      <c r="K40" s="406" t="s">
        <v>14</v>
      </c>
      <c r="L40" s="82">
        <v>8.5</v>
      </c>
      <c r="M40" s="82">
        <v>8.6999999999999993</v>
      </c>
      <c r="N40" s="82">
        <v>0.7</v>
      </c>
      <c r="O40" s="82">
        <v>8.5</v>
      </c>
      <c r="P40" s="82">
        <v>8.3000000000000007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</v>
      </c>
      <c r="N43" s="82">
        <v>0.8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0.8</v>
      </c>
      <c r="O45" s="82">
        <v>8.4</v>
      </c>
      <c r="P45" s="82">
        <v>8.1999999999999993</v>
      </c>
      <c r="Q45" s="82"/>
      <c r="R45" s="205">
        <f t="shared" si="12"/>
        <v>34.599999999999994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230.74368000000004</v>
      </c>
      <c r="C46" s="309">
        <f t="shared" si="13"/>
        <v>234.11892000000003</v>
      </c>
      <c r="D46" s="309">
        <f t="shared" si="13"/>
        <v>18.103560000000002</v>
      </c>
      <c r="E46" s="309">
        <f t="shared" si="13"/>
        <v>232.32248000000001</v>
      </c>
      <c r="F46" s="309">
        <f t="shared" si="13"/>
        <v>231.70623999999998</v>
      </c>
      <c r="G46" s="309">
        <f t="shared" si="13"/>
        <v>0</v>
      </c>
      <c r="H46" s="309">
        <f t="shared" si="13"/>
        <v>0</v>
      </c>
      <c r="I46" s="205">
        <f t="shared" si="11"/>
        <v>946.99488000000008</v>
      </c>
      <c r="K46" s="406" t="s">
        <v>11</v>
      </c>
      <c r="L46" s="308">
        <f t="shared" ref="L46:Q46" si="14">SUM(L39:L45)</f>
        <v>59.3</v>
      </c>
      <c r="M46" s="309">
        <f t="shared" si="14"/>
        <v>60.5</v>
      </c>
      <c r="N46" s="309">
        <f t="shared" si="14"/>
        <v>5.1999999999999993</v>
      </c>
      <c r="O46" s="309">
        <f t="shared" si="14"/>
        <v>58.9</v>
      </c>
      <c r="P46" s="309">
        <f t="shared" si="14"/>
        <v>57.600000000000009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153.42000000000002</v>
      </c>
      <c r="C47" s="571">
        <v>153.42000000000002</v>
      </c>
      <c r="D47" s="571">
        <v>153.42000000000002</v>
      </c>
      <c r="E47" s="571">
        <v>154.06</v>
      </c>
      <c r="F47" s="571">
        <v>154.06</v>
      </c>
      <c r="G47" s="317"/>
      <c r="H47" s="317"/>
      <c r="I47" s="425">
        <f>+((I46/I48)/7)*1000</f>
        <v>43.923695732838596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752</v>
      </c>
      <c r="C48" s="35">
        <v>763</v>
      </c>
      <c r="D48" s="35">
        <v>59</v>
      </c>
      <c r="E48" s="35">
        <v>754</v>
      </c>
      <c r="F48" s="35">
        <v>752</v>
      </c>
      <c r="G48" s="35"/>
      <c r="H48" s="35"/>
      <c r="I48" s="427">
        <f>SUM(B48:H48)</f>
        <v>3080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115.37184000000002</v>
      </c>
      <c r="C49" s="204">
        <f t="shared" si="15"/>
        <v>117.05946000000002</v>
      </c>
      <c r="D49" s="204">
        <f t="shared" si="15"/>
        <v>9.0517800000000008</v>
      </c>
      <c r="E49" s="204">
        <f t="shared" si="15"/>
        <v>116.16124000000001</v>
      </c>
      <c r="F49" s="204">
        <f t="shared" si="15"/>
        <v>115.85311999999999</v>
      </c>
      <c r="G49" s="204">
        <f t="shared" si="15"/>
        <v>0</v>
      </c>
      <c r="H49" s="204">
        <f t="shared" si="15"/>
        <v>0</v>
      </c>
      <c r="I49" s="431">
        <f>((I46*1000)/I48)/7</f>
        <v>43.923695732838596</v>
      </c>
      <c r="K49" s="414" t="s">
        <v>22</v>
      </c>
      <c r="L49" s="302">
        <f t="shared" ref="L49:Q49" si="16">((L48*L47)*7/1000-L39-L40)/5</f>
        <v>8.4503000000000004</v>
      </c>
      <c r="M49" s="302">
        <f t="shared" si="16"/>
        <v>8.6209000000000007</v>
      </c>
      <c r="N49" s="302">
        <f t="shared" si="16"/>
        <v>0.7629999999999999</v>
      </c>
      <c r="O49" s="302">
        <f t="shared" si="16"/>
        <v>8.3739999999999988</v>
      </c>
      <c r="P49" s="302">
        <f t="shared" si="16"/>
        <v>8.2111000000000018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807.60288000000014</v>
      </c>
      <c r="C50" s="43">
        <f t="shared" si="17"/>
        <v>819.41622000000007</v>
      </c>
      <c r="D50" s="43">
        <f t="shared" si="17"/>
        <v>63.362460000000006</v>
      </c>
      <c r="E50" s="43">
        <f t="shared" si="17"/>
        <v>813.12868000000003</v>
      </c>
      <c r="F50" s="43">
        <f t="shared" si="17"/>
        <v>810.97183999999993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43.83428571428572</v>
      </c>
      <c r="C51" s="49">
        <f t="shared" si="19"/>
        <v>43.83428571428572</v>
      </c>
      <c r="D51" s="49">
        <f t="shared" si="19"/>
        <v>43.834285714285713</v>
      </c>
      <c r="E51" s="49">
        <f t="shared" si="19"/>
        <v>44.017142857142858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148.62155388471177</v>
      </c>
      <c r="M51" s="49">
        <f t="shared" si="20"/>
        <v>146.48910411622276</v>
      </c>
      <c r="N51" s="49">
        <f t="shared" si="20"/>
        <v>148.57142857142856</v>
      </c>
      <c r="O51" s="49">
        <f t="shared" si="20"/>
        <v>145.07389162561577</v>
      </c>
      <c r="P51" s="49">
        <f t="shared" si="20"/>
        <v>144.36090225563913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9"/>
      <c r="D73" s="609"/>
      <c r="E73" s="609"/>
      <c r="F73" s="118"/>
      <c r="G73" s="198"/>
      <c r="H73" s="609"/>
      <c r="I73" s="609"/>
      <c r="J73" s="609"/>
      <c r="K73" s="118"/>
      <c r="L73" s="198"/>
      <c r="M73" s="609"/>
      <c r="N73" s="609"/>
      <c r="O73" s="118"/>
      <c r="P73" s="198"/>
      <c r="Q73" s="609"/>
      <c r="R73" s="60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10.8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10.8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1.1000000000000001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10.5</v>
      </c>
      <c r="P78" s="203">
        <v>10.5</v>
      </c>
      <c r="Q78" s="204">
        <v>2</v>
      </c>
      <c r="R78" s="204">
        <v>10.3</v>
      </c>
      <c r="S78" s="205">
        <v>10.4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1.1000000000000001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145.20000000000002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1.1000000000000001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1.2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10.6</v>
      </c>
      <c r="P82" s="203">
        <v>10.6</v>
      </c>
      <c r="Q82" s="204">
        <v>2</v>
      </c>
      <c r="R82" s="204">
        <v>10.4</v>
      </c>
      <c r="S82" s="205">
        <v>10.5</v>
      </c>
      <c r="T82" s="405">
        <f t="shared" si="26"/>
        <v>146.19999999999999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7.6000000000000005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1.1141000000000001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10.59</v>
      </c>
      <c r="P86" s="203">
        <f t="shared" si="28"/>
        <v>10.5398</v>
      </c>
      <c r="Q86" s="204">
        <f t="shared" si="28"/>
        <v>1.9937</v>
      </c>
      <c r="R86" s="204">
        <f t="shared" si="28"/>
        <v>10.386600000000001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155.10204081632656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5E10E-CEFA-4BF2-A8E6-8B40546D2E5D}">
  <dimension ref="A1:AQ239"/>
  <sheetViews>
    <sheetView view="pageBreakPreview" topLeftCell="A34" zoomScale="30" zoomScaleNormal="29" zoomScaleSheetLayoutView="30" workbookViewId="0">
      <selection activeCell="B84" sqref="B84:S8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O3" s="610"/>
      <c r="P3" s="610"/>
      <c r="Q3" s="610"/>
      <c r="R3" s="610"/>
      <c r="S3" s="610"/>
      <c r="T3" s="610"/>
      <c r="U3" s="610"/>
      <c r="V3" s="610"/>
      <c r="W3" s="610"/>
      <c r="X3" s="610"/>
      <c r="Y3" s="2"/>
      <c r="Z3" s="2"/>
      <c r="AA3" s="2"/>
      <c r="AB3" s="2"/>
      <c r="AC3" s="2"/>
      <c r="AD3" s="6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0" t="s">
        <v>1</v>
      </c>
      <c r="B9" s="610"/>
      <c r="C9" s="610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0"/>
      <c r="B10" s="610"/>
      <c r="C10" s="6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0" t="s">
        <v>4</v>
      </c>
      <c r="B11" s="610"/>
      <c r="C11" s="610"/>
      <c r="D11" s="1"/>
      <c r="E11" s="611">
        <v>1</v>
      </c>
      <c r="F11" s="1"/>
      <c r="G11" s="1"/>
      <c r="H11" s="1"/>
      <c r="I11" s="1"/>
      <c r="J11" s="1"/>
      <c r="K11" s="674" t="s">
        <v>163</v>
      </c>
      <c r="L11" s="674"/>
      <c r="M11" s="612"/>
      <c r="N11" s="6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0"/>
      <c r="B12" s="610"/>
      <c r="C12" s="610"/>
      <c r="D12" s="1"/>
      <c r="E12" s="5"/>
      <c r="F12" s="1"/>
      <c r="G12" s="1"/>
      <c r="H12" s="1"/>
      <c r="I12" s="1"/>
      <c r="J12" s="1"/>
      <c r="K12" s="612"/>
      <c r="L12" s="612"/>
      <c r="M12" s="612"/>
      <c r="N12" s="6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0"/>
      <c r="B13" s="610"/>
      <c r="C13" s="610"/>
      <c r="D13" s="610"/>
      <c r="E13" s="610"/>
      <c r="F13" s="610"/>
      <c r="G13" s="610"/>
      <c r="H13" s="610"/>
      <c r="I13" s="610"/>
      <c r="J13" s="610"/>
      <c r="K13" s="610"/>
      <c r="L13" s="612"/>
      <c r="M13" s="612"/>
      <c r="N13" s="612"/>
      <c r="O13" s="612"/>
      <c r="P13" s="612"/>
      <c r="Q13" s="612"/>
      <c r="R13" s="612"/>
      <c r="S13" s="612"/>
      <c r="T13" s="612"/>
      <c r="U13" s="612"/>
      <c r="V13" s="612"/>
      <c r="W13" s="1"/>
      <c r="X13" s="1"/>
      <c r="Y13" s="1"/>
    </row>
    <row r="14" spans="1:30" s="3" customFormat="1" ht="27" thickBot="1" x14ac:dyDescent="0.3">
      <c r="A14" s="61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449</v>
      </c>
      <c r="C17" s="300">
        <v>2.1053999999999626</v>
      </c>
      <c r="D17" s="300">
        <v>2.0038999999999647</v>
      </c>
      <c r="E17" s="300">
        <v>0.34799999999999387</v>
      </c>
      <c r="F17" s="300">
        <v>2.0357999999999641</v>
      </c>
      <c r="G17" s="300">
        <v>2.3837999999999577</v>
      </c>
      <c r="H17" s="299">
        <v>449</v>
      </c>
      <c r="I17" s="300">
        <v>3.4691999999999639</v>
      </c>
      <c r="J17" s="300">
        <v>3.5573999999999626</v>
      </c>
      <c r="K17" s="300">
        <v>0.60269999999999369</v>
      </c>
      <c r="L17" s="300">
        <v>3.5867999999999625</v>
      </c>
      <c r="M17" s="301">
        <v>3.9640999999999584</v>
      </c>
      <c r="N17" s="23">
        <v>130.90964029934793</v>
      </c>
      <c r="O17" s="24">
        <v>22.178073890759816</v>
      </c>
      <c r="P17" s="24">
        <v>128.8091743892457</v>
      </c>
      <c r="Q17" s="25">
        <v>130.01416974192483</v>
      </c>
      <c r="R17" s="23">
        <v>125.40314130766144</v>
      </c>
      <c r="S17" s="24">
        <v>22.19657435234809</v>
      </c>
      <c r="T17" s="24">
        <v>124.96925294589296</v>
      </c>
      <c r="U17" s="25">
        <v>125.38876252369121</v>
      </c>
      <c r="V17" s="302">
        <f>SUM(B17:U17)</f>
        <v>1731.9258894508716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449</v>
      </c>
      <c r="C18" s="300">
        <v>2.1053999999999626</v>
      </c>
      <c r="D18" s="300">
        <v>2.0038999999999647</v>
      </c>
      <c r="E18" s="300">
        <v>0.34799999999999387</v>
      </c>
      <c r="F18" s="300">
        <v>2.0357999999999641</v>
      </c>
      <c r="G18" s="300">
        <v>2.3837999999999577</v>
      </c>
      <c r="H18" s="299">
        <v>449</v>
      </c>
      <c r="I18" s="300">
        <v>3.4691999999999639</v>
      </c>
      <c r="J18" s="300">
        <v>3.5573999999999626</v>
      </c>
      <c r="K18" s="300">
        <v>0.60269999999999369</v>
      </c>
      <c r="L18" s="300">
        <v>3.5867999999999625</v>
      </c>
      <c r="M18" s="301">
        <v>3.9640999999999584</v>
      </c>
      <c r="N18" s="23">
        <v>130.90964029934793</v>
      </c>
      <c r="O18" s="24">
        <v>22.178073890759816</v>
      </c>
      <c r="P18" s="24">
        <v>128.8091743892457</v>
      </c>
      <c r="Q18" s="25">
        <v>130.01416974192483</v>
      </c>
      <c r="R18" s="23">
        <v>125.40314130766144</v>
      </c>
      <c r="S18" s="24">
        <v>22.19657435234809</v>
      </c>
      <c r="T18" s="24">
        <v>124.96925294589296</v>
      </c>
      <c r="U18" s="25">
        <v>125.38876252369121</v>
      </c>
      <c r="V18" s="302">
        <f t="shared" ref="V18:V23" si="0">SUM(B18:U18)</f>
        <v>1731.9258894508716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447</v>
      </c>
      <c r="C19" s="300">
        <v>2.0995999999999633</v>
      </c>
      <c r="D19" s="300">
        <v>1.9980999999999647</v>
      </c>
      <c r="E19" s="300">
        <v>0.32769999999999427</v>
      </c>
      <c r="F19" s="300">
        <v>2.0270999999999644</v>
      </c>
      <c r="G19" s="300">
        <v>2.3808999999999578</v>
      </c>
      <c r="H19" s="299">
        <v>448</v>
      </c>
      <c r="I19" s="300">
        <v>3.4691999999999639</v>
      </c>
      <c r="J19" s="300">
        <v>3.5573999999999626</v>
      </c>
      <c r="K19" s="300">
        <v>0.59779999999999378</v>
      </c>
      <c r="L19" s="300">
        <v>3.5818999999999628</v>
      </c>
      <c r="M19" s="301">
        <v>3.9640999999999584</v>
      </c>
      <c r="N19" s="23">
        <v>131.05378388026074</v>
      </c>
      <c r="O19" s="24">
        <v>21.978190443696068</v>
      </c>
      <c r="P19" s="24">
        <v>128.74607024430165</v>
      </c>
      <c r="Q19" s="25">
        <v>130.15281210323002</v>
      </c>
      <c r="R19" s="23">
        <v>125.49156347693535</v>
      </c>
      <c r="S19" s="24">
        <v>21.970790259060756</v>
      </c>
      <c r="T19" s="24">
        <v>125.03553882164275</v>
      </c>
      <c r="U19" s="25">
        <v>125.28745499052347</v>
      </c>
      <c r="V19" s="302">
        <f t="shared" si="0"/>
        <v>1728.7200042196505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447</v>
      </c>
      <c r="C20" s="300">
        <v>2.0995999999999633</v>
      </c>
      <c r="D20" s="300">
        <v>1.9980999999999647</v>
      </c>
      <c r="E20" s="300">
        <v>0.32769999999999427</v>
      </c>
      <c r="F20" s="300">
        <v>2.0270999999999644</v>
      </c>
      <c r="G20" s="300">
        <v>2.3808999999999578</v>
      </c>
      <c r="H20" s="299">
        <v>448</v>
      </c>
      <c r="I20" s="300">
        <v>3.4691999999999639</v>
      </c>
      <c r="J20" s="300">
        <v>3.5573999999999626</v>
      </c>
      <c r="K20" s="300">
        <v>0.59779999999999378</v>
      </c>
      <c r="L20" s="300">
        <v>3.5818999999999628</v>
      </c>
      <c r="M20" s="301">
        <v>3.9640999999999584</v>
      </c>
      <c r="N20" s="23">
        <v>131.05378388026074</v>
      </c>
      <c r="O20" s="24">
        <v>21.978190443696068</v>
      </c>
      <c r="P20" s="24">
        <v>128.74607024430165</v>
      </c>
      <c r="Q20" s="25">
        <v>130.15281210323002</v>
      </c>
      <c r="R20" s="23">
        <v>125.49156347693535</v>
      </c>
      <c r="S20" s="24">
        <v>21.970790259060756</v>
      </c>
      <c r="T20" s="24">
        <v>125.03553882164275</v>
      </c>
      <c r="U20" s="25">
        <v>125.28745499052347</v>
      </c>
      <c r="V20" s="302">
        <f t="shared" si="0"/>
        <v>1728.7200042196505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447</v>
      </c>
      <c r="C21" s="300">
        <v>2.0995999999999633</v>
      </c>
      <c r="D21" s="300">
        <v>1.9980999999999647</v>
      </c>
      <c r="E21" s="300">
        <v>0.32769999999999427</v>
      </c>
      <c r="F21" s="300">
        <v>2.0270999999999644</v>
      </c>
      <c r="G21" s="300">
        <v>2.3808999999999578</v>
      </c>
      <c r="H21" s="299">
        <v>448</v>
      </c>
      <c r="I21" s="300">
        <v>3.4691999999999639</v>
      </c>
      <c r="J21" s="300">
        <v>3.5573999999999626</v>
      </c>
      <c r="K21" s="300">
        <v>0.59779999999999378</v>
      </c>
      <c r="L21" s="300">
        <v>3.5818999999999628</v>
      </c>
      <c r="M21" s="301">
        <v>3.9640999999999584</v>
      </c>
      <c r="N21" s="23">
        <v>131.05378388026074</v>
      </c>
      <c r="O21" s="24">
        <v>21.978190443696068</v>
      </c>
      <c r="P21" s="24">
        <v>128.74607024430165</v>
      </c>
      <c r="Q21" s="25">
        <v>130.15281210323002</v>
      </c>
      <c r="R21" s="23">
        <v>125.49156347693535</v>
      </c>
      <c r="S21" s="24">
        <v>21.970790259060756</v>
      </c>
      <c r="T21" s="24">
        <v>125.03553882164275</v>
      </c>
      <c r="U21" s="25">
        <v>125.28745499052347</v>
      </c>
      <c r="V21" s="302">
        <f t="shared" si="0"/>
        <v>1728.7200042196505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447</v>
      </c>
      <c r="C22" s="300">
        <v>2.0995999999999633</v>
      </c>
      <c r="D22" s="300">
        <v>1.9980999999999647</v>
      </c>
      <c r="E22" s="300">
        <v>0.32769999999999427</v>
      </c>
      <c r="F22" s="300">
        <v>2.0270999999999644</v>
      </c>
      <c r="G22" s="300">
        <v>2.3808999999999578</v>
      </c>
      <c r="H22" s="299">
        <v>448</v>
      </c>
      <c r="I22" s="300">
        <v>3.4691999999999639</v>
      </c>
      <c r="J22" s="300">
        <v>3.5573999999999626</v>
      </c>
      <c r="K22" s="300">
        <v>0.59779999999999378</v>
      </c>
      <c r="L22" s="300">
        <v>3.5818999999999628</v>
      </c>
      <c r="M22" s="301">
        <v>3.9640999999999584</v>
      </c>
      <c r="N22" s="23">
        <v>131.05378388026074</v>
      </c>
      <c r="O22" s="24">
        <v>21.978190443696068</v>
      </c>
      <c r="P22" s="24">
        <v>128.74607024430165</v>
      </c>
      <c r="Q22" s="25">
        <v>130.15281210323002</v>
      </c>
      <c r="R22" s="23">
        <v>125.49156347693535</v>
      </c>
      <c r="S22" s="24">
        <v>21.970790259060756</v>
      </c>
      <c r="T22" s="24">
        <v>125.03553882164275</v>
      </c>
      <c r="U22" s="25">
        <v>125.28745499052347</v>
      </c>
      <c r="V22" s="302">
        <f t="shared" si="0"/>
        <v>1728.7200042196505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447</v>
      </c>
      <c r="C23" s="300">
        <v>2.0995999999999633</v>
      </c>
      <c r="D23" s="300">
        <v>1.9980999999999647</v>
      </c>
      <c r="E23" s="300">
        <v>0.32769999999999427</v>
      </c>
      <c r="F23" s="300">
        <v>2.0270999999999644</v>
      </c>
      <c r="G23" s="300">
        <v>2.3808999999999578</v>
      </c>
      <c r="H23" s="299">
        <v>448</v>
      </c>
      <c r="I23" s="300">
        <v>3.4691999999999639</v>
      </c>
      <c r="J23" s="300">
        <v>3.5573999999999626</v>
      </c>
      <c r="K23" s="300">
        <v>0.59779999999999378</v>
      </c>
      <c r="L23" s="300">
        <v>3.5818999999999628</v>
      </c>
      <c r="M23" s="301">
        <v>3.9640999999999584</v>
      </c>
      <c r="N23" s="23">
        <v>131.05378388026074</v>
      </c>
      <c r="O23" s="24">
        <v>21.978190443696068</v>
      </c>
      <c r="P23" s="24">
        <v>128.74607024430165</v>
      </c>
      <c r="Q23" s="25">
        <v>130.15281210323002</v>
      </c>
      <c r="R23" s="23">
        <v>125.49156347693535</v>
      </c>
      <c r="S23" s="24">
        <v>21.970790259060756</v>
      </c>
      <c r="T23" s="24">
        <v>125.03553882164275</v>
      </c>
      <c r="U23" s="25">
        <v>125.28745499052347</v>
      </c>
      <c r="V23" s="302">
        <f t="shared" si="0"/>
        <v>1728.7200042196505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3133</v>
      </c>
      <c r="C24" s="306">
        <f t="shared" ref="C24:U24" si="1">SUM(C17:C23)</f>
        <v>14.708799999999741</v>
      </c>
      <c r="D24" s="306">
        <f t="shared" si="1"/>
        <v>13.998299999999755</v>
      </c>
      <c r="E24" s="306">
        <f t="shared" si="1"/>
        <v>2.3344999999999594</v>
      </c>
      <c r="F24" s="306">
        <f t="shared" si="1"/>
        <v>14.207099999999752</v>
      </c>
      <c r="G24" s="306">
        <f t="shared" si="1"/>
        <v>16.672099999999705</v>
      </c>
      <c r="H24" s="305">
        <f t="shared" si="1"/>
        <v>3138</v>
      </c>
      <c r="I24" s="306">
        <f t="shared" si="1"/>
        <v>24.284399999999749</v>
      </c>
      <c r="J24" s="306">
        <f t="shared" si="1"/>
        <v>24.901799999999739</v>
      </c>
      <c r="K24" s="306">
        <f t="shared" si="1"/>
        <v>4.1943999999999564</v>
      </c>
      <c r="L24" s="306">
        <f t="shared" si="1"/>
        <v>25.083099999999735</v>
      </c>
      <c r="M24" s="307">
        <f t="shared" si="1"/>
        <v>27.748699999999712</v>
      </c>
      <c r="N24" s="391">
        <f t="shared" si="1"/>
        <v>917.08819999999969</v>
      </c>
      <c r="O24" s="392">
        <f t="shared" si="1"/>
        <v>154.24709999999996</v>
      </c>
      <c r="P24" s="392">
        <f t="shared" si="1"/>
        <v>901.34869999999978</v>
      </c>
      <c r="Q24" s="393">
        <f t="shared" si="1"/>
        <v>910.79239999999959</v>
      </c>
      <c r="R24" s="391">
        <f t="shared" si="1"/>
        <v>878.26409999999953</v>
      </c>
      <c r="S24" s="392">
        <f t="shared" si="1"/>
        <v>154.24709999999993</v>
      </c>
      <c r="T24" s="392">
        <f t="shared" si="1"/>
        <v>875.11619999999959</v>
      </c>
      <c r="U24" s="393">
        <f t="shared" si="1"/>
        <v>877.21479999999974</v>
      </c>
      <c r="V24" s="302">
        <f>SUM(B24:U24)</f>
        <v>12107.451799999999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149.82986585486583</v>
      </c>
    </row>
    <row r="26" spans="1:42" s="52" customFormat="1" ht="36.75" customHeight="1" x14ac:dyDescent="0.25">
      <c r="A26" s="321" t="s">
        <v>21</v>
      </c>
      <c r="B26" s="322"/>
      <c r="C26" s="323">
        <v>724</v>
      </c>
      <c r="D26" s="323">
        <v>689</v>
      </c>
      <c r="E26" s="323">
        <v>113</v>
      </c>
      <c r="F26" s="323">
        <v>699</v>
      </c>
      <c r="G26" s="323">
        <v>821</v>
      </c>
      <c r="H26" s="324"/>
      <c r="I26" s="323">
        <v>708</v>
      </c>
      <c r="J26" s="323">
        <v>726</v>
      </c>
      <c r="K26" s="323">
        <v>122</v>
      </c>
      <c r="L26" s="323">
        <v>731</v>
      </c>
      <c r="M26" s="325">
        <v>809</v>
      </c>
      <c r="N26" s="86">
        <v>874</v>
      </c>
      <c r="O26" s="35">
        <v>147</v>
      </c>
      <c r="P26" s="35">
        <v>859</v>
      </c>
      <c r="Q26" s="36">
        <v>868</v>
      </c>
      <c r="R26" s="34">
        <v>837</v>
      </c>
      <c r="S26" s="35">
        <v>147</v>
      </c>
      <c r="T26" s="35">
        <v>834</v>
      </c>
      <c r="U26" s="36">
        <v>836</v>
      </c>
      <c r="V26" s="326">
        <f>SUM(C26:U26)</f>
        <v>11544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651.16559999999981</v>
      </c>
      <c r="D27" s="300">
        <f t="shared" ref="D27:G27" si="2">(D26*D25/1000)*6</f>
        <v>619.68659999999977</v>
      </c>
      <c r="E27" s="300">
        <f t="shared" si="2"/>
        <v>101.63219999999995</v>
      </c>
      <c r="F27" s="300">
        <f t="shared" si="2"/>
        <v>628.6805999999998</v>
      </c>
      <c r="G27" s="300">
        <f t="shared" si="2"/>
        <v>738.40739999999983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109.72679999999997</v>
      </c>
      <c r="L27" s="300">
        <f>(L26*L25/1000)*6</f>
        <v>657.4613999999998</v>
      </c>
      <c r="M27" s="301">
        <f>(M26*M25/1000)*6</f>
        <v>727.61459999999977</v>
      </c>
      <c r="N27" s="302">
        <f>((N26*N25)*7/1000-N17-N18)/5</f>
        <v>131.05378388026074</v>
      </c>
      <c r="O27" s="204">
        <f t="shared" ref="O27:U27" si="3">((O26*O25)*7/1000-O17-O18)/5</f>
        <v>21.978190443696068</v>
      </c>
      <c r="P27" s="204">
        <f t="shared" si="3"/>
        <v>128.74607024430165</v>
      </c>
      <c r="Q27" s="205">
        <f t="shared" si="3"/>
        <v>130.15281210323002</v>
      </c>
      <c r="R27" s="203">
        <f t="shared" si="3"/>
        <v>125.49156347693535</v>
      </c>
      <c r="S27" s="204">
        <f t="shared" si="3"/>
        <v>21.970790259060756</v>
      </c>
      <c r="T27" s="204">
        <f t="shared" si="3"/>
        <v>125.03553882164275</v>
      </c>
      <c r="U27" s="205">
        <f t="shared" si="3"/>
        <v>125.28745499052347</v>
      </c>
      <c r="V27" s="88"/>
      <c r="W27" s="52">
        <f>((V24*1000)/V26)/7</f>
        <v>149.82986585486583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2.0995999999999633</v>
      </c>
      <c r="D28" s="330">
        <f t="shared" ref="D28:G28" si="4">+(D25-$C$32)*D26/1000</f>
        <v>1.9980999999999647</v>
      </c>
      <c r="E28" s="330">
        <f t="shared" si="4"/>
        <v>0.32769999999999427</v>
      </c>
      <c r="F28" s="330">
        <f t="shared" si="4"/>
        <v>2.0270999999999644</v>
      </c>
      <c r="G28" s="330">
        <f t="shared" si="4"/>
        <v>2.3808999999999578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0.59779999999999378</v>
      </c>
      <c r="L28" s="330">
        <f t="shared" si="5"/>
        <v>3.5818999999999628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154.24709999999996</v>
      </c>
      <c r="P28" s="45">
        <f t="shared" si="6"/>
        <v>901.34869999999967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154.24709999999996</v>
      </c>
      <c r="T28" s="45">
        <f t="shared" si="6"/>
        <v>875.11619999999971</v>
      </c>
      <c r="U28" s="46">
        <f t="shared" si="6"/>
        <v>877.21479999999974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844.66666666666913</v>
      </c>
      <c r="D29" s="333">
        <f t="shared" si="7"/>
        <v>803.83333333333564</v>
      </c>
      <c r="E29" s="333">
        <f t="shared" si="7"/>
        <v>131.83333333333371</v>
      </c>
      <c r="F29" s="333">
        <f t="shared" si="7"/>
        <v>815.50000000000239</v>
      </c>
      <c r="G29" s="333">
        <f t="shared" si="7"/>
        <v>957.8333333333361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142.33333333333374</v>
      </c>
      <c r="L29" s="333">
        <f>+L26*(1.16666666666667)</f>
        <v>852.83333333333587</v>
      </c>
      <c r="M29" s="334">
        <f>+M26*(1.16666666666667)</f>
        <v>943.8333333333361</v>
      </c>
      <c r="N29" s="89">
        <f t="shared" ref="N29:U29" si="8">+(N24/N26)/7*1000</f>
        <v>149.89999999999995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149.89999999999992</v>
      </c>
      <c r="R29" s="48">
        <f t="shared" si="8"/>
        <v>149.89999999999992</v>
      </c>
      <c r="S29" s="49">
        <f t="shared" si="8"/>
        <v>149.89999999999992</v>
      </c>
      <c r="T29" s="49">
        <f t="shared" si="8"/>
        <v>149.89999999999992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108.52759999999996</v>
      </c>
      <c r="D30" s="335">
        <f t="shared" ref="D30:G30" si="9">+(D27/6)</f>
        <v>103.28109999999997</v>
      </c>
      <c r="E30" s="335">
        <f t="shared" si="9"/>
        <v>16.938699999999994</v>
      </c>
      <c r="F30" s="335">
        <f t="shared" si="9"/>
        <v>104.78009999999996</v>
      </c>
      <c r="G30" s="335">
        <f t="shared" si="9"/>
        <v>123.06789999999997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18.287799999999994</v>
      </c>
      <c r="L30" s="335">
        <f>+(L27/6)</f>
        <v>109.57689999999997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267.64179999999999</v>
      </c>
      <c r="D31" s="335">
        <f t="shared" ref="D31:G31" si="10">+((D27-D24)/4)+D30</f>
        <v>254.70317499999999</v>
      </c>
      <c r="E31" s="335">
        <f t="shared" si="10"/>
        <v>41.763124999999988</v>
      </c>
      <c r="F31" s="335">
        <f t="shared" si="10"/>
        <v>258.39847499999996</v>
      </c>
      <c r="G31" s="335">
        <f t="shared" si="10"/>
        <v>303.50172500000002</v>
      </c>
      <c r="H31" s="328"/>
      <c r="I31" s="335">
        <f>+((I27-I24)/4)+I30</f>
        <v>259.25189999999998</v>
      </c>
      <c r="J31" s="335">
        <f>+((J27-J24)/4)+J30</f>
        <v>265.84305000000001</v>
      </c>
      <c r="K31" s="335">
        <f>+((K27-K24)/4)+K30</f>
        <v>44.670899999999996</v>
      </c>
      <c r="L31" s="335">
        <f>+((L27-L24)/4)+L30</f>
        <v>267.67147499999999</v>
      </c>
      <c r="M31" s="336">
        <f>+((M27-M24)/4)+M30</f>
        <v>296.23557499999998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447.762</v>
      </c>
      <c r="E32" s="340">
        <f>+SUM(C26:G26)</f>
        <v>3046</v>
      </c>
      <c r="F32" s="341"/>
      <c r="G32" s="341"/>
      <c r="H32" s="337"/>
      <c r="I32" s="338">
        <v>145</v>
      </c>
      <c r="J32" s="339">
        <f>+I32*K32/1000</f>
        <v>448.92</v>
      </c>
      <c r="K32" s="340">
        <f>+SUM(I26:M26)</f>
        <v>3096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114.12666000000002</v>
      </c>
      <c r="C39" s="82">
        <v>116.11280000000001</v>
      </c>
      <c r="D39" s="82">
        <v>8.2501200000000008</v>
      </c>
      <c r="E39" s="82">
        <v>115.69905999999999</v>
      </c>
      <c r="F39" s="82">
        <v>115.69905999999999</v>
      </c>
      <c r="G39" s="82"/>
      <c r="H39" s="82"/>
      <c r="I39" s="205">
        <f t="shared" ref="I39:I46" si="11">SUM(B39:H39)</f>
        <v>469.8877</v>
      </c>
      <c r="J39" s="52"/>
      <c r="K39" s="404" t="s">
        <v>13</v>
      </c>
      <c r="L39" s="82">
        <v>8.5</v>
      </c>
      <c r="M39" s="82">
        <v>8.6999999999999993</v>
      </c>
      <c r="N39" s="82">
        <v>0.8</v>
      </c>
      <c r="O39" s="82">
        <v>8.4</v>
      </c>
      <c r="P39" s="82">
        <v>8.1999999999999993</v>
      </c>
      <c r="Q39" s="82"/>
      <c r="R39" s="205">
        <f t="shared" ref="R39:R46" si="12">SUM(L39:Q39)</f>
        <v>34.599999999999994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114.12666000000002</v>
      </c>
      <c r="C40" s="82">
        <v>116.11280000000001</v>
      </c>
      <c r="D40" s="82">
        <v>8.2501200000000008</v>
      </c>
      <c r="E40" s="82">
        <v>115.69905999999999</v>
      </c>
      <c r="F40" s="82">
        <v>115.69905999999999</v>
      </c>
      <c r="G40" s="82"/>
      <c r="H40" s="82"/>
      <c r="I40" s="205">
        <f t="shared" si="11"/>
        <v>469.8877</v>
      </c>
      <c r="J40" s="52"/>
      <c r="K40" s="406" t="s">
        <v>14</v>
      </c>
      <c r="L40" s="82">
        <v>9.1</v>
      </c>
      <c r="M40" s="82">
        <v>8.6999999999999993</v>
      </c>
      <c r="N40" s="82">
        <v>0.8</v>
      </c>
      <c r="O40" s="82">
        <v>8.4</v>
      </c>
      <c r="P40" s="82">
        <v>8.1999999999999993</v>
      </c>
      <c r="Q40" s="82"/>
      <c r="R40" s="205">
        <f t="shared" si="12"/>
        <v>35.200000000000003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8.6</v>
      </c>
      <c r="N41" s="82">
        <v>0.5</v>
      </c>
      <c r="O41" s="82">
        <v>8.4</v>
      </c>
      <c r="P41" s="82">
        <v>8.1999999999999993</v>
      </c>
      <c r="Q41" s="24"/>
      <c r="R41" s="205">
        <f t="shared" si="12"/>
        <v>34.799999999999997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8.6</v>
      </c>
      <c r="N42" s="82">
        <v>0.5</v>
      </c>
      <c r="O42" s="82">
        <v>8.4</v>
      </c>
      <c r="P42" s="82">
        <v>8.1999999999999993</v>
      </c>
      <c r="Q42" s="82"/>
      <c r="R42" s="205">
        <f t="shared" si="12"/>
        <v>34.799999999999997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8.6</v>
      </c>
      <c r="N43" s="82">
        <v>0.5</v>
      </c>
      <c r="O43" s="82">
        <v>8.4</v>
      </c>
      <c r="P43" s="82">
        <v>8.3000000000000007</v>
      </c>
      <c r="Q43" s="82"/>
      <c r="R43" s="205">
        <f t="shared" si="12"/>
        <v>34.900000000000006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</v>
      </c>
      <c r="M44" s="82">
        <v>8.6</v>
      </c>
      <c r="N44" s="82">
        <v>0.5</v>
      </c>
      <c r="O44" s="82">
        <v>8.4</v>
      </c>
      <c r="P44" s="82">
        <v>8.3000000000000007</v>
      </c>
      <c r="Q44" s="82"/>
      <c r="R44" s="205">
        <f t="shared" si="12"/>
        <v>34.900000000000006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</v>
      </c>
      <c r="M45" s="82">
        <v>8.6999999999999993</v>
      </c>
      <c r="N45" s="82">
        <v>0.6</v>
      </c>
      <c r="O45" s="82">
        <v>8.5</v>
      </c>
      <c r="P45" s="82">
        <v>8.3000000000000007</v>
      </c>
      <c r="Q45" s="82"/>
      <c r="R45" s="205">
        <f t="shared" si="12"/>
        <v>35.200000000000003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228.25332000000003</v>
      </c>
      <c r="C46" s="309">
        <f t="shared" si="13"/>
        <v>232.22560000000001</v>
      </c>
      <c r="D46" s="309">
        <f t="shared" si="13"/>
        <v>16.500240000000002</v>
      </c>
      <c r="E46" s="309">
        <f t="shared" si="13"/>
        <v>231.39811999999998</v>
      </c>
      <c r="F46" s="309">
        <f t="shared" si="13"/>
        <v>231.39811999999998</v>
      </c>
      <c r="G46" s="309">
        <f t="shared" si="13"/>
        <v>0</v>
      </c>
      <c r="H46" s="309">
        <f t="shared" si="13"/>
        <v>0</v>
      </c>
      <c r="I46" s="205">
        <f t="shared" si="11"/>
        <v>939.77539999999999</v>
      </c>
      <c r="K46" s="406" t="s">
        <v>11</v>
      </c>
      <c r="L46" s="308">
        <f t="shared" ref="L46:Q46" si="14">SUM(L39:L45)</f>
        <v>63.100000000000009</v>
      </c>
      <c r="M46" s="309">
        <f t="shared" si="14"/>
        <v>60.5</v>
      </c>
      <c r="N46" s="309">
        <f t="shared" si="14"/>
        <v>4.2</v>
      </c>
      <c r="O46" s="309">
        <f t="shared" si="14"/>
        <v>58.9</v>
      </c>
      <c r="P46" s="309">
        <f t="shared" si="14"/>
        <v>57.699999999999989</v>
      </c>
      <c r="Q46" s="309">
        <f t="shared" si="14"/>
        <v>0</v>
      </c>
      <c r="R46" s="205">
        <f t="shared" si="12"/>
        <v>244.4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152.78000000000003</v>
      </c>
      <c r="C47" s="571">
        <v>152.78000000000003</v>
      </c>
      <c r="D47" s="571">
        <v>152.78000000000003</v>
      </c>
      <c r="E47" s="571">
        <v>154.06</v>
      </c>
      <c r="F47" s="571">
        <v>154.06</v>
      </c>
      <c r="G47" s="317"/>
      <c r="H47" s="317"/>
      <c r="I47" s="425">
        <f>+((I46/I48)/7)*1000</f>
        <v>43.830763490508836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148.57142857142858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747</v>
      </c>
      <c r="C48" s="35">
        <v>760</v>
      </c>
      <c r="D48" s="35">
        <v>54</v>
      </c>
      <c r="E48" s="35">
        <v>751</v>
      </c>
      <c r="F48" s="35">
        <v>751</v>
      </c>
      <c r="G48" s="35"/>
      <c r="H48" s="35"/>
      <c r="I48" s="427">
        <f>SUM(B48:H48)</f>
        <v>3063</v>
      </c>
      <c r="J48" s="52"/>
      <c r="K48" s="409" t="s">
        <v>21</v>
      </c>
      <c r="L48" s="428">
        <v>57</v>
      </c>
      <c r="M48" s="411">
        <v>59</v>
      </c>
      <c r="N48" s="411">
        <v>4</v>
      </c>
      <c r="O48" s="411">
        <v>58</v>
      </c>
      <c r="P48" s="411">
        <v>57</v>
      </c>
      <c r="Q48" s="411"/>
      <c r="R48" s="429">
        <f>SUM(L48:Q48)</f>
        <v>235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114.12666000000002</v>
      </c>
      <c r="C49" s="204">
        <f t="shared" si="15"/>
        <v>116.11280000000001</v>
      </c>
      <c r="D49" s="204">
        <f t="shared" si="15"/>
        <v>8.2501200000000008</v>
      </c>
      <c r="E49" s="204">
        <f t="shared" si="15"/>
        <v>115.69905999999999</v>
      </c>
      <c r="F49" s="204">
        <f t="shared" si="15"/>
        <v>115.69905999999999</v>
      </c>
      <c r="G49" s="204">
        <f t="shared" si="15"/>
        <v>0</v>
      </c>
      <c r="H49" s="204">
        <f t="shared" si="15"/>
        <v>0</v>
      </c>
      <c r="I49" s="431">
        <f>((I46*1000)/I48)/7</f>
        <v>43.830763490508836</v>
      </c>
      <c r="K49" s="414" t="s">
        <v>22</v>
      </c>
      <c r="L49" s="302">
        <f t="shared" ref="L49:Q49" si="16">((L48*L47)*7/1000-L39-L40)/5</f>
        <v>8.3302999999999994</v>
      </c>
      <c r="M49" s="302">
        <f t="shared" si="16"/>
        <v>8.6209000000000007</v>
      </c>
      <c r="N49" s="302">
        <f t="shared" si="16"/>
        <v>0.51439999999999997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148.57142857142858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798.88662000000011</v>
      </c>
      <c r="C50" s="43">
        <f t="shared" si="17"/>
        <v>812.78960000000006</v>
      </c>
      <c r="D50" s="43">
        <f t="shared" si="17"/>
        <v>57.750840000000004</v>
      </c>
      <c r="E50" s="43">
        <f t="shared" si="17"/>
        <v>809.89341999999988</v>
      </c>
      <c r="F50" s="43">
        <f t="shared" si="17"/>
        <v>809.89341999999988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4.1719999999999997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43.651428571428575</v>
      </c>
      <c r="C51" s="49">
        <f t="shared" si="19"/>
        <v>43.651428571428568</v>
      </c>
      <c r="D51" s="49">
        <f t="shared" si="19"/>
        <v>43.651428571428575</v>
      </c>
      <c r="E51" s="49">
        <f t="shared" si="19"/>
        <v>44.017142857142851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158.14536340852132</v>
      </c>
      <c r="M51" s="49">
        <f t="shared" si="20"/>
        <v>146.48910411622276</v>
      </c>
      <c r="N51" s="49">
        <f t="shared" si="20"/>
        <v>150</v>
      </c>
      <c r="O51" s="49">
        <f t="shared" si="20"/>
        <v>145.07389162561577</v>
      </c>
      <c r="P51" s="49">
        <f t="shared" si="20"/>
        <v>144.61152882205511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3"/>
      <c r="D73" s="613"/>
      <c r="E73" s="613"/>
      <c r="F73" s="118"/>
      <c r="G73" s="198"/>
      <c r="H73" s="613"/>
      <c r="I73" s="613"/>
      <c r="J73" s="613"/>
      <c r="K73" s="118"/>
      <c r="L73" s="198"/>
      <c r="M73" s="613"/>
      <c r="N73" s="613"/>
      <c r="O73" s="118"/>
      <c r="P73" s="198"/>
      <c r="Q73" s="613"/>
      <c r="R73" s="61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1.2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10.6</v>
      </c>
      <c r="P76" s="203">
        <v>10.6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1.2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10.6</v>
      </c>
      <c r="P77" s="203">
        <v>10.6</v>
      </c>
      <c r="Q77" s="204">
        <v>2</v>
      </c>
      <c r="R77" s="204">
        <v>10.4</v>
      </c>
      <c r="S77" s="205">
        <v>10.5</v>
      </c>
      <c r="T77" s="405">
        <f t="shared" si="26"/>
        <v>146.19999999999999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144.80000000000001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10.7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1.1000000000000001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1.0341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10.669999999999998</v>
      </c>
      <c r="P86" s="203">
        <f t="shared" si="28"/>
        <v>10.5398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62A8B-86F0-48BD-A013-C8AE40BBCBB0}">
  <dimension ref="A1:AQ239"/>
  <sheetViews>
    <sheetView view="pageBreakPreview" topLeftCell="A37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614"/>
      <c r="E3" s="614"/>
      <c r="F3" s="614"/>
      <c r="G3" s="614"/>
      <c r="H3" s="614"/>
      <c r="I3" s="614"/>
      <c r="J3" s="614"/>
      <c r="K3" s="614"/>
      <c r="L3" s="614"/>
      <c r="M3" s="614"/>
      <c r="N3" s="614"/>
      <c r="O3" s="614"/>
      <c r="P3" s="614"/>
      <c r="Q3" s="614"/>
      <c r="R3" s="614"/>
      <c r="S3" s="614"/>
      <c r="T3" s="614"/>
      <c r="U3" s="614"/>
      <c r="V3" s="614"/>
      <c r="W3" s="614"/>
      <c r="X3" s="614"/>
      <c r="Y3" s="2"/>
      <c r="Z3" s="2"/>
      <c r="AA3" s="2"/>
      <c r="AB3" s="2"/>
      <c r="AC3" s="2"/>
      <c r="AD3" s="61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4" t="s">
        <v>1</v>
      </c>
      <c r="B9" s="614"/>
      <c r="C9" s="614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4"/>
      <c r="B10" s="614"/>
      <c r="C10" s="61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4" t="s">
        <v>4</v>
      </c>
      <c r="B11" s="614"/>
      <c r="C11" s="614"/>
      <c r="D11" s="1"/>
      <c r="E11" s="615">
        <v>1</v>
      </c>
      <c r="F11" s="1"/>
      <c r="G11" s="1"/>
      <c r="H11" s="1"/>
      <c r="I11" s="1"/>
      <c r="J11" s="1"/>
      <c r="K11" s="674" t="s">
        <v>164</v>
      </c>
      <c r="L11" s="674"/>
      <c r="M11" s="616"/>
      <c r="N11" s="61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4"/>
      <c r="B12" s="614"/>
      <c r="C12" s="614"/>
      <c r="D12" s="1"/>
      <c r="E12" s="5"/>
      <c r="F12" s="1"/>
      <c r="G12" s="1"/>
      <c r="H12" s="1"/>
      <c r="I12" s="1"/>
      <c r="J12" s="1"/>
      <c r="K12" s="616"/>
      <c r="L12" s="616"/>
      <c r="M12" s="616"/>
      <c r="N12" s="61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4"/>
      <c r="B13" s="614"/>
      <c r="C13" s="614"/>
      <c r="D13" s="614"/>
      <c r="E13" s="614"/>
      <c r="F13" s="614"/>
      <c r="G13" s="614"/>
      <c r="H13" s="614"/>
      <c r="I13" s="614"/>
      <c r="J13" s="614"/>
      <c r="K13" s="614"/>
      <c r="L13" s="616"/>
      <c r="M13" s="616"/>
      <c r="N13" s="616"/>
      <c r="O13" s="616"/>
      <c r="P13" s="616"/>
      <c r="Q13" s="616"/>
      <c r="R13" s="616"/>
      <c r="S13" s="616"/>
      <c r="T13" s="616"/>
      <c r="U13" s="616"/>
      <c r="V13" s="616"/>
      <c r="W13" s="1"/>
      <c r="X13" s="1"/>
      <c r="Y13" s="1"/>
    </row>
    <row r="14" spans="1:30" s="3" customFormat="1" ht="27" thickBot="1" x14ac:dyDescent="0.3">
      <c r="A14" s="61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447</v>
      </c>
      <c r="C17" s="300">
        <v>2.0995999999999633</v>
      </c>
      <c r="D17" s="300">
        <v>1.9980999999999647</v>
      </c>
      <c r="E17" s="300">
        <v>0.32769999999999427</v>
      </c>
      <c r="F17" s="300">
        <v>2.0270999999999644</v>
      </c>
      <c r="G17" s="300">
        <v>2.3808999999999578</v>
      </c>
      <c r="H17" s="299">
        <v>448</v>
      </c>
      <c r="I17" s="300">
        <v>3.4691999999999639</v>
      </c>
      <c r="J17" s="300">
        <v>3.5573999999999626</v>
      </c>
      <c r="K17" s="300">
        <v>0.59779999999999378</v>
      </c>
      <c r="L17" s="300">
        <v>3.5818999999999628</v>
      </c>
      <c r="M17" s="301">
        <v>3.9640999999999584</v>
      </c>
      <c r="N17" s="23">
        <v>131.05378388026074</v>
      </c>
      <c r="O17" s="24">
        <v>21.978190443696068</v>
      </c>
      <c r="P17" s="24">
        <v>128.74607024430165</v>
      </c>
      <c r="Q17" s="25">
        <v>130.15281210323002</v>
      </c>
      <c r="R17" s="23">
        <v>125.49156347693535</v>
      </c>
      <c r="S17" s="24">
        <v>21.970790259060756</v>
      </c>
      <c r="T17" s="24">
        <v>125.03553882164275</v>
      </c>
      <c r="U17" s="25">
        <v>125.28745499052347</v>
      </c>
      <c r="V17" s="302">
        <f>SUM(B17:U17)</f>
        <v>1728.7200042196505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447</v>
      </c>
      <c r="C18" s="300">
        <v>2.0995999999999633</v>
      </c>
      <c r="D18" s="300">
        <v>1.9980999999999647</v>
      </c>
      <c r="E18" s="300">
        <v>0.32769999999999427</v>
      </c>
      <c r="F18" s="300">
        <v>2.0270999999999644</v>
      </c>
      <c r="G18" s="300">
        <v>2.3808999999999578</v>
      </c>
      <c r="H18" s="299">
        <v>448</v>
      </c>
      <c r="I18" s="300">
        <v>3.4691999999999639</v>
      </c>
      <c r="J18" s="300">
        <v>3.5573999999999626</v>
      </c>
      <c r="K18" s="300">
        <v>0.59779999999999378</v>
      </c>
      <c r="L18" s="300">
        <v>3.5818999999999628</v>
      </c>
      <c r="M18" s="301">
        <v>3.9640999999999584</v>
      </c>
      <c r="N18" s="23">
        <v>131.05378388026074</v>
      </c>
      <c r="O18" s="24">
        <v>21.978190443696068</v>
      </c>
      <c r="P18" s="24">
        <v>128.74607024430165</v>
      </c>
      <c r="Q18" s="25">
        <v>130.15281210323002</v>
      </c>
      <c r="R18" s="23">
        <v>125.49156347693535</v>
      </c>
      <c r="S18" s="24">
        <v>21.970790259060756</v>
      </c>
      <c r="T18" s="24">
        <v>125.03553882164275</v>
      </c>
      <c r="U18" s="25">
        <v>125.28745499052347</v>
      </c>
      <c r="V18" s="302">
        <f t="shared" ref="V18:V23" si="0">SUM(B18:U18)</f>
        <v>1728.7200042196505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446</v>
      </c>
      <c r="C19" s="300">
        <v>2.0995999999999633</v>
      </c>
      <c r="D19" s="300">
        <v>1.9980999999999647</v>
      </c>
      <c r="E19" s="300">
        <v>0.3218999999999943</v>
      </c>
      <c r="F19" s="300">
        <v>2.0212999999999641</v>
      </c>
      <c r="G19" s="300">
        <v>2.3808999999999578</v>
      </c>
      <c r="H19" s="299">
        <v>448</v>
      </c>
      <c r="I19" s="300">
        <v>3.4544999999999639</v>
      </c>
      <c r="J19" s="300">
        <v>3.5573999999999626</v>
      </c>
      <c r="K19" s="300">
        <v>0.59289999999999388</v>
      </c>
      <c r="L19" s="300">
        <v>3.5818999999999628</v>
      </c>
      <c r="M19" s="301">
        <v>3.9542999999999586</v>
      </c>
      <c r="N19" s="23">
        <v>130.99612644789562</v>
      </c>
      <c r="O19" s="24">
        <v>22.058143822521565</v>
      </c>
      <c r="P19" s="24">
        <v>128.77131190227925</v>
      </c>
      <c r="Q19" s="25">
        <v>130.09735515870793</v>
      </c>
      <c r="R19" s="23">
        <v>125.45619460922583</v>
      </c>
      <c r="S19" s="24">
        <v>22.061103896375691</v>
      </c>
      <c r="T19" s="24">
        <v>123.95972447134287</v>
      </c>
      <c r="U19" s="25">
        <v>125.11811800379056</v>
      </c>
      <c r="V19" s="302">
        <f t="shared" si="0"/>
        <v>1726.4808783121389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446</v>
      </c>
      <c r="C20" s="300">
        <v>2.0995999999999633</v>
      </c>
      <c r="D20" s="300">
        <v>1.9980999999999647</v>
      </c>
      <c r="E20" s="300">
        <v>0.3218999999999943</v>
      </c>
      <c r="F20" s="300">
        <v>2.0212999999999641</v>
      </c>
      <c r="G20" s="300">
        <v>2.3808999999999578</v>
      </c>
      <c r="H20" s="299">
        <v>448</v>
      </c>
      <c r="I20" s="300">
        <v>3.4544999999999639</v>
      </c>
      <c r="J20" s="300">
        <v>3.5573999999999626</v>
      </c>
      <c r="K20" s="300">
        <v>0.59289999999999388</v>
      </c>
      <c r="L20" s="300">
        <v>3.5818999999999628</v>
      </c>
      <c r="M20" s="301">
        <v>3.9542999999999586</v>
      </c>
      <c r="N20" s="23">
        <v>130.99612644789562</v>
      </c>
      <c r="O20" s="24">
        <v>22.058143822521565</v>
      </c>
      <c r="P20" s="24">
        <v>128.77131190227925</v>
      </c>
      <c r="Q20" s="25">
        <v>130.09735515870793</v>
      </c>
      <c r="R20" s="23">
        <v>125.45619460922583</v>
      </c>
      <c r="S20" s="24">
        <v>22.061103896375691</v>
      </c>
      <c r="T20" s="24">
        <v>123.95972447134287</v>
      </c>
      <c r="U20" s="25">
        <v>125.11811800379056</v>
      </c>
      <c r="V20" s="302">
        <f t="shared" si="0"/>
        <v>1726.4808783121389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446</v>
      </c>
      <c r="C21" s="300">
        <v>2.0995999999999633</v>
      </c>
      <c r="D21" s="300">
        <v>1.9980999999999647</v>
      </c>
      <c r="E21" s="300">
        <v>0.3218999999999943</v>
      </c>
      <c r="F21" s="300">
        <v>2.0212999999999641</v>
      </c>
      <c r="G21" s="300">
        <v>2.3808999999999578</v>
      </c>
      <c r="H21" s="299">
        <v>448</v>
      </c>
      <c r="I21" s="300">
        <v>3.4544999999999639</v>
      </c>
      <c r="J21" s="300">
        <v>3.5573999999999626</v>
      </c>
      <c r="K21" s="300">
        <v>0.59289999999999388</v>
      </c>
      <c r="L21" s="300">
        <v>3.5818999999999628</v>
      </c>
      <c r="M21" s="301">
        <v>3.9542999999999586</v>
      </c>
      <c r="N21" s="23">
        <v>130.99612644789562</v>
      </c>
      <c r="O21" s="24">
        <v>22.058143822521565</v>
      </c>
      <c r="P21" s="24">
        <v>128.77131190227925</v>
      </c>
      <c r="Q21" s="25">
        <v>130.09735515870793</v>
      </c>
      <c r="R21" s="23">
        <v>125.45619460922583</v>
      </c>
      <c r="S21" s="24">
        <v>22.061103896375691</v>
      </c>
      <c r="T21" s="24">
        <v>123.95972447134287</v>
      </c>
      <c r="U21" s="25">
        <v>125.11811800379056</v>
      </c>
      <c r="V21" s="302">
        <f t="shared" si="0"/>
        <v>1726.4808783121389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446</v>
      </c>
      <c r="C22" s="300">
        <v>2.0995999999999633</v>
      </c>
      <c r="D22" s="300">
        <v>1.9980999999999647</v>
      </c>
      <c r="E22" s="300">
        <v>0.3218999999999943</v>
      </c>
      <c r="F22" s="300">
        <v>2.0212999999999641</v>
      </c>
      <c r="G22" s="300">
        <v>2.3808999999999578</v>
      </c>
      <c r="H22" s="299">
        <v>448</v>
      </c>
      <c r="I22" s="300">
        <v>3.4544999999999639</v>
      </c>
      <c r="J22" s="300">
        <v>3.5573999999999626</v>
      </c>
      <c r="K22" s="300">
        <v>0.59289999999999388</v>
      </c>
      <c r="L22" s="300">
        <v>3.5818999999999628</v>
      </c>
      <c r="M22" s="301">
        <v>3.9542999999999586</v>
      </c>
      <c r="N22" s="23">
        <v>130.99612644789562</v>
      </c>
      <c r="O22" s="24">
        <v>22.058143822521565</v>
      </c>
      <c r="P22" s="24">
        <v>128.77131190227925</v>
      </c>
      <c r="Q22" s="25">
        <v>130.09735515870793</v>
      </c>
      <c r="R22" s="23">
        <v>125.45619460922583</v>
      </c>
      <c r="S22" s="24">
        <v>22.061103896375691</v>
      </c>
      <c r="T22" s="24">
        <v>123.95972447134287</v>
      </c>
      <c r="U22" s="25">
        <v>125.11811800379056</v>
      </c>
      <c r="V22" s="302">
        <f t="shared" si="0"/>
        <v>1726.4808783121389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446</v>
      </c>
      <c r="C23" s="300">
        <v>2.0995999999999633</v>
      </c>
      <c r="D23" s="300">
        <v>1.9980999999999647</v>
      </c>
      <c r="E23" s="300">
        <v>0.3218999999999943</v>
      </c>
      <c r="F23" s="300">
        <v>2.0212999999999641</v>
      </c>
      <c r="G23" s="300">
        <v>2.3808999999999578</v>
      </c>
      <c r="H23" s="299">
        <v>448</v>
      </c>
      <c r="I23" s="300">
        <v>3.4544999999999639</v>
      </c>
      <c r="J23" s="300">
        <v>3.5573999999999626</v>
      </c>
      <c r="K23" s="300">
        <v>0.59289999999999388</v>
      </c>
      <c r="L23" s="300">
        <v>3.5818999999999628</v>
      </c>
      <c r="M23" s="301">
        <v>3.9542999999999586</v>
      </c>
      <c r="N23" s="23">
        <v>130.99612644789562</v>
      </c>
      <c r="O23" s="24">
        <v>22.058143822521565</v>
      </c>
      <c r="P23" s="24">
        <v>128.77131190227925</v>
      </c>
      <c r="Q23" s="25">
        <v>130.09735515870793</v>
      </c>
      <c r="R23" s="23">
        <v>125.45619460922583</v>
      </c>
      <c r="S23" s="24">
        <v>22.061103896375691</v>
      </c>
      <c r="T23" s="24">
        <v>123.95972447134287</v>
      </c>
      <c r="U23" s="25">
        <v>125.11811800379056</v>
      </c>
      <c r="V23" s="302">
        <f t="shared" si="0"/>
        <v>1726.4808783121389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3124</v>
      </c>
      <c r="C24" s="306">
        <f t="shared" ref="C24:U24" si="1">SUM(C17:C23)</f>
        <v>14.697199999999743</v>
      </c>
      <c r="D24" s="306">
        <f t="shared" si="1"/>
        <v>13.986699999999754</v>
      </c>
      <c r="E24" s="306">
        <f t="shared" si="1"/>
        <v>2.2648999999999599</v>
      </c>
      <c r="F24" s="306">
        <f t="shared" si="1"/>
        <v>14.160699999999752</v>
      </c>
      <c r="G24" s="306">
        <f t="shared" si="1"/>
        <v>16.666299999999705</v>
      </c>
      <c r="H24" s="305">
        <f t="shared" si="1"/>
        <v>3136</v>
      </c>
      <c r="I24" s="306">
        <f t="shared" si="1"/>
        <v>24.210899999999747</v>
      </c>
      <c r="J24" s="306">
        <f t="shared" si="1"/>
        <v>24.901799999999739</v>
      </c>
      <c r="K24" s="306">
        <f t="shared" si="1"/>
        <v>4.1600999999999573</v>
      </c>
      <c r="L24" s="306">
        <f t="shared" si="1"/>
        <v>25.073299999999737</v>
      </c>
      <c r="M24" s="307">
        <f t="shared" si="1"/>
        <v>27.699699999999709</v>
      </c>
      <c r="N24" s="391">
        <f t="shared" si="1"/>
        <v>917.08819999999969</v>
      </c>
      <c r="O24" s="392">
        <f t="shared" si="1"/>
        <v>154.24709999999999</v>
      </c>
      <c r="P24" s="392">
        <f t="shared" si="1"/>
        <v>901.34869999999933</v>
      </c>
      <c r="Q24" s="393">
        <f t="shared" si="1"/>
        <v>910.79239999999982</v>
      </c>
      <c r="R24" s="391">
        <f t="shared" si="1"/>
        <v>878.26409999999976</v>
      </c>
      <c r="S24" s="392">
        <f t="shared" si="1"/>
        <v>154.24709999999999</v>
      </c>
      <c r="T24" s="392">
        <f t="shared" si="1"/>
        <v>869.86969999999974</v>
      </c>
      <c r="U24" s="393">
        <f t="shared" si="1"/>
        <v>876.16549999999961</v>
      </c>
      <c r="V24" s="302">
        <f>SUM(B24:U24)</f>
        <v>12089.844399999998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149.81962426886088</v>
      </c>
    </row>
    <row r="26" spans="1:42" s="52" customFormat="1" ht="36.75" customHeight="1" x14ac:dyDescent="0.25">
      <c r="A26" s="321" t="s">
        <v>21</v>
      </c>
      <c r="B26" s="322"/>
      <c r="C26" s="323">
        <v>724</v>
      </c>
      <c r="D26" s="323">
        <v>689</v>
      </c>
      <c r="E26" s="323">
        <v>111</v>
      </c>
      <c r="F26" s="323">
        <v>697</v>
      </c>
      <c r="G26" s="323">
        <v>821</v>
      </c>
      <c r="H26" s="324"/>
      <c r="I26" s="323">
        <v>705</v>
      </c>
      <c r="J26" s="323">
        <v>726</v>
      </c>
      <c r="K26" s="323">
        <v>121</v>
      </c>
      <c r="L26" s="323">
        <v>731</v>
      </c>
      <c r="M26" s="325">
        <v>807</v>
      </c>
      <c r="N26" s="86">
        <v>874</v>
      </c>
      <c r="O26" s="35">
        <v>147</v>
      </c>
      <c r="P26" s="35">
        <v>859</v>
      </c>
      <c r="Q26" s="36">
        <v>868</v>
      </c>
      <c r="R26" s="34">
        <v>837</v>
      </c>
      <c r="S26" s="35">
        <v>147</v>
      </c>
      <c r="T26" s="35">
        <v>829</v>
      </c>
      <c r="U26" s="36">
        <v>835</v>
      </c>
      <c r="V26" s="326">
        <f>SUM(C26:U26)</f>
        <v>11528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651.16559999999981</v>
      </c>
      <c r="D27" s="300">
        <f t="shared" ref="D27:G27" si="2">(D26*D25/1000)*6</f>
        <v>619.68659999999977</v>
      </c>
      <c r="E27" s="300">
        <f t="shared" si="2"/>
        <v>99.833399999999955</v>
      </c>
      <c r="F27" s="300">
        <f t="shared" si="2"/>
        <v>626.88179999999977</v>
      </c>
      <c r="G27" s="300">
        <f t="shared" si="2"/>
        <v>738.40739999999983</v>
      </c>
      <c r="H27" s="328"/>
      <c r="I27" s="300">
        <f>(I26*I25/1000)*6</f>
        <v>634.07699999999988</v>
      </c>
      <c r="J27" s="300">
        <f>(J26*J25/1000)*6</f>
        <v>652.96439999999984</v>
      </c>
      <c r="K27" s="300">
        <f>(K26*K25/1000)*6</f>
        <v>108.82739999999997</v>
      </c>
      <c r="L27" s="300">
        <f>(L26*L25/1000)*6</f>
        <v>657.4613999999998</v>
      </c>
      <c r="M27" s="301">
        <f>(M26*M25/1000)*6</f>
        <v>725.81579999999974</v>
      </c>
      <c r="N27" s="302">
        <f>((N26*N25)*7/1000-N17-N18)/5</f>
        <v>130.99612644789562</v>
      </c>
      <c r="O27" s="204">
        <f t="shared" ref="O27:U27" si="3">((O26*O25)*7/1000-O17-O18)/5</f>
        <v>22.058143822521565</v>
      </c>
      <c r="P27" s="204">
        <f t="shared" si="3"/>
        <v>128.77131190227925</v>
      </c>
      <c r="Q27" s="205">
        <f t="shared" si="3"/>
        <v>130.09735515870793</v>
      </c>
      <c r="R27" s="203">
        <f t="shared" si="3"/>
        <v>125.45619460922583</v>
      </c>
      <c r="S27" s="204">
        <f t="shared" si="3"/>
        <v>22.061103896375691</v>
      </c>
      <c r="T27" s="204">
        <f t="shared" si="3"/>
        <v>123.95972447134287</v>
      </c>
      <c r="U27" s="205">
        <f t="shared" si="3"/>
        <v>125.11811800379056</v>
      </c>
      <c r="V27" s="88"/>
      <c r="W27" s="52">
        <f>((V24*1000)/V26)/7</f>
        <v>149.81962426886091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2.0995999999999633</v>
      </c>
      <c r="D28" s="330">
        <f t="shared" ref="D28:G28" si="4">+(D25-$C$32)*D26/1000</f>
        <v>1.9980999999999647</v>
      </c>
      <c r="E28" s="330">
        <f t="shared" si="4"/>
        <v>0.3218999999999943</v>
      </c>
      <c r="F28" s="330">
        <f t="shared" si="4"/>
        <v>2.0212999999999641</v>
      </c>
      <c r="G28" s="330">
        <f t="shared" si="4"/>
        <v>2.3808999999999578</v>
      </c>
      <c r="H28" s="329"/>
      <c r="I28" s="330">
        <f>+(I25-$I$32)*I26/1000</f>
        <v>3.4544999999999639</v>
      </c>
      <c r="J28" s="330">
        <f t="shared" ref="J28:M28" si="5">+(J25-$I$32)*J26/1000</f>
        <v>3.5573999999999626</v>
      </c>
      <c r="K28" s="330">
        <f t="shared" si="5"/>
        <v>0.59289999999999388</v>
      </c>
      <c r="L28" s="330">
        <f t="shared" si="5"/>
        <v>3.5818999999999628</v>
      </c>
      <c r="M28" s="331">
        <f t="shared" si="5"/>
        <v>3.9542999999999586</v>
      </c>
      <c r="N28" s="259">
        <f t="shared" ref="N28:U28" si="6">((N26*N25)*7)/1000</f>
        <v>917.08819999999969</v>
      </c>
      <c r="O28" s="45">
        <f t="shared" si="6"/>
        <v>154.24709999999996</v>
      </c>
      <c r="P28" s="45">
        <f t="shared" si="6"/>
        <v>901.34869999999967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154.24709999999996</v>
      </c>
      <c r="T28" s="45">
        <f t="shared" si="6"/>
        <v>869.86969999999974</v>
      </c>
      <c r="U28" s="46">
        <f t="shared" si="6"/>
        <v>876.16549999999961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844.66666666666913</v>
      </c>
      <c r="D29" s="333">
        <f t="shared" si="7"/>
        <v>803.83333333333564</v>
      </c>
      <c r="E29" s="333">
        <f t="shared" si="7"/>
        <v>129.50000000000037</v>
      </c>
      <c r="F29" s="333">
        <f t="shared" si="7"/>
        <v>813.16666666666902</v>
      </c>
      <c r="G29" s="333">
        <f t="shared" si="7"/>
        <v>957.8333333333361</v>
      </c>
      <c r="H29" s="332"/>
      <c r="I29" s="333">
        <f>+I26*(1.16666666666667)</f>
        <v>822.50000000000239</v>
      </c>
      <c r="J29" s="333">
        <f>+J26*(1.16666666666667)</f>
        <v>847.0000000000025</v>
      </c>
      <c r="K29" s="333">
        <f>+K26*(1.16666666666667)</f>
        <v>141.16666666666708</v>
      </c>
      <c r="L29" s="333">
        <f>+L26*(1.16666666666667)</f>
        <v>852.83333333333587</v>
      </c>
      <c r="M29" s="334">
        <f>+M26*(1.16666666666667)</f>
        <v>941.50000000000273</v>
      </c>
      <c r="N29" s="89">
        <f t="shared" ref="N29:U29" si="8">+(N24/N26)/7*1000</f>
        <v>149.89999999999995</v>
      </c>
      <c r="O29" s="49">
        <f t="shared" si="8"/>
        <v>149.89999999999998</v>
      </c>
      <c r="P29" s="49">
        <f t="shared" si="8"/>
        <v>149.89999999999989</v>
      </c>
      <c r="Q29" s="50">
        <f t="shared" si="8"/>
        <v>149.89999999999995</v>
      </c>
      <c r="R29" s="48">
        <f t="shared" si="8"/>
        <v>149.89999999999995</v>
      </c>
      <c r="S29" s="49">
        <f t="shared" si="8"/>
        <v>149.89999999999998</v>
      </c>
      <c r="T29" s="49">
        <f t="shared" si="8"/>
        <v>149.89999999999995</v>
      </c>
      <c r="U29" s="50">
        <f t="shared" si="8"/>
        <v>149.89999999999992</v>
      </c>
      <c r="V29" s="344"/>
    </row>
    <row r="30" spans="1:42" s="304" customFormat="1" ht="33.75" customHeight="1" x14ac:dyDescent="0.25">
      <c r="A30" s="52"/>
      <c r="B30" s="328"/>
      <c r="C30" s="335">
        <f>(C27/6)</f>
        <v>108.52759999999996</v>
      </c>
      <c r="D30" s="335">
        <f t="shared" ref="D30:G30" si="9">+(D27/6)</f>
        <v>103.28109999999997</v>
      </c>
      <c r="E30" s="335">
        <f t="shared" si="9"/>
        <v>16.638899999999992</v>
      </c>
      <c r="F30" s="335">
        <f t="shared" si="9"/>
        <v>104.48029999999996</v>
      </c>
      <c r="G30" s="335">
        <f t="shared" si="9"/>
        <v>123.06789999999997</v>
      </c>
      <c r="H30" s="328"/>
      <c r="I30" s="335">
        <f>+(I27/6)</f>
        <v>105.67949999999998</v>
      </c>
      <c r="J30" s="335">
        <f>+(J27/6)</f>
        <v>108.82739999999997</v>
      </c>
      <c r="K30" s="335">
        <f>+(K27/6)</f>
        <v>18.137899999999995</v>
      </c>
      <c r="L30" s="335">
        <f>+(L27/6)</f>
        <v>109.57689999999997</v>
      </c>
      <c r="M30" s="336">
        <f>+(M27/6)</f>
        <v>120.96929999999996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267.6447</v>
      </c>
      <c r="D31" s="335">
        <f t="shared" ref="D31:G31" si="10">+((D27-D24)/4)+D30</f>
        <v>254.706075</v>
      </c>
      <c r="E31" s="335">
        <f t="shared" si="10"/>
        <v>41.031024999999993</v>
      </c>
      <c r="F31" s="335">
        <f t="shared" si="10"/>
        <v>257.66057499999994</v>
      </c>
      <c r="G31" s="335">
        <f t="shared" si="10"/>
        <v>303.503175</v>
      </c>
      <c r="H31" s="328"/>
      <c r="I31" s="335">
        <f>+((I27-I24)/4)+I30</f>
        <v>258.14602500000001</v>
      </c>
      <c r="J31" s="335">
        <f>+((J27-J24)/4)+J30</f>
        <v>265.84305000000001</v>
      </c>
      <c r="K31" s="335">
        <f>+((K27-K24)/4)+K30</f>
        <v>44.304724999999998</v>
      </c>
      <c r="L31" s="335">
        <f>+((L27-L24)/4)+L30</f>
        <v>267.67392499999994</v>
      </c>
      <c r="M31" s="336">
        <f>+((M27-M24)/4)+M30</f>
        <v>295.49832499999997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447.17399999999998</v>
      </c>
      <c r="E32" s="340">
        <f>+SUM(C26:G26)</f>
        <v>3042</v>
      </c>
      <c r="F32" s="341"/>
      <c r="G32" s="341"/>
      <c r="H32" s="337"/>
      <c r="I32" s="338">
        <v>145</v>
      </c>
      <c r="J32" s="339">
        <f>+I32*K32/1000</f>
        <v>448.05</v>
      </c>
      <c r="K32" s="340">
        <f>+SUM(I26:M26)</f>
        <v>3090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113.46659999999999</v>
      </c>
      <c r="C39" s="82">
        <v>115.13969999999999</v>
      </c>
      <c r="D39" s="82">
        <v>6.5403000000000002</v>
      </c>
      <c r="E39" s="82">
        <v>115.26679999999999</v>
      </c>
      <c r="F39" s="82">
        <v>115.575</v>
      </c>
      <c r="G39" s="82"/>
      <c r="H39" s="82"/>
      <c r="I39" s="205">
        <f t="shared" ref="I39:I46" si="11">SUM(B39:H39)</f>
        <v>465.98839999999996</v>
      </c>
      <c r="J39" s="52"/>
      <c r="K39" s="404" t="s">
        <v>13</v>
      </c>
      <c r="L39" s="82">
        <v>9.1</v>
      </c>
      <c r="M39" s="82">
        <v>8.6999999999999993</v>
      </c>
      <c r="N39" s="82">
        <v>0.6</v>
      </c>
      <c r="O39" s="82">
        <v>8.5</v>
      </c>
      <c r="P39" s="82">
        <v>8.3000000000000007</v>
      </c>
      <c r="Q39" s="82"/>
      <c r="R39" s="205">
        <f t="shared" ref="R39:R46" si="12">SUM(L39:Q39)</f>
        <v>35.200000000000003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113.46659999999999</v>
      </c>
      <c r="C40" s="82">
        <v>115.13969999999999</v>
      </c>
      <c r="D40" s="82">
        <v>6.5403000000000002</v>
      </c>
      <c r="E40" s="82">
        <v>115.26679999999999</v>
      </c>
      <c r="F40" s="82">
        <v>115.575</v>
      </c>
      <c r="G40" s="82"/>
      <c r="H40" s="82"/>
      <c r="I40" s="205">
        <f t="shared" si="11"/>
        <v>465.98839999999996</v>
      </c>
      <c r="J40" s="52"/>
      <c r="K40" s="406" t="s">
        <v>14</v>
      </c>
      <c r="L40" s="82">
        <v>9.1</v>
      </c>
      <c r="M40" s="82">
        <v>8.6999999999999993</v>
      </c>
      <c r="N40" s="82">
        <v>0.6</v>
      </c>
      <c r="O40" s="82">
        <v>8.5</v>
      </c>
      <c r="P40" s="82">
        <v>8.3000000000000007</v>
      </c>
      <c r="Q40" s="82"/>
      <c r="R40" s="205">
        <f t="shared" si="12"/>
        <v>35.200000000000003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8.5</v>
      </c>
      <c r="M41" s="82">
        <v>8.5</v>
      </c>
      <c r="N41" s="82">
        <v>0.4</v>
      </c>
      <c r="O41" s="82">
        <v>8.4</v>
      </c>
      <c r="P41" s="82">
        <v>8.1999999999999993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8.5</v>
      </c>
      <c r="N42" s="82">
        <v>0.4</v>
      </c>
      <c r="O42" s="82">
        <v>8.4</v>
      </c>
      <c r="P42" s="82">
        <v>8.3000000000000007</v>
      </c>
      <c r="Q42" s="82"/>
      <c r="R42" s="205">
        <f t="shared" si="12"/>
        <v>34.099999999999994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8.5</v>
      </c>
      <c r="N43" s="82">
        <v>0.4</v>
      </c>
      <c r="O43" s="82">
        <v>8.5</v>
      </c>
      <c r="P43" s="82">
        <v>8.3000000000000007</v>
      </c>
      <c r="Q43" s="82"/>
      <c r="R43" s="205">
        <f t="shared" si="12"/>
        <v>34.200000000000003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8.5</v>
      </c>
      <c r="N44" s="82">
        <v>0.4</v>
      </c>
      <c r="O44" s="82">
        <v>8.5</v>
      </c>
      <c r="P44" s="82">
        <v>8.3000000000000007</v>
      </c>
      <c r="Q44" s="82"/>
      <c r="R44" s="205">
        <f t="shared" si="12"/>
        <v>34.200000000000003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8.5</v>
      </c>
      <c r="N45" s="82">
        <v>0.4</v>
      </c>
      <c r="O45" s="82">
        <v>8.5</v>
      </c>
      <c r="P45" s="82">
        <v>8.3000000000000007</v>
      </c>
      <c r="Q45" s="82"/>
      <c r="R45" s="205">
        <f t="shared" si="12"/>
        <v>34.200000000000003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226.93319999999997</v>
      </c>
      <c r="C46" s="309">
        <f t="shared" si="13"/>
        <v>230.27939999999998</v>
      </c>
      <c r="D46" s="309">
        <f t="shared" si="13"/>
        <v>13.0806</v>
      </c>
      <c r="E46" s="309">
        <f t="shared" si="13"/>
        <v>230.53359999999998</v>
      </c>
      <c r="F46" s="309">
        <f t="shared" si="13"/>
        <v>231.15</v>
      </c>
      <c r="G46" s="309">
        <f t="shared" si="13"/>
        <v>0</v>
      </c>
      <c r="H46" s="309">
        <f t="shared" si="13"/>
        <v>0</v>
      </c>
      <c r="I46" s="205">
        <f t="shared" si="11"/>
        <v>931.97679999999991</v>
      </c>
      <c r="K46" s="406" t="s">
        <v>11</v>
      </c>
      <c r="L46" s="308">
        <f t="shared" ref="L46:Q46" si="14">SUM(L39:L45)</f>
        <v>60.7</v>
      </c>
      <c r="M46" s="309">
        <f t="shared" si="14"/>
        <v>59.9</v>
      </c>
      <c r="N46" s="309">
        <f t="shared" si="14"/>
        <v>3.1999999999999997</v>
      </c>
      <c r="O46" s="309">
        <f t="shared" si="14"/>
        <v>59.3</v>
      </c>
      <c r="P46" s="309">
        <f t="shared" si="14"/>
        <v>58</v>
      </c>
      <c r="Q46" s="309">
        <f t="shared" si="14"/>
        <v>0</v>
      </c>
      <c r="R46" s="205">
        <f t="shared" si="12"/>
        <v>241.1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152.1</v>
      </c>
      <c r="C47" s="571">
        <v>152.1</v>
      </c>
      <c r="D47" s="571">
        <v>152.1</v>
      </c>
      <c r="E47" s="571">
        <v>154.1</v>
      </c>
      <c r="F47" s="571">
        <v>154.1</v>
      </c>
      <c r="G47" s="317"/>
      <c r="H47" s="317"/>
      <c r="I47" s="425">
        <f>+((I46/I48)/7)*1000</f>
        <v>43.738351792753889</v>
      </c>
      <c r="K47" s="407" t="s">
        <v>20</v>
      </c>
      <c r="L47" s="316">
        <v>149.5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147.82342121397915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746</v>
      </c>
      <c r="C48" s="35">
        <v>757</v>
      </c>
      <c r="D48" s="35">
        <v>43</v>
      </c>
      <c r="E48" s="35">
        <v>748</v>
      </c>
      <c r="F48" s="35">
        <v>750</v>
      </c>
      <c r="G48" s="35"/>
      <c r="H48" s="35"/>
      <c r="I48" s="427">
        <f>SUM(B48:H48)</f>
        <v>3044</v>
      </c>
      <c r="J48" s="52"/>
      <c r="K48" s="409" t="s">
        <v>21</v>
      </c>
      <c r="L48" s="428">
        <v>57</v>
      </c>
      <c r="M48" s="411">
        <v>58</v>
      </c>
      <c r="N48" s="411">
        <v>3</v>
      </c>
      <c r="O48" s="411">
        <v>58</v>
      </c>
      <c r="P48" s="411">
        <v>57</v>
      </c>
      <c r="Q48" s="411"/>
      <c r="R48" s="429">
        <f>SUM(L48:Q48)</f>
        <v>233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113.46659999999999</v>
      </c>
      <c r="C49" s="204">
        <f t="shared" si="15"/>
        <v>115.13969999999999</v>
      </c>
      <c r="D49" s="204">
        <f t="shared" si="15"/>
        <v>6.5403000000000002</v>
      </c>
      <c r="E49" s="204">
        <f t="shared" si="15"/>
        <v>115.26679999999999</v>
      </c>
      <c r="F49" s="204">
        <f t="shared" si="15"/>
        <v>115.575</v>
      </c>
      <c r="G49" s="204">
        <f t="shared" si="15"/>
        <v>0</v>
      </c>
      <c r="H49" s="204">
        <f t="shared" si="15"/>
        <v>0</v>
      </c>
      <c r="I49" s="431">
        <f>((I46*1000)/I48)/7</f>
        <v>43.738351792753896</v>
      </c>
      <c r="K49" s="414" t="s">
        <v>22</v>
      </c>
      <c r="L49" s="302">
        <f t="shared" ref="L49:Q49" si="16">((L48*L47)*7/1000-L39-L40)/5</f>
        <v>8.2900999999999989</v>
      </c>
      <c r="M49" s="302">
        <f t="shared" si="16"/>
        <v>8.4969999999999999</v>
      </c>
      <c r="N49" s="302">
        <f t="shared" si="16"/>
        <v>0.38999999999999996</v>
      </c>
      <c r="O49" s="302">
        <f t="shared" si="16"/>
        <v>8.4552000000000014</v>
      </c>
      <c r="P49" s="302">
        <f t="shared" si="16"/>
        <v>8.2908999999999988</v>
      </c>
      <c r="Q49" s="204">
        <f t="shared" si="16"/>
        <v>0</v>
      </c>
      <c r="R49" s="432">
        <f>((R46*1000)/R48)/7</f>
        <v>147.82342121397915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794.26619999999991</v>
      </c>
      <c r="C50" s="43">
        <f t="shared" si="17"/>
        <v>805.97789999999998</v>
      </c>
      <c r="D50" s="43">
        <f t="shared" si="17"/>
        <v>45.7821</v>
      </c>
      <c r="E50" s="43">
        <f t="shared" si="17"/>
        <v>806.86759999999992</v>
      </c>
      <c r="F50" s="43">
        <f t="shared" si="17"/>
        <v>809.02499999999998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59.650500000000001</v>
      </c>
      <c r="M50" s="43">
        <f t="shared" si="18"/>
        <v>59.884999999999998</v>
      </c>
      <c r="N50" s="43">
        <f t="shared" si="18"/>
        <v>3.15</v>
      </c>
      <c r="O50" s="43">
        <f t="shared" si="18"/>
        <v>59.276000000000003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43.457142857142856</v>
      </c>
      <c r="C51" s="49">
        <f t="shared" si="19"/>
        <v>43.457142857142856</v>
      </c>
      <c r="D51" s="49">
        <f t="shared" si="19"/>
        <v>43.457142857142863</v>
      </c>
      <c r="E51" s="49">
        <f t="shared" si="19"/>
        <v>44.028571428571425</v>
      </c>
      <c r="F51" s="49">
        <f t="shared" si="19"/>
        <v>44.028571428571432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152.13032581453635</v>
      </c>
      <c r="M51" s="49">
        <f t="shared" si="20"/>
        <v>147.53694581280789</v>
      </c>
      <c r="N51" s="49">
        <f t="shared" si="20"/>
        <v>152.38095238095238</v>
      </c>
      <c r="O51" s="49">
        <f t="shared" si="20"/>
        <v>146.05911330049261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7"/>
      <c r="D73" s="617"/>
      <c r="E73" s="617"/>
      <c r="F73" s="118"/>
      <c r="G73" s="198"/>
      <c r="H73" s="617"/>
      <c r="I73" s="617"/>
      <c r="J73" s="617"/>
      <c r="K73" s="118"/>
      <c r="L73" s="198"/>
      <c r="M73" s="617"/>
      <c r="N73" s="617"/>
      <c r="O73" s="118"/>
      <c r="P73" s="198"/>
      <c r="Q73" s="617"/>
      <c r="R73" s="61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1.1000000000000001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1.1000000000000001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</v>
      </c>
      <c r="D78" s="204">
        <v>1</v>
      </c>
      <c r="E78" s="204">
        <v>9.1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10.8</v>
      </c>
      <c r="M78" s="204">
        <v>1.7</v>
      </c>
      <c r="N78" s="204">
        <v>10.9</v>
      </c>
      <c r="O78" s="205">
        <v>10.7</v>
      </c>
      <c r="P78" s="203">
        <v>10.6</v>
      </c>
      <c r="Q78" s="204">
        <v>2</v>
      </c>
      <c r="R78" s="204">
        <v>10.4</v>
      </c>
      <c r="S78" s="205">
        <v>10.5</v>
      </c>
      <c r="T78" s="405">
        <f t="shared" si="26"/>
        <v>145.70000000000002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8.6</v>
      </c>
      <c r="D79" s="204">
        <v>1.1000000000000001</v>
      </c>
      <c r="E79" s="204">
        <v>9.1</v>
      </c>
      <c r="F79" s="205">
        <v>10.199999999999999</v>
      </c>
      <c r="G79" s="203">
        <v>9</v>
      </c>
      <c r="H79" s="204">
        <v>9.3000000000000007</v>
      </c>
      <c r="I79" s="204">
        <v>1.7</v>
      </c>
      <c r="J79" s="204">
        <v>9.5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8.6</v>
      </c>
      <c r="D80" s="204">
        <v>1.1000000000000001</v>
      </c>
      <c r="E80" s="204">
        <v>9.1</v>
      </c>
      <c r="F80" s="205">
        <v>10.199999999999999</v>
      </c>
      <c r="G80" s="203">
        <v>9</v>
      </c>
      <c r="H80" s="204">
        <v>9.3000000000000007</v>
      </c>
      <c r="I80" s="204">
        <v>1.7</v>
      </c>
      <c r="J80" s="204">
        <v>9.5</v>
      </c>
      <c r="K80" s="205">
        <v>10.5</v>
      </c>
      <c r="L80" s="203">
        <v>10.8</v>
      </c>
      <c r="M80" s="204">
        <v>1.7</v>
      </c>
      <c r="N80" s="204">
        <v>11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8.6</v>
      </c>
      <c r="D81" s="204">
        <v>1.1000000000000001</v>
      </c>
      <c r="E81" s="204">
        <v>9.1</v>
      </c>
      <c r="F81" s="205">
        <v>10.3</v>
      </c>
      <c r="G81" s="203">
        <v>9</v>
      </c>
      <c r="H81" s="204">
        <v>9.4</v>
      </c>
      <c r="I81" s="204">
        <v>1.7</v>
      </c>
      <c r="J81" s="204">
        <v>9.5</v>
      </c>
      <c r="K81" s="205">
        <v>10.6</v>
      </c>
      <c r="L81" s="203">
        <v>10.8</v>
      </c>
      <c r="M81" s="204">
        <v>1.7</v>
      </c>
      <c r="N81" s="204">
        <v>11</v>
      </c>
      <c r="O81" s="205">
        <v>10.7</v>
      </c>
      <c r="P81" s="203">
        <v>10.7</v>
      </c>
      <c r="Q81" s="204">
        <v>2</v>
      </c>
      <c r="R81" s="204">
        <v>10.5</v>
      </c>
      <c r="S81" s="205">
        <v>10.6</v>
      </c>
      <c r="T81" s="405">
        <f t="shared" si="26"/>
        <v>146.80000000000001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8.6</v>
      </c>
      <c r="D82" s="204">
        <v>1.1000000000000001</v>
      </c>
      <c r="E82" s="204">
        <v>9.1999999999999993</v>
      </c>
      <c r="F82" s="205">
        <v>10.3</v>
      </c>
      <c r="G82" s="203">
        <v>9</v>
      </c>
      <c r="H82" s="204">
        <v>9.4</v>
      </c>
      <c r="I82" s="204">
        <v>1.7</v>
      </c>
      <c r="J82" s="204">
        <v>9.5</v>
      </c>
      <c r="K82" s="205">
        <v>10.6</v>
      </c>
      <c r="L82" s="203">
        <v>10.9</v>
      </c>
      <c r="M82" s="204">
        <v>1.7</v>
      </c>
      <c r="N82" s="204">
        <v>11</v>
      </c>
      <c r="O82" s="205">
        <v>10.8</v>
      </c>
      <c r="P82" s="203">
        <v>10.7</v>
      </c>
      <c r="Q82" s="204">
        <v>2.1</v>
      </c>
      <c r="R82" s="204">
        <v>10.5</v>
      </c>
      <c r="S82" s="205">
        <v>10.6</v>
      </c>
      <c r="T82" s="405">
        <f t="shared" si="26"/>
        <v>147.20000000000002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66.2</v>
      </c>
      <c r="C83" s="309">
        <f>SUM(C76:C82)</f>
        <v>61.000000000000007</v>
      </c>
      <c r="D83" s="309">
        <f>SUM(D76:D82)</f>
        <v>7.6</v>
      </c>
      <c r="E83" s="309">
        <f>SUM(E76:E82)</f>
        <v>63.8</v>
      </c>
      <c r="F83" s="310">
        <f>SUM(F76:F82)</f>
        <v>71.599999999999994</v>
      </c>
      <c r="G83" s="311">
        <f t="shared" ref="G83:S83" si="27">SUM(G76:G82)</f>
        <v>62.7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66.2</v>
      </c>
      <c r="K83" s="310">
        <f t="shared" si="27"/>
        <v>73.7</v>
      </c>
      <c r="L83" s="311">
        <f t="shared" si="27"/>
        <v>75.7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</v>
      </c>
      <c r="P83" s="311">
        <f t="shared" si="27"/>
        <v>74.400000000000006</v>
      </c>
      <c r="Q83" s="309">
        <f t="shared" si="27"/>
        <v>14.1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9.4770000000000003</v>
      </c>
      <c r="C86" s="204">
        <f t="shared" si="28"/>
        <v>8.6093999999999991</v>
      </c>
      <c r="D86" s="204">
        <f t="shared" si="28"/>
        <v>1.0839000000000003</v>
      </c>
      <c r="E86" s="204">
        <f t="shared" si="28"/>
        <v>9.1280000000000001</v>
      </c>
      <c r="F86" s="205">
        <f t="shared" si="28"/>
        <v>10.2476</v>
      </c>
      <c r="G86" s="203">
        <f t="shared" si="28"/>
        <v>8.9854000000000003</v>
      </c>
      <c r="H86" s="204">
        <f t="shared" si="28"/>
        <v>9.3462000000000014</v>
      </c>
      <c r="I86" s="204">
        <f t="shared" si="28"/>
        <v>1.7070000000000003</v>
      </c>
      <c r="J86" s="204">
        <f t="shared" si="28"/>
        <v>9.4770000000000003</v>
      </c>
      <c r="K86" s="205">
        <f t="shared" si="28"/>
        <v>10.549000000000001</v>
      </c>
      <c r="L86" s="203">
        <f t="shared" si="28"/>
        <v>10.821000000000002</v>
      </c>
      <c r="M86" s="204">
        <f t="shared" si="28"/>
        <v>1.6993000000000003</v>
      </c>
      <c r="N86" s="204">
        <f t="shared" si="28"/>
        <v>10.961600000000001</v>
      </c>
      <c r="O86" s="205">
        <f t="shared" si="28"/>
        <v>10.729399999999998</v>
      </c>
      <c r="P86" s="203">
        <f t="shared" si="28"/>
        <v>10.6364</v>
      </c>
      <c r="Q86" s="204">
        <f t="shared" si="28"/>
        <v>2.0118999999999998</v>
      </c>
      <c r="R86" s="204">
        <f t="shared" si="28"/>
        <v>10.4832</v>
      </c>
      <c r="S86" s="205">
        <f t="shared" si="28"/>
        <v>10.549000000000001</v>
      </c>
      <c r="T86" s="413">
        <f>((T83*1000)/T85)/7</f>
        <v>152.5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155.03512880562062</v>
      </c>
      <c r="C88" s="49">
        <f>+(C83/C85)/7*1000</f>
        <v>152.88220551378447</v>
      </c>
      <c r="D88" s="49">
        <f>+(D83/D85)/7*1000</f>
        <v>155.10204081632654</v>
      </c>
      <c r="E88" s="49">
        <f>+(E83/E85)/7*1000</f>
        <v>151.9047619047619</v>
      </c>
      <c r="F88" s="50">
        <f>+(F83/F85)/7*1000</f>
        <v>150.42016806722685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152.53456221198158</v>
      </c>
      <c r="K88" s="50">
        <f t="shared" si="30"/>
        <v>150.40816326530611</v>
      </c>
      <c r="L88" s="48">
        <f t="shared" si="30"/>
        <v>154.48979591836735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150.90543259557342</v>
      </c>
      <c r="P88" s="48">
        <f t="shared" si="30"/>
        <v>154.03726708074532</v>
      </c>
      <c r="Q88" s="49">
        <f t="shared" si="30"/>
        <v>154.94505494505492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95D-77F1-4FC7-B62D-3BD138C3BE22}">
  <dimension ref="A1:AQ239"/>
  <sheetViews>
    <sheetView view="pageBreakPreview" topLeftCell="A40" zoomScale="30" zoomScaleNormal="29" zoomScaleSheetLayoutView="30" workbookViewId="0">
      <selection activeCell="L45" sqref="L45:P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618"/>
      <c r="E3" s="618"/>
      <c r="F3" s="618"/>
      <c r="G3" s="618"/>
      <c r="H3" s="618"/>
      <c r="I3" s="618"/>
      <c r="J3" s="618"/>
      <c r="K3" s="618"/>
      <c r="L3" s="618"/>
      <c r="M3" s="618"/>
      <c r="N3" s="618"/>
      <c r="O3" s="618"/>
      <c r="P3" s="618"/>
      <c r="Q3" s="618"/>
      <c r="R3" s="618"/>
      <c r="S3" s="618"/>
      <c r="T3" s="618"/>
      <c r="U3" s="618"/>
      <c r="V3" s="618"/>
      <c r="W3" s="618"/>
      <c r="X3" s="618"/>
      <c r="Y3" s="2"/>
      <c r="Z3" s="2"/>
      <c r="AA3" s="2"/>
      <c r="AB3" s="2"/>
      <c r="AC3" s="2"/>
      <c r="AD3" s="6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8" t="s">
        <v>1</v>
      </c>
      <c r="B9" s="618"/>
      <c r="C9" s="618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8"/>
      <c r="B10" s="618"/>
      <c r="C10" s="6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8" t="s">
        <v>4</v>
      </c>
      <c r="B11" s="618"/>
      <c r="C11" s="618"/>
      <c r="D11" s="1"/>
      <c r="E11" s="619">
        <v>1</v>
      </c>
      <c r="F11" s="1"/>
      <c r="G11" s="1"/>
      <c r="H11" s="1"/>
      <c r="I11" s="1"/>
      <c r="J11" s="1"/>
      <c r="K11" s="674" t="s">
        <v>165</v>
      </c>
      <c r="L11" s="674"/>
      <c r="M11" s="620"/>
      <c r="N11" s="62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8"/>
      <c r="B12" s="618"/>
      <c r="C12" s="618"/>
      <c r="D12" s="1"/>
      <c r="E12" s="5"/>
      <c r="F12" s="1"/>
      <c r="G12" s="1"/>
      <c r="H12" s="1"/>
      <c r="I12" s="1"/>
      <c r="J12" s="1"/>
      <c r="K12" s="620"/>
      <c r="L12" s="620"/>
      <c r="M12" s="620"/>
      <c r="N12" s="62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8"/>
      <c r="B13" s="618"/>
      <c r="C13" s="618"/>
      <c r="D13" s="618"/>
      <c r="E13" s="618"/>
      <c r="F13" s="618"/>
      <c r="G13" s="618"/>
      <c r="H13" s="618"/>
      <c r="I13" s="618"/>
      <c r="J13" s="618"/>
      <c r="K13" s="618"/>
      <c r="L13" s="620"/>
      <c r="M13" s="620"/>
      <c r="N13" s="620"/>
      <c r="O13" s="620"/>
      <c r="P13" s="620"/>
      <c r="Q13" s="620"/>
      <c r="R13" s="620"/>
      <c r="S13" s="620"/>
      <c r="T13" s="620"/>
      <c r="U13" s="620"/>
      <c r="V13" s="620"/>
      <c r="W13" s="1"/>
      <c r="X13" s="1"/>
      <c r="Y13" s="1"/>
    </row>
    <row r="14" spans="1:30" s="3" customFormat="1" ht="27" thickBot="1" x14ac:dyDescent="0.3">
      <c r="A14" s="61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446</v>
      </c>
      <c r="C17" s="300">
        <v>2.0995999999999633</v>
      </c>
      <c r="D17" s="300">
        <v>1.9980999999999647</v>
      </c>
      <c r="E17" s="300">
        <v>0.3218999999999943</v>
      </c>
      <c r="F17" s="300">
        <v>2.0212999999999641</v>
      </c>
      <c r="G17" s="300">
        <v>2.3808999999999578</v>
      </c>
      <c r="H17" s="299">
        <v>448</v>
      </c>
      <c r="I17" s="300">
        <v>3.4544999999999639</v>
      </c>
      <c r="J17" s="300">
        <v>3.5573999999999626</v>
      </c>
      <c r="K17" s="300">
        <v>0.59289999999999388</v>
      </c>
      <c r="L17" s="300">
        <v>3.5818999999999628</v>
      </c>
      <c r="M17" s="301">
        <v>3.9542999999999586</v>
      </c>
      <c r="N17" s="23">
        <v>130.99612644789562</v>
      </c>
      <c r="O17" s="24">
        <v>22.058143822521565</v>
      </c>
      <c r="P17" s="24">
        <v>128.77131190227925</v>
      </c>
      <c r="Q17" s="25">
        <v>130.09735515870793</v>
      </c>
      <c r="R17" s="23">
        <v>125.45619460922583</v>
      </c>
      <c r="S17" s="24">
        <v>22.061103896375691</v>
      </c>
      <c r="T17" s="24">
        <v>123.95972447134287</v>
      </c>
      <c r="U17" s="25">
        <v>125.11811800379056</v>
      </c>
      <c r="V17" s="302">
        <f>SUM(B17:U17)</f>
        <v>1726.4808783121389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446</v>
      </c>
      <c r="C18" s="300">
        <v>2.0995999999999633</v>
      </c>
      <c r="D18" s="300">
        <v>1.9980999999999647</v>
      </c>
      <c r="E18" s="300">
        <v>0.3218999999999943</v>
      </c>
      <c r="F18" s="300">
        <v>2.0212999999999641</v>
      </c>
      <c r="G18" s="300">
        <v>2.3808999999999578</v>
      </c>
      <c r="H18" s="299">
        <v>448</v>
      </c>
      <c r="I18" s="300">
        <v>3.4544999999999639</v>
      </c>
      <c r="J18" s="300">
        <v>3.5573999999999626</v>
      </c>
      <c r="K18" s="300">
        <v>0.59289999999999388</v>
      </c>
      <c r="L18" s="300">
        <v>3.5818999999999628</v>
      </c>
      <c r="M18" s="301">
        <v>3.9542999999999586</v>
      </c>
      <c r="N18" s="23">
        <v>130.99612644789562</v>
      </c>
      <c r="O18" s="24">
        <v>22.058143822521565</v>
      </c>
      <c r="P18" s="24">
        <v>128.77131190227925</v>
      </c>
      <c r="Q18" s="25">
        <v>130.09735515870793</v>
      </c>
      <c r="R18" s="23">
        <v>125.45619460922583</v>
      </c>
      <c r="S18" s="24">
        <v>22.061103896375691</v>
      </c>
      <c r="T18" s="24">
        <v>123.95972447134287</v>
      </c>
      <c r="U18" s="25">
        <v>125.11811800379056</v>
      </c>
      <c r="V18" s="302">
        <f t="shared" ref="V18:V23" si="0">SUM(B18:U18)</f>
        <v>1726.4808783121389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446</v>
      </c>
      <c r="C19" s="300">
        <v>2.0966999999999629</v>
      </c>
      <c r="D19" s="300">
        <v>1.9951999999999648</v>
      </c>
      <c r="E19" s="300">
        <v>0.3189999999999944</v>
      </c>
      <c r="F19" s="300">
        <v>2.0154999999999643</v>
      </c>
      <c r="G19" s="300">
        <v>2.3779999999999584</v>
      </c>
      <c r="H19" s="299">
        <v>447</v>
      </c>
      <c r="I19" s="300">
        <v>3.4495999999999638</v>
      </c>
      <c r="J19" s="300">
        <v>3.5475999999999632</v>
      </c>
      <c r="K19" s="300">
        <v>0.58799999999999386</v>
      </c>
      <c r="L19" s="300">
        <v>3.5769999999999627</v>
      </c>
      <c r="M19" s="301">
        <v>3.9493999999999585</v>
      </c>
      <c r="N19" s="23">
        <v>130.80932942084169</v>
      </c>
      <c r="O19" s="24">
        <v>21.816302470991367</v>
      </c>
      <c r="P19" s="24">
        <v>128.13163523908824</v>
      </c>
      <c r="Q19" s="25">
        <v>129.90967793651677</v>
      </c>
      <c r="R19" s="23">
        <v>125.26048215630962</v>
      </c>
      <c r="S19" s="24">
        <v>21.605258441449713</v>
      </c>
      <c r="T19" s="24">
        <v>124.39005021146281</v>
      </c>
      <c r="U19" s="25">
        <v>124.97599279848373</v>
      </c>
      <c r="V19" s="302">
        <f t="shared" si="0"/>
        <v>1723.8147286751434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446</v>
      </c>
      <c r="C20" s="300">
        <v>2.0966999999999629</v>
      </c>
      <c r="D20" s="300">
        <v>1.9951999999999648</v>
      </c>
      <c r="E20" s="300">
        <v>0.3189999999999944</v>
      </c>
      <c r="F20" s="300">
        <v>2.0154999999999643</v>
      </c>
      <c r="G20" s="300">
        <v>2.3779999999999584</v>
      </c>
      <c r="H20" s="299">
        <v>447</v>
      </c>
      <c r="I20" s="300">
        <v>3.4495999999999638</v>
      </c>
      <c r="J20" s="300">
        <v>3.5475999999999632</v>
      </c>
      <c r="K20" s="300">
        <v>0.58799999999999386</v>
      </c>
      <c r="L20" s="300">
        <v>3.5769999999999627</v>
      </c>
      <c r="M20" s="301">
        <v>3.9493999999999585</v>
      </c>
      <c r="N20" s="23">
        <v>130.80932942084169</v>
      </c>
      <c r="O20" s="24">
        <v>21.816302470991367</v>
      </c>
      <c r="P20" s="24">
        <v>128.13163523908824</v>
      </c>
      <c r="Q20" s="25">
        <v>129.90967793651677</v>
      </c>
      <c r="R20" s="23">
        <v>125.26048215630962</v>
      </c>
      <c r="S20" s="24">
        <v>21.605258441449713</v>
      </c>
      <c r="T20" s="24">
        <v>124.39005021146281</v>
      </c>
      <c r="U20" s="25">
        <v>124.97599279848373</v>
      </c>
      <c r="V20" s="302">
        <f t="shared" si="0"/>
        <v>1723.8147286751434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446</v>
      </c>
      <c r="C21" s="300">
        <v>2.0966999999999629</v>
      </c>
      <c r="D21" s="300">
        <v>1.9951999999999648</v>
      </c>
      <c r="E21" s="300">
        <v>0.3189999999999944</v>
      </c>
      <c r="F21" s="300">
        <v>2.0154999999999643</v>
      </c>
      <c r="G21" s="300">
        <v>2.3779999999999584</v>
      </c>
      <c r="H21" s="299">
        <v>447</v>
      </c>
      <c r="I21" s="300">
        <v>3.4495999999999638</v>
      </c>
      <c r="J21" s="300">
        <v>3.5475999999999632</v>
      </c>
      <c r="K21" s="300">
        <v>0.58799999999999386</v>
      </c>
      <c r="L21" s="300">
        <v>3.5769999999999627</v>
      </c>
      <c r="M21" s="301">
        <v>3.9493999999999585</v>
      </c>
      <c r="N21" s="23">
        <v>130.80932942084169</v>
      </c>
      <c r="O21" s="24">
        <v>21.816302470991367</v>
      </c>
      <c r="P21" s="24">
        <v>128.13163523908824</v>
      </c>
      <c r="Q21" s="25">
        <v>129.90967793651677</v>
      </c>
      <c r="R21" s="23">
        <v>125.26048215630962</v>
      </c>
      <c r="S21" s="24">
        <v>21.605258441449713</v>
      </c>
      <c r="T21" s="24">
        <v>124.39005021146281</v>
      </c>
      <c r="U21" s="25">
        <v>124.97599279848373</v>
      </c>
      <c r="V21" s="302">
        <f t="shared" si="0"/>
        <v>1723.8147286751434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446</v>
      </c>
      <c r="C22" s="300">
        <v>2.0966999999999629</v>
      </c>
      <c r="D22" s="300">
        <v>1.9951999999999648</v>
      </c>
      <c r="E22" s="300">
        <v>0.3189999999999944</v>
      </c>
      <c r="F22" s="300">
        <v>2.0154999999999643</v>
      </c>
      <c r="G22" s="300">
        <v>2.3779999999999584</v>
      </c>
      <c r="H22" s="299">
        <v>447</v>
      </c>
      <c r="I22" s="300">
        <v>3.4495999999999638</v>
      </c>
      <c r="J22" s="300">
        <v>3.5475999999999632</v>
      </c>
      <c r="K22" s="300">
        <v>0.58799999999999386</v>
      </c>
      <c r="L22" s="300">
        <v>3.5769999999999627</v>
      </c>
      <c r="M22" s="301">
        <v>3.9493999999999585</v>
      </c>
      <c r="N22" s="23">
        <v>130.80932942084169</v>
      </c>
      <c r="O22" s="24">
        <v>21.816302470991367</v>
      </c>
      <c r="P22" s="24">
        <v>128.13163523908824</v>
      </c>
      <c r="Q22" s="25">
        <v>129.90967793651677</v>
      </c>
      <c r="R22" s="23">
        <v>125.26048215630962</v>
      </c>
      <c r="S22" s="24">
        <v>21.605258441449713</v>
      </c>
      <c r="T22" s="24">
        <v>124.39005021146281</v>
      </c>
      <c r="U22" s="25">
        <v>124.97599279848373</v>
      </c>
      <c r="V22" s="302">
        <f t="shared" si="0"/>
        <v>1723.8147286751434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446</v>
      </c>
      <c r="C23" s="300">
        <v>2.0966999999999629</v>
      </c>
      <c r="D23" s="300">
        <v>1.9951999999999648</v>
      </c>
      <c r="E23" s="300">
        <v>0.3189999999999944</v>
      </c>
      <c r="F23" s="300">
        <v>2.0154999999999643</v>
      </c>
      <c r="G23" s="300">
        <v>2.3779999999999584</v>
      </c>
      <c r="H23" s="299">
        <v>447</v>
      </c>
      <c r="I23" s="300">
        <v>3.4495999999999638</v>
      </c>
      <c r="J23" s="300">
        <v>3.5475999999999632</v>
      </c>
      <c r="K23" s="300">
        <v>0.58799999999999386</v>
      </c>
      <c r="L23" s="300">
        <v>3.5769999999999627</v>
      </c>
      <c r="M23" s="301">
        <v>3.9493999999999585</v>
      </c>
      <c r="N23" s="23">
        <v>130.80932942084169</v>
      </c>
      <c r="O23" s="24">
        <v>21.816302470991367</v>
      </c>
      <c r="P23" s="24">
        <v>128.13163523908824</v>
      </c>
      <c r="Q23" s="25">
        <v>129.90967793651677</v>
      </c>
      <c r="R23" s="23">
        <v>125.26048215630962</v>
      </c>
      <c r="S23" s="24">
        <v>21.605258441449713</v>
      </c>
      <c r="T23" s="24">
        <v>124.39005021146281</v>
      </c>
      <c r="U23" s="25">
        <v>124.97599279848373</v>
      </c>
      <c r="V23" s="302">
        <f t="shared" si="0"/>
        <v>1723.8147286751434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3122</v>
      </c>
      <c r="C24" s="306">
        <f t="shared" ref="C24:U24" si="1">SUM(C17:C23)</f>
        <v>14.682699999999741</v>
      </c>
      <c r="D24" s="306">
        <f t="shared" si="1"/>
        <v>13.972199999999754</v>
      </c>
      <c r="E24" s="306">
        <f t="shared" si="1"/>
        <v>2.2387999999999604</v>
      </c>
      <c r="F24" s="306">
        <f t="shared" si="1"/>
        <v>14.120099999999749</v>
      </c>
      <c r="G24" s="306">
        <f t="shared" si="1"/>
        <v>16.651799999999707</v>
      </c>
      <c r="H24" s="305">
        <f t="shared" si="1"/>
        <v>3131</v>
      </c>
      <c r="I24" s="306">
        <f t="shared" si="1"/>
        <v>24.156999999999751</v>
      </c>
      <c r="J24" s="306">
        <f t="shared" si="1"/>
        <v>24.852799999999743</v>
      </c>
      <c r="K24" s="306">
        <f t="shared" si="1"/>
        <v>4.1257999999999573</v>
      </c>
      <c r="L24" s="306">
        <f t="shared" si="1"/>
        <v>25.048799999999737</v>
      </c>
      <c r="M24" s="307">
        <f t="shared" si="1"/>
        <v>27.655599999999708</v>
      </c>
      <c r="N24" s="391">
        <f t="shared" si="1"/>
        <v>916.03889999999956</v>
      </c>
      <c r="O24" s="392">
        <f t="shared" si="1"/>
        <v>153.19779999999994</v>
      </c>
      <c r="P24" s="392">
        <f t="shared" si="1"/>
        <v>898.20079999999984</v>
      </c>
      <c r="Q24" s="393">
        <f t="shared" si="1"/>
        <v>909.7430999999998</v>
      </c>
      <c r="R24" s="391">
        <f t="shared" si="1"/>
        <v>877.21479999999985</v>
      </c>
      <c r="S24" s="392">
        <f t="shared" si="1"/>
        <v>152.14849999999993</v>
      </c>
      <c r="T24" s="392">
        <f t="shared" si="1"/>
        <v>869.86969999999985</v>
      </c>
      <c r="U24" s="393">
        <f t="shared" si="1"/>
        <v>875.11619999999971</v>
      </c>
      <c r="V24" s="302">
        <f>SUM(B24:U24)</f>
        <v>12072.035399999995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149.8849718159469</v>
      </c>
    </row>
    <row r="26" spans="1:42" s="52" customFormat="1" ht="36.75" customHeight="1" x14ac:dyDescent="0.25">
      <c r="A26" s="321" t="s">
        <v>21</v>
      </c>
      <c r="B26" s="322"/>
      <c r="C26" s="323">
        <v>723</v>
      </c>
      <c r="D26" s="323">
        <v>688</v>
      </c>
      <c r="E26" s="323">
        <v>110</v>
      </c>
      <c r="F26" s="323">
        <v>695</v>
      </c>
      <c r="G26" s="323">
        <v>820</v>
      </c>
      <c r="H26" s="324"/>
      <c r="I26" s="323">
        <v>704</v>
      </c>
      <c r="J26" s="323">
        <v>724</v>
      </c>
      <c r="K26" s="323">
        <v>120</v>
      </c>
      <c r="L26" s="323">
        <v>730</v>
      </c>
      <c r="M26" s="325">
        <v>806</v>
      </c>
      <c r="N26" s="86">
        <v>873</v>
      </c>
      <c r="O26" s="35">
        <v>146</v>
      </c>
      <c r="P26" s="35">
        <v>856</v>
      </c>
      <c r="Q26" s="36">
        <v>867</v>
      </c>
      <c r="R26" s="34">
        <v>836</v>
      </c>
      <c r="S26" s="35">
        <v>145</v>
      </c>
      <c r="T26" s="35">
        <v>829</v>
      </c>
      <c r="U26" s="36">
        <v>834</v>
      </c>
      <c r="V26" s="326">
        <f>SUM(C26:U26)</f>
        <v>11506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650.2661999999998</v>
      </c>
      <c r="D27" s="300">
        <f t="shared" ref="D27:G27" si="2">(D26*D25/1000)*6</f>
        <v>618.78719999999976</v>
      </c>
      <c r="E27" s="300">
        <f t="shared" si="2"/>
        <v>98.933999999999969</v>
      </c>
      <c r="F27" s="300">
        <f t="shared" si="2"/>
        <v>625.08299999999986</v>
      </c>
      <c r="G27" s="300">
        <f t="shared" si="2"/>
        <v>737.5079999999997</v>
      </c>
      <c r="H27" s="328"/>
      <c r="I27" s="300">
        <f>(I26*I25/1000)*6</f>
        <v>633.17759999999976</v>
      </c>
      <c r="J27" s="300">
        <f>(J26*J25/1000)*6</f>
        <v>651.16559999999981</v>
      </c>
      <c r="K27" s="300">
        <f>(K26*K25/1000)*6</f>
        <v>107.92799999999995</v>
      </c>
      <c r="L27" s="300">
        <f>(L26*L25/1000)*6</f>
        <v>656.56199999999967</v>
      </c>
      <c r="M27" s="301">
        <f>(M26*M25/1000)*6</f>
        <v>724.91639999999973</v>
      </c>
      <c r="N27" s="302">
        <f>((N26*N25)*7/1000-N17-N18)/5</f>
        <v>130.80932942084169</v>
      </c>
      <c r="O27" s="204">
        <f t="shared" ref="O27:U27" si="3">((O26*O25)*7/1000-O17-O18)/5</f>
        <v>21.816302470991367</v>
      </c>
      <c r="P27" s="204">
        <f t="shared" si="3"/>
        <v>128.13163523908824</v>
      </c>
      <c r="Q27" s="205">
        <f t="shared" si="3"/>
        <v>129.90967793651677</v>
      </c>
      <c r="R27" s="203">
        <f t="shared" si="3"/>
        <v>125.26048215630962</v>
      </c>
      <c r="S27" s="204">
        <f t="shared" si="3"/>
        <v>21.605258441449713</v>
      </c>
      <c r="T27" s="204">
        <f t="shared" si="3"/>
        <v>124.39005021146281</v>
      </c>
      <c r="U27" s="205">
        <f t="shared" si="3"/>
        <v>124.97599279848373</v>
      </c>
      <c r="V27" s="88"/>
      <c r="W27" s="52">
        <f>((V24*1000)/V26)/7</f>
        <v>149.8849718159469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2.0966999999999629</v>
      </c>
      <c r="D28" s="330">
        <f t="shared" ref="D28:G28" si="4">+(D25-$C$32)*D26/1000</f>
        <v>1.9951999999999648</v>
      </c>
      <c r="E28" s="330">
        <f t="shared" si="4"/>
        <v>0.3189999999999944</v>
      </c>
      <c r="F28" s="330">
        <f t="shared" si="4"/>
        <v>2.0154999999999643</v>
      </c>
      <c r="G28" s="330">
        <f t="shared" si="4"/>
        <v>2.3779999999999584</v>
      </c>
      <c r="H28" s="329"/>
      <c r="I28" s="330">
        <f>+(I25-$I$32)*I26/1000</f>
        <v>3.4495999999999638</v>
      </c>
      <c r="J28" s="330">
        <f t="shared" ref="J28:M28" si="5">+(J25-$I$32)*J26/1000</f>
        <v>3.5475999999999632</v>
      </c>
      <c r="K28" s="330">
        <f t="shared" si="5"/>
        <v>0.58799999999999386</v>
      </c>
      <c r="L28" s="330">
        <f t="shared" si="5"/>
        <v>3.5769999999999627</v>
      </c>
      <c r="M28" s="331">
        <f t="shared" si="5"/>
        <v>3.9493999999999585</v>
      </c>
      <c r="N28" s="259">
        <f t="shared" ref="N28:U28" si="6">((N26*N25)*7)/1000</f>
        <v>916.03889999999967</v>
      </c>
      <c r="O28" s="45">
        <f t="shared" si="6"/>
        <v>153.19779999999997</v>
      </c>
      <c r="P28" s="45">
        <f t="shared" si="6"/>
        <v>898.20079999999973</v>
      </c>
      <c r="Q28" s="46">
        <f t="shared" si="6"/>
        <v>909.7430999999998</v>
      </c>
      <c r="R28" s="44">
        <f t="shared" si="6"/>
        <v>877.21479999999974</v>
      </c>
      <c r="S28" s="45">
        <f t="shared" si="6"/>
        <v>152.14849999999996</v>
      </c>
      <c r="T28" s="45">
        <f t="shared" si="6"/>
        <v>869.86969999999974</v>
      </c>
      <c r="U28" s="46">
        <f t="shared" si="6"/>
        <v>875.11619999999971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843.5000000000025</v>
      </c>
      <c r="D29" s="333">
        <f t="shared" si="7"/>
        <v>802.66666666666902</v>
      </c>
      <c r="E29" s="333">
        <f t="shared" si="7"/>
        <v>128.33333333333371</v>
      </c>
      <c r="F29" s="333">
        <f t="shared" si="7"/>
        <v>810.83333333333564</v>
      </c>
      <c r="G29" s="333">
        <f t="shared" si="7"/>
        <v>956.66666666666947</v>
      </c>
      <c r="H29" s="332"/>
      <c r="I29" s="333">
        <f>+I26*(1.16666666666667)</f>
        <v>821.33333333333576</v>
      </c>
      <c r="J29" s="333">
        <f>+J26*(1.16666666666667)</f>
        <v>844.66666666666913</v>
      </c>
      <c r="K29" s="333">
        <f>+K26*(1.16666666666667)</f>
        <v>140.0000000000004</v>
      </c>
      <c r="L29" s="333">
        <f>+L26*(1.16666666666667)</f>
        <v>851.66666666666913</v>
      </c>
      <c r="M29" s="334">
        <f>+M26*(1.16666666666667)</f>
        <v>940.3333333333361</v>
      </c>
      <c r="N29" s="89">
        <f t="shared" ref="N29:U29" si="8">+(N24/N26)/7*1000</f>
        <v>149.89999999999992</v>
      </c>
      <c r="O29" s="49">
        <f t="shared" si="8"/>
        <v>149.89999999999995</v>
      </c>
      <c r="P29" s="49">
        <f t="shared" si="8"/>
        <v>149.89999999999998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149.89999999999992</v>
      </c>
      <c r="T29" s="49">
        <f t="shared" si="8"/>
        <v>149.89999999999998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108.37769999999996</v>
      </c>
      <c r="D30" s="335">
        <f t="shared" ref="D30:G30" si="9">+(D27/6)</f>
        <v>103.13119999999996</v>
      </c>
      <c r="E30" s="335">
        <f t="shared" si="9"/>
        <v>16.488999999999994</v>
      </c>
      <c r="F30" s="335">
        <f t="shared" si="9"/>
        <v>104.18049999999998</v>
      </c>
      <c r="G30" s="335">
        <f t="shared" si="9"/>
        <v>122.91799999999995</v>
      </c>
      <c r="H30" s="328"/>
      <c r="I30" s="335">
        <f>+(I27/6)</f>
        <v>105.52959999999996</v>
      </c>
      <c r="J30" s="335">
        <f>+(J27/6)</f>
        <v>108.52759999999996</v>
      </c>
      <c r="K30" s="335">
        <f>+(K27/6)</f>
        <v>17.987999999999992</v>
      </c>
      <c r="L30" s="335">
        <f>+(L27/6)</f>
        <v>109.42699999999995</v>
      </c>
      <c r="M30" s="336">
        <f>+(M27/6)</f>
        <v>120.81939999999996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267.27357499999999</v>
      </c>
      <c r="D31" s="335">
        <f t="shared" ref="D31:G31" si="10">+((D27-D24)/4)+D30</f>
        <v>254.33494999999999</v>
      </c>
      <c r="E31" s="335">
        <f t="shared" si="10"/>
        <v>40.662799999999997</v>
      </c>
      <c r="F31" s="335">
        <f t="shared" si="10"/>
        <v>256.92122499999999</v>
      </c>
      <c r="G31" s="335">
        <f t="shared" si="10"/>
        <v>303.13204999999994</v>
      </c>
      <c r="H31" s="328"/>
      <c r="I31" s="335">
        <f>+((I27-I24)/4)+I30</f>
        <v>257.78474999999997</v>
      </c>
      <c r="J31" s="335">
        <f>+((J27-J24)/4)+J30</f>
        <v>265.10579999999999</v>
      </c>
      <c r="K31" s="335">
        <f>+((K27-K24)/4)+K30</f>
        <v>43.938549999999992</v>
      </c>
      <c r="L31" s="335">
        <f>+((L27-L24)/4)+L30</f>
        <v>267.30529999999993</v>
      </c>
      <c r="M31" s="336">
        <f>+((M27-M24)/4)+M30</f>
        <v>295.13459999999998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446.29199999999997</v>
      </c>
      <c r="E32" s="340">
        <f>+SUM(C26:G26)</f>
        <v>3036</v>
      </c>
      <c r="F32" s="341"/>
      <c r="G32" s="341"/>
      <c r="H32" s="337"/>
      <c r="I32" s="338">
        <v>145</v>
      </c>
      <c r="J32" s="339">
        <f>+I32*K32/1000</f>
        <v>447.18</v>
      </c>
      <c r="K32" s="340">
        <f>+SUM(I26:M26)</f>
        <v>3084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112.56450000000005</v>
      </c>
      <c r="C39" s="82">
        <v>114.68550000000005</v>
      </c>
      <c r="D39" s="82">
        <v>5.6055000000000019</v>
      </c>
      <c r="E39" s="82">
        <v>115.23688000000001</v>
      </c>
      <c r="F39" s="82">
        <v>115.39094000000001</v>
      </c>
      <c r="G39" s="82"/>
      <c r="H39" s="82"/>
      <c r="I39" s="205">
        <f t="shared" ref="I39:I46" si="11">SUM(B39:H39)</f>
        <v>463.48332000000016</v>
      </c>
      <c r="J39" s="52"/>
      <c r="K39" s="404" t="s">
        <v>13</v>
      </c>
      <c r="L39" s="82">
        <v>8.5</v>
      </c>
      <c r="M39" s="82">
        <v>8.5</v>
      </c>
      <c r="N39" s="82">
        <v>0.4</v>
      </c>
      <c r="O39" s="82">
        <v>8.5</v>
      </c>
      <c r="P39" s="82">
        <v>8.3000000000000007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112.56450000000005</v>
      </c>
      <c r="C40" s="82">
        <v>114.68550000000005</v>
      </c>
      <c r="D40" s="82">
        <v>5.6055000000000019</v>
      </c>
      <c r="E40" s="82">
        <v>115.23688000000001</v>
      </c>
      <c r="F40" s="82">
        <v>115.39094000000001</v>
      </c>
      <c r="G40" s="82"/>
      <c r="H40" s="82"/>
      <c r="I40" s="205">
        <f t="shared" si="11"/>
        <v>463.48332000000016</v>
      </c>
      <c r="J40" s="52"/>
      <c r="K40" s="406" t="s">
        <v>14</v>
      </c>
      <c r="L40" s="82">
        <v>8.5</v>
      </c>
      <c r="M40" s="82">
        <v>8.5</v>
      </c>
      <c r="N40" s="82">
        <v>0.4</v>
      </c>
      <c r="O40" s="82">
        <v>8.5</v>
      </c>
      <c r="P40" s="82">
        <v>8.3000000000000007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0.4</v>
      </c>
      <c r="O41" s="82">
        <v>8.4</v>
      </c>
      <c r="P41" s="82">
        <v>8.1999999999999993</v>
      </c>
      <c r="Q41" s="24"/>
      <c r="R41" s="205">
        <f t="shared" si="12"/>
        <v>33.899999999999991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8.6</v>
      </c>
      <c r="N42" s="82">
        <v>0.5</v>
      </c>
      <c r="O42" s="82">
        <v>8.4</v>
      </c>
      <c r="P42" s="82">
        <v>8.3000000000000007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8.6</v>
      </c>
      <c r="N43" s="82">
        <v>0.5</v>
      </c>
      <c r="O43" s="82">
        <v>8.5</v>
      </c>
      <c r="P43" s="82">
        <v>8.3000000000000007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8.6</v>
      </c>
      <c r="N44" s="82">
        <v>0.5</v>
      </c>
      <c r="O44" s="82">
        <v>8.5</v>
      </c>
      <c r="P44" s="82">
        <v>8.3000000000000007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8.6</v>
      </c>
      <c r="N45" s="82">
        <v>0.5</v>
      </c>
      <c r="O45" s="82">
        <v>8.5</v>
      </c>
      <c r="P45" s="82">
        <v>8.3000000000000007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225.1290000000001</v>
      </c>
      <c r="C46" s="309">
        <f t="shared" si="13"/>
        <v>229.37100000000009</v>
      </c>
      <c r="D46" s="309">
        <f t="shared" si="13"/>
        <v>11.211000000000004</v>
      </c>
      <c r="E46" s="309">
        <f t="shared" si="13"/>
        <v>230.47376000000003</v>
      </c>
      <c r="F46" s="309">
        <f t="shared" si="13"/>
        <v>230.78188000000003</v>
      </c>
      <c r="G46" s="309">
        <f t="shared" si="13"/>
        <v>0</v>
      </c>
      <c r="H46" s="309">
        <f t="shared" si="13"/>
        <v>0</v>
      </c>
      <c r="I46" s="205">
        <f t="shared" si="11"/>
        <v>926.96664000000033</v>
      </c>
      <c r="K46" s="406" t="s">
        <v>11</v>
      </c>
      <c r="L46" s="308">
        <f t="shared" ref="L46:Q46" si="14">SUM(L39:L45)</f>
        <v>59.800000000000004</v>
      </c>
      <c r="M46" s="309">
        <f t="shared" si="14"/>
        <v>59.900000000000006</v>
      </c>
      <c r="N46" s="309">
        <f t="shared" si="14"/>
        <v>3.2</v>
      </c>
      <c r="O46" s="309">
        <f t="shared" si="14"/>
        <v>59.3</v>
      </c>
      <c r="P46" s="309">
        <f t="shared" si="14"/>
        <v>58</v>
      </c>
      <c r="Q46" s="309">
        <f t="shared" si="14"/>
        <v>0</v>
      </c>
      <c r="R46" s="205">
        <f t="shared" si="12"/>
        <v>240.20000000000002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151.50000000000006</v>
      </c>
      <c r="C47" s="571">
        <v>151.50000000000006</v>
      </c>
      <c r="D47" s="571">
        <v>151.50000000000006</v>
      </c>
      <c r="E47" s="571">
        <v>154.06</v>
      </c>
      <c r="F47" s="571">
        <v>154.06</v>
      </c>
      <c r="G47" s="317"/>
      <c r="H47" s="317"/>
      <c r="I47" s="425">
        <f>+((I46/I48)/7)*1000</f>
        <v>43.646607025143631</v>
      </c>
      <c r="K47" s="407" t="s">
        <v>20</v>
      </c>
      <c r="L47" s="316">
        <v>152.5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147.90640394088669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743</v>
      </c>
      <c r="C48" s="35">
        <v>757</v>
      </c>
      <c r="D48" s="35">
        <v>37</v>
      </c>
      <c r="E48" s="35">
        <v>748</v>
      </c>
      <c r="F48" s="35">
        <v>749</v>
      </c>
      <c r="G48" s="35"/>
      <c r="H48" s="35"/>
      <c r="I48" s="427">
        <f>SUM(B48:H48)</f>
        <v>3034</v>
      </c>
      <c r="J48" s="52"/>
      <c r="K48" s="409" t="s">
        <v>21</v>
      </c>
      <c r="L48" s="428">
        <v>56</v>
      </c>
      <c r="M48" s="411">
        <v>58</v>
      </c>
      <c r="N48" s="411">
        <v>3</v>
      </c>
      <c r="O48" s="411">
        <v>58</v>
      </c>
      <c r="P48" s="411">
        <v>57</v>
      </c>
      <c r="Q48" s="411"/>
      <c r="R48" s="429">
        <f>SUM(L48:Q48)</f>
        <v>232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112.56450000000005</v>
      </c>
      <c r="C49" s="204">
        <f t="shared" si="15"/>
        <v>114.68550000000005</v>
      </c>
      <c r="D49" s="204">
        <f t="shared" si="15"/>
        <v>5.6055000000000019</v>
      </c>
      <c r="E49" s="204">
        <f t="shared" si="15"/>
        <v>115.23688000000001</v>
      </c>
      <c r="F49" s="204">
        <f t="shared" si="15"/>
        <v>115.39094000000001</v>
      </c>
      <c r="G49" s="204">
        <f t="shared" si="15"/>
        <v>0</v>
      </c>
      <c r="H49" s="204">
        <f t="shared" si="15"/>
        <v>0</v>
      </c>
      <c r="I49" s="431">
        <f>((I46*1000)/I48)/7</f>
        <v>43.646607025143624</v>
      </c>
      <c r="K49" s="414" t="s">
        <v>22</v>
      </c>
      <c r="L49" s="302">
        <f t="shared" ref="L49:Q49" si="16">((L48*L47)*7/1000-L39-L40)/5</f>
        <v>8.5560000000000009</v>
      </c>
      <c r="M49" s="302">
        <f t="shared" si="16"/>
        <v>8.577</v>
      </c>
      <c r="N49" s="302">
        <f t="shared" si="16"/>
        <v>0.47000000000000003</v>
      </c>
      <c r="O49" s="302">
        <f t="shared" si="16"/>
        <v>8.4552000000000014</v>
      </c>
      <c r="P49" s="302">
        <f t="shared" si="16"/>
        <v>8.2908999999999988</v>
      </c>
      <c r="Q49" s="204">
        <f t="shared" si="16"/>
        <v>0</v>
      </c>
      <c r="R49" s="432">
        <f>((R46*1000)/R48)/7</f>
        <v>147.90640394088672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787.95150000000035</v>
      </c>
      <c r="C50" s="43">
        <f t="shared" si="17"/>
        <v>802.79850000000033</v>
      </c>
      <c r="D50" s="43">
        <f t="shared" si="17"/>
        <v>39.238500000000016</v>
      </c>
      <c r="E50" s="43">
        <f t="shared" si="17"/>
        <v>806.65816000000007</v>
      </c>
      <c r="F50" s="43">
        <f t="shared" si="17"/>
        <v>807.73658000000012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59.78</v>
      </c>
      <c r="M50" s="43">
        <f t="shared" si="18"/>
        <v>59.884999999999998</v>
      </c>
      <c r="N50" s="43">
        <f t="shared" si="18"/>
        <v>3.15</v>
      </c>
      <c r="O50" s="43">
        <f t="shared" si="18"/>
        <v>59.276000000000003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43.285714285714306</v>
      </c>
      <c r="C51" s="49">
        <f t="shared" si="19"/>
        <v>43.285714285714299</v>
      </c>
      <c r="D51" s="49">
        <f t="shared" si="19"/>
        <v>43.285714285714299</v>
      </c>
      <c r="E51" s="49">
        <f t="shared" si="19"/>
        <v>44.017142857142865</v>
      </c>
      <c r="F51" s="49">
        <f t="shared" si="19"/>
        <v>44.017142857142865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152.55102040816325</v>
      </c>
      <c r="M51" s="49">
        <f t="shared" si="20"/>
        <v>147.53694581280791</v>
      </c>
      <c r="N51" s="49">
        <f t="shared" si="20"/>
        <v>152.38095238095238</v>
      </c>
      <c r="O51" s="49">
        <f t="shared" si="20"/>
        <v>146.05911330049261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21"/>
      <c r="D73" s="621"/>
      <c r="E73" s="621"/>
      <c r="F73" s="118"/>
      <c r="G73" s="198"/>
      <c r="H73" s="621"/>
      <c r="I73" s="621"/>
      <c r="J73" s="621"/>
      <c r="K73" s="118"/>
      <c r="L73" s="198"/>
      <c r="M73" s="621"/>
      <c r="N73" s="621"/>
      <c r="O73" s="118"/>
      <c r="P73" s="198"/>
      <c r="Q73" s="621"/>
      <c r="R73" s="62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8.6</v>
      </c>
      <c r="D76" s="204">
        <v>1.1000000000000001</v>
      </c>
      <c r="E76" s="204">
        <v>9.1999999999999993</v>
      </c>
      <c r="F76" s="205">
        <v>10.3</v>
      </c>
      <c r="G76" s="203">
        <v>9</v>
      </c>
      <c r="H76" s="204">
        <v>9.4</v>
      </c>
      <c r="I76" s="204">
        <v>1.7</v>
      </c>
      <c r="J76" s="204">
        <v>9.5</v>
      </c>
      <c r="K76" s="205">
        <v>10.6</v>
      </c>
      <c r="L76" s="203">
        <v>10.9</v>
      </c>
      <c r="M76" s="204">
        <v>1.7</v>
      </c>
      <c r="N76" s="204">
        <v>11</v>
      </c>
      <c r="O76" s="205">
        <v>10.8</v>
      </c>
      <c r="P76" s="203">
        <v>10.7</v>
      </c>
      <c r="Q76" s="204">
        <v>2.1</v>
      </c>
      <c r="R76" s="204">
        <v>10.5</v>
      </c>
      <c r="S76" s="205">
        <v>10.6</v>
      </c>
      <c r="T76" s="405">
        <f t="shared" ref="T76:T83" si="26">SUM(B76:S76)</f>
        <v>147.20000000000002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8.6</v>
      </c>
      <c r="D77" s="204">
        <v>1.1000000000000001</v>
      </c>
      <c r="E77" s="204">
        <v>9.1999999999999993</v>
      </c>
      <c r="F77" s="205">
        <v>10.3</v>
      </c>
      <c r="G77" s="203">
        <v>9</v>
      </c>
      <c r="H77" s="204">
        <v>9.4</v>
      </c>
      <c r="I77" s="204">
        <v>1.7</v>
      </c>
      <c r="J77" s="204">
        <v>9.5</v>
      </c>
      <c r="K77" s="205">
        <v>10.6</v>
      </c>
      <c r="L77" s="203">
        <v>10.9</v>
      </c>
      <c r="M77" s="204">
        <v>1.7</v>
      </c>
      <c r="N77" s="204">
        <v>11</v>
      </c>
      <c r="O77" s="205">
        <v>10.8</v>
      </c>
      <c r="P77" s="203">
        <v>10.7</v>
      </c>
      <c r="Q77" s="204">
        <v>2.1</v>
      </c>
      <c r="R77" s="204">
        <v>10.5</v>
      </c>
      <c r="S77" s="205">
        <v>10.6</v>
      </c>
      <c r="T77" s="405">
        <f t="shared" si="26"/>
        <v>147.20000000000002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8.6999999999999993</v>
      </c>
      <c r="D78" s="204">
        <v>1</v>
      </c>
      <c r="E78" s="204">
        <v>9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10.7</v>
      </c>
      <c r="M78" s="204">
        <v>1.7</v>
      </c>
      <c r="N78" s="204">
        <v>10.9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10.5</v>
      </c>
      <c r="T78" s="405">
        <f t="shared" si="26"/>
        <v>145.4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8.6999999999999993</v>
      </c>
      <c r="D79" s="204">
        <v>1.1000000000000001</v>
      </c>
      <c r="E79" s="204">
        <v>9.1</v>
      </c>
      <c r="F79" s="205">
        <v>10.199999999999999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8.8000000000000007</v>
      </c>
      <c r="D80" s="204">
        <v>1.1000000000000001</v>
      </c>
      <c r="E80" s="204">
        <v>9.1</v>
      </c>
      <c r="F80" s="205">
        <v>10.199999999999999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10.5</v>
      </c>
      <c r="L80" s="203">
        <v>10.8</v>
      </c>
      <c r="M80" s="204">
        <v>1.7</v>
      </c>
      <c r="N80" s="204">
        <v>10.9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1.1000000000000001</v>
      </c>
      <c r="E81" s="204">
        <v>9.1</v>
      </c>
      <c r="F81" s="205">
        <v>10.199999999999999</v>
      </c>
      <c r="G81" s="203">
        <v>9</v>
      </c>
      <c r="H81" s="204">
        <v>9.3000000000000007</v>
      </c>
      <c r="I81" s="204">
        <v>1.7</v>
      </c>
      <c r="J81" s="204">
        <v>9.5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10.5</v>
      </c>
      <c r="T81" s="405">
        <f t="shared" si="26"/>
        <v>146.4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8.8000000000000007</v>
      </c>
      <c r="D82" s="204">
        <v>1.1000000000000001</v>
      </c>
      <c r="E82" s="204">
        <v>9.1</v>
      </c>
      <c r="F82" s="205">
        <v>10.199999999999999</v>
      </c>
      <c r="G82" s="203">
        <v>9</v>
      </c>
      <c r="H82" s="204">
        <v>9.3000000000000007</v>
      </c>
      <c r="I82" s="204">
        <v>1.7</v>
      </c>
      <c r="J82" s="204">
        <v>9.5</v>
      </c>
      <c r="K82" s="205">
        <v>10.5</v>
      </c>
      <c r="L82" s="203">
        <v>10.8</v>
      </c>
      <c r="M82" s="204">
        <v>1.7</v>
      </c>
      <c r="N82" s="204">
        <v>11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66.199999999999989</v>
      </c>
      <c r="C83" s="309">
        <f>SUM(C76:C82)</f>
        <v>60.999999999999986</v>
      </c>
      <c r="D83" s="309">
        <f>SUM(D76:D82)</f>
        <v>7.6</v>
      </c>
      <c r="E83" s="309">
        <f>SUM(E76:E82)</f>
        <v>63.800000000000004</v>
      </c>
      <c r="F83" s="310">
        <f>SUM(F76:F82)</f>
        <v>71.600000000000009</v>
      </c>
      <c r="G83" s="311">
        <f t="shared" ref="G83:S83" si="27">SUM(G76:G82)</f>
        <v>62.699999999999996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66.199999999999989</v>
      </c>
      <c r="K83" s="310">
        <f t="shared" si="27"/>
        <v>73.7</v>
      </c>
      <c r="L83" s="311">
        <f t="shared" si="27"/>
        <v>75.699999999999989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75.000000000000014</v>
      </c>
      <c r="P83" s="311">
        <f t="shared" si="27"/>
        <v>74.400000000000006</v>
      </c>
      <c r="Q83" s="309">
        <f t="shared" si="27"/>
        <v>14.1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9.4370000000000012</v>
      </c>
      <c r="C86" s="204">
        <f t="shared" si="28"/>
        <v>8.7693999999999992</v>
      </c>
      <c r="D86" s="204">
        <f t="shared" si="28"/>
        <v>1.0839000000000003</v>
      </c>
      <c r="E86" s="204">
        <f t="shared" si="28"/>
        <v>9.0879999999999992</v>
      </c>
      <c r="F86" s="205">
        <f t="shared" si="28"/>
        <v>10.207600000000003</v>
      </c>
      <c r="G86" s="203">
        <f t="shared" si="28"/>
        <v>8.9453999999999994</v>
      </c>
      <c r="H86" s="204">
        <f t="shared" si="28"/>
        <v>9.3062000000000005</v>
      </c>
      <c r="I86" s="204">
        <f t="shared" si="28"/>
        <v>1.7070000000000003</v>
      </c>
      <c r="J86" s="204">
        <f t="shared" si="28"/>
        <v>9.4370000000000012</v>
      </c>
      <c r="K86" s="205">
        <f t="shared" si="28"/>
        <v>10.509</v>
      </c>
      <c r="L86" s="203">
        <f t="shared" si="28"/>
        <v>10.780999999999999</v>
      </c>
      <c r="M86" s="204">
        <f t="shared" si="28"/>
        <v>1.6993000000000003</v>
      </c>
      <c r="N86" s="204">
        <f t="shared" si="28"/>
        <v>10.921600000000002</v>
      </c>
      <c r="O86" s="205">
        <f t="shared" si="28"/>
        <v>10.689400000000001</v>
      </c>
      <c r="P86" s="203">
        <f t="shared" si="28"/>
        <v>10.596399999999999</v>
      </c>
      <c r="Q86" s="204">
        <f t="shared" si="28"/>
        <v>1.9719000000000002</v>
      </c>
      <c r="R86" s="204">
        <f t="shared" si="28"/>
        <v>10.4832</v>
      </c>
      <c r="S86" s="205">
        <f t="shared" si="28"/>
        <v>10.509</v>
      </c>
      <c r="T86" s="413">
        <f>((T83*1000)/T85)/7</f>
        <v>152.5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155.03512880562059</v>
      </c>
      <c r="C88" s="49">
        <f>+(C83/C85)/7*1000</f>
        <v>152.88220551378441</v>
      </c>
      <c r="D88" s="49">
        <f>+(D83/D85)/7*1000</f>
        <v>155.10204081632654</v>
      </c>
      <c r="E88" s="49">
        <f>+(E83/E85)/7*1000</f>
        <v>151.90476190476193</v>
      </c>
      <c r="F88" s="50">
        <f>+(F83/F85)/7*1000</f>
        <v>150.42016806722688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152.53456221198155</v>
      </c>
      <c r="K88" s="50">
        <f t="shared" si="30"/>
        <v>150.40816326530611</v>
      </c>
      <c r="L88" s="48">
        <f t="shared" si="30"/>
        <v>154.48979591836732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150.90543259557344</v>
      </c>
      <c r="P88" s="48">
        <f t="shared" si="30"/>
        <v>154.03726708074532</v>
      </c>
      <c r="Q88" s="49">
        <f t="shared" si="30"/>
        <v>154.94505494505492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32943-25B1-476E-B33D-466A11C95D2D}">
  <dimension ref="A1:AQ239"/>
  <sheetViews>
    <sheetView view="pageBreakPreview" topLeftCell="A42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636"/>
      <c r="E3" s="636"/>
      <c r="F3" s="636"/>
      <c r="G3" s="636"/>
      <c r="H3" s="636"/>
      <c r="I3" s="636"/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636"/>
      <c r="X3" s="636"/>
      <c r="Y3" s="2"/>
      <c r="Z3" s="2"/>
      <c r="AA3" s="2"/>
      <c r="AB3" s="2"/>
      <c r="AC3" s="2"/>
      <c r="AD3" s="63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36" t="s">
        <v>1</v>
      </c>
      <c r="B9" s="636"/>
      <c r="C9" s="636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36"/>
      <c r="B10" s="636"/>
      <c r="C10" s="63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36" t="s">
        <v>4</v>
      </c>
      <c r="B11" s="636"/>
      <c r="C11" s="636"/>
      <c r="D11" s="1"/>
      <c r="E11" s="637">
        <v>1</v>
      </c>
      <c r="F11" s="1"/>
      <c r="G11" s="1"/>
      <c r="H11" s="1"/>
      <c r="I11" s="1"/>
      <c r="J11" s="1"/>
      <c r="K11" s="674" t="s">
        <v>166</v>
      </c>
      <c r="L11" s="674"/>
      <c r="M11" s="638"/>
      <c r="N11" s="63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36"/>
      <c r="B12" s="636"/>
      <c r="C12" s="636"/>
      <c r="D12" s="1"/>
      <c r="E12" s="5"/>
      <c r="F12" s="1"/>
      <c r="G12" s="1"/>
      <c r="H12" s="1"/>
      <c r="I12" s="1"/>
      <c r="J12" s="1"/>
      <c r="K12" s="638"/>
      <c r="L12" s="638"/>
      <c r="M12" s="638"/>
      <c r="N12" s="63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36"/>
      <c r="B13" s="636"/>
      <c r="C13" s="636"/>
      <c r="D13" s="636"/>
      <c r="E13" s="636"/>
      <c r="F13" s="636"/>
      <c r="G13" s="636"/>
      <c r="H13" s="636"/>
      <c r="I13" s="636"/>
      <c r="J13" s="636"/>
      <c r="K13" s="636"/>
      <c r="L13" s="638"/>
      <c r="M13" s="638"/>
      <c r="N13" s="638"/>
      <c r="O13" s="638"/>
      <c r="P13" s="638"/>
      <c r="Q13" s="638"/>
      <c r="R13" s="638"/>
      <c r="S13" s="638"/>
      <c r="T13" s="638"/>
      <c r="U13" s="638"/>
      <c r="V13" s="638"/>
      <c r="W13" s="1"/>
      <c r="X13" s="1"/>
      <c r="Y13" s="1"/>
    </row>
    <row r="14" spans="1:30" s="3" customFormat="1" ht="27" thickBot="1" x14ac:dyDescent="0.3">
      <c r="A14" s="63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446</v>
      </c>
      <c r="C17" s="300">
        <v>2.0966999999999629</v>
      </c>
      <c r="D17" s="300">
        <v>1.9951999999999648</v>
      </c>
      <c r="E17" s="300">
        <v>0.3189999999999944</v>
      </c>
      <c r="F17" s="300">
        <v>2.0154999999999643</v>
      </c>
      <c r="G17" s="300">
        <v>2.3779999999999584</v>
      </c>
      <c r="H17" s="299">
        <v>447</v>
      </c>
      <c r="I17" s="300">
        <v>3.4495999999999638</v>
      </c>
      <c r="J17" s="300">
        <v>3.5475999999999632</v>
      </c>
      <c r="K17" s="300">
        <v>0.58799999999999386</v>
      </c>
      <c r="L17" s="300">
        <v>3.5769999999999627</v>
      </c>
      <c r="M17" s="301">
        <v>3.9493999999999585</v>
      </c>
      <c r="N17" s="23">
        <v>130.80932942084169</v>
      </c>
      <c r="O17" s="24">
        <v>21.816302470991367</v>
      </c>
      <c r="P17" s="24">
        <v>128.13163523908824</v>
      </c>
      <c r="Q17" s="25">
        <v>129.90967793651677</v>
      </c>
      <c r="R17" s="23">
        <v>125.26048215630962</v>
      </c>
      <c r="S17" s="24">
        <v>21.605258441449713</v>
      </c>
      <c r="T17" s="24">
        <v>124.39005021146281</v>
      </c>
      <c r="U17" s="25">
        <v>124.97599279848373</v>
      </c>
      <c r="V17" s="302">
        <f>SUM(B17:U17)</f>
        <v>1723.8147286751434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446</v>
      </c>
      <c r="C18" s="300">
        <v>2.0966999999999629</v>
      </c>
      <c r="D18" s="300">
        <v>1.9951999999999648</v>
      </c>
      <c r="E18" s="300">
        <v>0.3189999999999944</v>
      </c>
      <c r="F18" s="300">
        <v>2.0154999999999643</v>
      </c>
      <c r="G18" s="300">
        <v>2.3779999999999584</v>
      </c>
      <c r="H18" s="299">
        <v>447</v>
      </c>
      <c r="I18" s="300">
        <v>3.4495999999999638</v>
      </c>
      <c r="J18" s="300">
        <v>3.5475999999999632</v>
      </c>
      <c r="K18" s="300">
        <v>0.58799999999999386</v>
      </c>
      <c r="L18" s="300">
        <v>3.5769999999999627</v>
      </c>
      <c r="M18" s="301">
        <v>3.9493999999999585</v>
      </c>
      <c r="N18" s="23">
        <v>130.80932942084169</v>
      </c>
      <c r="O18" s="24">
        <v>21.816302470991367</v>
      </c>
      <c r="P18" s="24">
        <v>128.13163523908824</v>
      </c>
      <c r="Q18" s="25">
        <v>129.90967793651677</v>
      </c>
      <c r="R18" s="23">
        <v>125.26048215630962</v>
      </c>
      <c r="S18" s="24">
        <v>21.605258441449713</v>
      </c>
      <c r="T18" s="24">
        <v>124.39005021146281</v>
      </c>
      <c r="U18" s="25">
        <v>124.97599279848373</v>
      </c>
      <c r="V18" s="302">
        <f t="shared" ref="V18:V23" si="0">SUM(B18:U18)</f>
        <v>1723.8147286751434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444</v>
      </c>
      <c r="C19" s="300">
        <v>2.0908999999999631</v>
      </c>
      <c r="D19" s="300">
        <v>1.9864999999999651</v>
      </c>
      <c r="E19" s="300">
        <v>0.30159999999999471</v>
      </c>
      <c r="F19" s="300">
        <v>2.0125999999999644</v>
      </c>
      <c r="G19" s="300">
        <v>2.375099999999958</v>
      </c>
      <c r="H19" s="299">
        <v>445</v>
      </c>
      <c r="I19" s="300">
        <v>3.4446999999999637</v>
      </c>
      <c r="J19" s="300">
        <v>3.5426999999999631</v>
      </c>
      <c r="K19" s="300">
        <v>0.55859999999999421</v>
      </c>
      <c r="L19" s="300">
        <v>3.5720999999999625</v>
      </c>
      <c r="M19" s="301">
        <v>3.9493999999999585</v>
      </c>
      <c r="N19" s="23">
        <v>130.67418823166329</v>
      </c>
      <c r="O19" s="24">
        <v>21.703179011603446</v>
      </c>
      <c r="P19" s="24">
        <v>128.38750590436464</v>
      </c>
      <c r="Q19" s="25">
        <v>129.5650288253932</v>
      </c>
      <c r="R19" s="23">
        <v>125.12890713747606</v>
      </c>
      <c r="S19" s="24">
        <v>20.948156623420108</v>
      </c>
      <c r="T19" s="24">
        <v>124.21791991541481</v>
      </c>
      <c r="U19" s="25">
        <v>125.03284288060645</v>
      </c>
      <c r="V19" s="302">
        <f t="shared" si="0"/>
        <v>1718.4919285299418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444</v>
      </c>
      <c r="C20" s="300">
        <v>2.0908999999999631</v>
      </c>
      <c r="D20" s="300">
        <v>1.9864999999999651</v>
      </c>
      <c r="E20" s="300">
        <v>0.30159999999999471</v>
      </c>
      <c r="F20" s="300">
        <v>2.0125999999999644</v>
      </c>
      <c r="G20" s="300">
        <v>2.375099999999958</v>
      </c>
      <c r="H20" s="299">
        <v>445</v>
      </c>
      <c r="I20" s="300">
        <v>3.4446999999999637</v>
      </c>
      <c r="J20" s="300">
        <v>3.5426999999999631</v>
      </c>
      <c r="K20" s="300">
        <v>0.55859999999999421</v>
      </c>
      <c r="L20" s="300">
        <v>3.5720999999999625</v>
      </c>
      <c r="M20" s="301">
        <v>3.9493999999999585</v>
      </c>
      <c r="N20" s="23">
        <v>130.67418823166329</v>
      </c>
      <c r="O20" s="24">
        <v>21.703179011603446</v>
      </c>
      <c r="P20" s="24">
        <v>128.38750590436464</v>
      </c>
      <c r="Q20" s="25">
        <v>129.5650288253932</v>
      </c>
      <c r="R20" s="23">
        <v>125.12890713747606</v>
      </c>
      <c r="S20" s="24">
        <v>20.948156623420108</v>
      </c>
      <c r="T20" s="24">
        <v>124.21791991541481</v>
      </c>
      <c r="U20" s="25">
        <v>125.03284288060645</v>
      </c>
      <c r="V20" s="302">
        <f t="shared" si="0"/>
        <v>1718.4919285299418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444</v>
      </c>
      <c r="C21" s="300">
        <v>2.0908999999999631</v>
      </c>
      <c r="D21" s="300">
        <v>1.9864999999999651</v>
      </c>
      <c r="E21" s="300">
        <v>0.30159999999999471</v>
      </c>
      <c r="F21" s="300">
        <v>2.0125999999999644</v>
      </c>
      <c r="G21" s="300">
        <v>2.375099999999958</v>
      </c>
      <c r="H21" s="299">
        <v>445</v>
      </c>
      <c r="I21" s="300">
        <v>3.4446999999999637</v>
      </c>
      <c r="J21" s="300">
        <v>3.5426999999999631</v>
      </c>
      <c r="K21" s="300">
        <v>0.55859999999999421</v>
      </c>
      <c r="L21" s="300">
        <v>3.5720999999999625</v>
      </c>
      <c r="M21" s="301">
        <v>3.9493999999999585</v>
      </c>
      <c r="N21" s="23">
        <v>130.67418823166329</v>
      </c>
      <c r="O21" s="24">
        <v>21.703179011603446</v>
      </c>
      <c r="P21" s="24">
        <v>128.38750590436464</v>
      </c>
      <c r="Q21" s="25">
        <v>129.5650288253932</v>
      </c>
      <c r="R21" s="23">
        <v>125.12890713747606</v>
      </c>
      <c r="S21" s="24">
        <v>20.948156623420108</v>
      </c>
      <c r="T21" s="24">
        <v>124.21791991541481</v>
      </c>
      <c r="U21" s="25">
        <v>125.03284288060645</v>
      </c>
      <c r="V21" s="302">
        <f t="shared" si="0"/>
        <v>1718.4919285299418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444</v>
      </c>
      <c r="C22" s="300">
        <v>2.0908999999999631</v>
      </c>
      <c r="D22" s="300">
        <v>1.9864999999999651</v>
      </c>
      <c r="E22" s="300">
        <v>0.30159999999999471</v>
      </c>
      <c r="F22" s="300">
        <v>2.0125999999999644</v>
      </c>
      <c r="G22" s="300">
        <v>2.375099999999958</v>
      </c>
      <c r="H22" s="299">
        <v>445</v>
      </c>
      <c r="I22" s="300">
        <v>3.4446999999999637</v>
      </c>
      <c r="J22" s="300">
        <v>3.5426999999999631</v>
      </c>
      <c r="K22" s="300">
        <v>0.55859999999999421</v>
      </c>
      <c r="L22" s="300">
        <v>3.5720999999999625</v>
      </c>
      <c r="M22" s="301">
        <v>3.9493999999999585</v>
      </c>
      <c r="N22" s="23">
        <v>130.67418823166329</v>
      </c>
      <c r="O22" s="24">
        <v>21.703179011603446</v>
      </c>
      <c r="P22" s="24">
        <v>128.38750590436464</v>
      </c>
      <c r="Q22" s="25">
        <v>129.5650288253932</v>
      </c>
      <c r="R22" s="23">
        <v>125.12890713747606</v>
      </c>
      <c r="S22" s="24">
        <v>20.948156623420108</v>
      </c>
      <c r="T22" s="24">
        <v>124.21791991541481</v>
      </c>
      <c r="U22" s="25">
        <v>125.03284288060645</v>
      </c>
      <c r="V22" s="302">
        <f t="shared" si="0"/>
        <v>1718.4919285299418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444</v>
      </c>
      <c r="C23" s="300">
        <v>2.0908999999999631</v>
      </c>
      <c r="D23" s="300">
        <v>1.9864999999999651</v>
      </c>
      <c r="E23" s="300">
        <v>0.30159999999999471</v>
      </c>
      <c r="F23" s="300">
        <v>2.0125999999999644</v>
      </c>
      <c r="G23" s="300">
        <v>2.375099999999958</v>
      </c>
      <c r="H23" s="299">
        <v>445</v>
      </c>
      <c r="I23" s="300">
        <v>3.4446999999999637</v>
      </c>
      <c r="J23" s="300">
        <v>3.5426999999999631</v>
      </c>
      <c r="K23" s="300">
        <v>0.55859999999999421</v>
      </c>
      <c r="L23" s="300">
        <v>3.5720999999999625</v>
      </c>
      <c r="M23" s="301">
        <v>3.9493999999999585</v>
      </c>
      <c r="N23" s="23">
        <v>130.67418823166329</v>
      </c>
      <c r="O23" s="24">
        <v>21.703179011603446</v>
      </c>
      <c r="P23" s="24">
        <v>128.38750590436464</v>
      </c>
      <c r="Q23" s="25">
        <v>129.5650288253932</v>
      </c>
      <c r="R23" s="23">
        <v>125.12890713747606</v>
      </c>
      <c r="S23" s="24">
        <v>20.948156623420108</v>
      </c>
      <c r="T23" s="24">
        <v>124.21791991541481</v>
      </c>
      <c r="U23" s="25">
        <v>125.03284288060645</v>
      </c>
      <c r="V23" s="302">
        <f t="shared" si="0"/>
        <v>1718.4919285299418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3112</v>
      </c>
      <c r="C24" s="306">
        <f t="shared" ref="C24:U24" si="1">SUM(C17:C23)</f>
        <v>14.647899999999741</v>
      </c>
      <c r="D24" s="306">
        <f t="shared" si="1"/>
        <v>13.922899999999757</v>
      </c>
      <c r="E24" s="306">
        <f t="shared" si="1"/>
        <v>2.1459999999999626</v>
      </c>
      <c r="F24" s="306">
        <f t="shared" si="1"/>
        <v>14.093999999999749</v>
      </c>
      <c r="G24" s="306">
        <f t="shared" si="1"/>
        <v>16.631499999999704</v>
      </c>
      <c r="H24" s="305">
        <f t="shared" si="1"/>
        <v>3119</v>
      </c>
      <c r="I24" s="306">
        <f t="shared" si="1"/>
        <v>24.122699999999746</v>
      </c>
      <c r="J24" s="306">
        <f t="shared" si="1"/>
        <v>24.808699999999746</v>
      </c>
      <c r="K24" s="306">
        <f t="shared" si="1"/>
        <v>3.9689999999999586</v>
      </c>
      <c r="L24" s="306">
        <f t="shared" si="1"/>
        <v>25.014499999999742</v>
      </c>
      <c r="M24" s="307">
        <f t="shared" si="1"/>
        <v>27.64579999999971</v>
      </c>
      <c r="N24" s="391">
        <f t="shared" si="1"/>
        <v>914.98959999999977</v>
      </c>
      <c r="O24" s="392">
        <f t="shared" si="1"/>
        <v>152.14849999999998</v>
      </c>
      <c r="P24" s="392">
        <f t="shared" si="1"/>
        <v>898.20079999999962</v>
      </c>
      <c r="Q24" s="393">
        <f t="shared" si="1"/>
        <v>907.64449999999965</v>
      </c>
      <c r="R24" s="391">
        <f t="shared" si="1"/>
        <v>876.16549999999961</v>
      </c>
      <c r="S24" s="392">
        <f t="shared" si="1"/>
        <v>147.95129999999995</v>
      </c>
      <c r="T24" s="392">
        <f t="shared" si="1"/>
        <v>869.86969999999963</v>
      </c>
      <c r="U24" s="393">
        <f t="shared" si="1"/>
        <v>875.11619999999982</v>
      </c>
      <c r="V24" s="302">
        <f>SUM(B24:U24)</f>
        <v>12040.089099999996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149.89217678182379</v>
      </c>
    </row>
    <row r="26" spans="1:42" s="52" customFormat="1" ht="36.75" customHeight="1" x14ac:dyDescent="0.25">
      <c r="A26" s="321" t="s">
        <v>21</v>
      </c>
      <c r="B26" s="322"/>
      <c r="C26" s="323">
        <v>721</v>
      </c>
      <c r="D26" s="323">
        <v>685</v>
      </c>
      <c r="E26" s="323">
        <v>104</v>
      </c>
      <c r="F26" s="323">
        <v>694</v>
      </c>
      <c r="G26" s="323">
        <v>819</v>
      </c>
      <c r="H26" s="324"/>
      <c r="I26" s="323">
        <v>703</v>
      </c>
      <c r="J26" s="323">
        <v>723</v>
      </c>
      <c r="K26" s="323">
        <v>114</v>
      </c>
      <c r="L26" s="323">
        <v>729</v>
      </c>
      <c r="M26" s="325">
        <v>806</v>
      </c>
      <c r="N26" s="86">
        <v>872</v>
      </c>
      <c r="O26" s="35">
        <v>145</v>
      </c>
      <c r="P26" s="35">
        <v>856</v>
      </c>
      <c r="Q26" s="36">
        <v>865</v>
      </c>
      <c r="R26" s="34">
        <v>835</v>
      </c>
      <c r="S26" s="35">
        <v>141</v>
      </c>
      <c r="T26" s="35">
        <v>829</v>
      </c>
      <c r="U26" s="36">
        <v>834</v>
      </c>
      <c r="V26" s="326">
        <f>SUM(C26:U26)</f>
        <v>11475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648.46739999999977</v>
      </c>
      <c r="D27" s="300">
        <f t="shared" ref="D27:G27" si="2">(D26*D25/1000)*6</f>
        <v>616.08899999999983</v>
      </c>
      <c r="E27" s="300">
        <f t="shared" si="2"/>
        <v>93.537599999999969</v>
      </c>
      <c r="F27" s="300">
        <f t="shared" si="2"/>
        <v>624.18359999999984</v>
      </c>
      <c r="G27" s="300">
        <f t="shared" si="2"/>
        <v>736.6085999999998</v>
      </c>
      <c r="H27" s="328"/>
      <c r="I27" s="300">
        <f>(I26*I25/1000)*6</f>
        <v>632.27819999999986</v>
      </c>
      <c r="J27" s="300">
        <f>(J26*J25/1000)*6</f>
        <v>650.2661999999998</v>
      </c>
      <c r="K27" s="300">
        <f>(K26*K25/1000)*6</f>
        <v>102.53159999999997</v>
      </c>
      <c r="L27" s="300">
        <f>(L26*L25/1000)*6</f>
        <v>655.66259999999977</v>
      </c>
      <c r="M27" s="301">
        <f>(M26*M25/1000)*6</f>
        <v>724.91639999999973</v>
      </c>
      <c r="N27" s="302">
        <f>((N26*N25)*7/1000-N17-N18)/5</f>
        <v>130.67418823166329</v>
      </c>
      <c r="O27" s="204">
        <f t="shared" ref="O27:U27" si="3">((O26*O25)*7/1000-O17-O18)/5</f>
        <v>21.703179011603446</v>
      </c>
      <c r="P27" s="204">
        <f t="shared" si="3"/>
        <v>128.38750590436464</v>
      </c>
      <c r="Q27" s="205">
        <f t="shared" si="3"/>
        <v>129.5650288253932</v>
      </c>
      <c r="R27" s="203">
        <f t="shared" si="3"/>
        <v>125.12890713747606</v>
      </c>
      <c r="S27" s="204">
        <f t="shared" si="3"/>
        <v>20.948156623420108</v>
      </c>
      <c r="T27" s="204">
        <f t="shared" si="3"/>
        <v>124.21791991541481</v>
      </c>
      <c r="U27" s="205">
        <f t="shared" si="3"/>
        <v>125.03284288060645</v>
      </c>
      <c r="V27" s="88"/>
      <c r="W27" s="52">
        <f>((V24*1000)/V26)/7</f>
        <v>149.89217678182379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2.0908999999999631</v>
      </c>
      <c r="D28" s="330">
        <f t="shared" ref="D28:G28" si="4">+(D25-$C$32)*D26/1000</f>
        <v>1.9864999999999651</v>
      </c>
      <c r="E28" s="330">
        <f t="shared" si="4"/>
        <v>0.30159999999999471</v>
      </c>
      <c r="F28" s="330">
        <f t="shared" si="4"/>
        <v>2.0125999999999644</v>
      </c>
      <c r="G28" s="330">
        <f t="shared" si="4"/>
        <v>2.375099999999958</v>
      </c>
      <c r="H28" s="329"/>
      <c r="I28" s="330">
        <f>+(I25-$I$32)*I26/1000</f>
        <v>3.4446999999999637</v>
      </c>
      <c r="J28" s="330">
        <f t="shared" ref="J28:M28" si="5">+(J25-$I$32)*J26/1000</f>
        <v>3.5426999999999631</v>
      </c>
      <c r="K28" s="330">
        <f t="shared" si="5"/>
        <v>0.55859999999999421</v>
      </c>
      <c r="L28" s="330">
        <f t="shared" si="5"/>
        <v>3.5720999999999625</v>
      </c>
      <c r="M28" s="331">
        <f t="shared" si="5"/>
        <v>3.9493999999999585</v>
      </c>
      <c r="N28" s="259">
        <f t="shared" ref="N28:U28" si="6">((N26*N25)*7)/1000</f>
        <v>914.98959999999977</v>
      </c>
      <c r="O28" s="45">
        <f t="shared" si="6"/>
        <v>152.14849999999996</v>
      </c>
      <c r="P28" s="45">
        <f t="shared" si="6"/>
        <v>898.20079999999973</v>
      </c>
      <c r="Q28" s="46">
        <f t="shared" si="6"/>
        <v>907.64449999999965</v>
      </c>
      <c r="R28" s="44">
        <f t="shared" si="6"/>
        <v>876.16549999999961</v>
      </c>
      <c r="S28" s="45">
        <f t="shared" si="6"/>
        <v>147.95129999999995</v>
      </c>
      <c r="T28" s="45">
        <f t="shared" si="6"/>
        <v>869.86969999999974</v>
      </c>
      <c r="U28" s="46">
        <f t="shared" si="6"/>
        <v>875.11619999999971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841.16666666666913</v>
      </c>
      <c r="D29" s="333">
        <f t="shared" si="7"/>
        <v>799.16666666666902</v>
      </c>
      <c r="E29" s="333">
        <f t="shared" si="7"/>
        <v>121.33333333333368</v>
      </c>
      <c r="F29" s="333">
        <f t="shared" si="7"/>
        <v>809.66666666666902</v>
      </c>
      <c r="G29" s="333">
        <f t="shared" si="7"/>
        <v>955.50000000000284</v>
      </c>
      <c r="H29" s="332"/>
      <c r="I29" s="333">
        <f>+I26*(1.16666666666667)</f>
        <v>820.16666666666902</v>
      </c>
      <c r="J29" s="333">
        <f>+J26*(1.16666666666667)</f>
        <v>843.5000000000025</v>
      </c>
      <c r="K29" s="333">
        <f>+K26*(1.16666666666667)</f>
        <v>133.0000000000004</v>
      </c>
      <c r="L29" s="333">
        <f>+L26*(1.16666666666667)</f>
        <v>850.5000000000025</v>
      </c>
      <c r="M29" s="334">
        <f>+M26*(1.16666666666667)</f>
        <v>940.3333333333361</v>
      </c>
      <c r="N29" s="89">
        <f t="shared" ref="N29:U29" si="8">+(N24/N26)/7*1000</f>
        <v>149.89999999999995</v>
      </c>
      <c r="O29" s="49">
        <f t="shared" si="8"/>
        <v>149.89999999999998</v>
      </c>
      <c r="P29" s="49">
        <f t="shared" si="8"/>
        <v>149.89999999999992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149.89999999999995</v>
      </c>
      <c r="T29" s="49">
        <f t="shared" si="8"/>
        <v>149.89999999999992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108.07789999999996</v>
      </c>
      <c r="D30" s="335">
        <f t="shared" ref="D30:G30" si="9">+(D27/6)</f>
        <v>102.68149999999997</v>
      </c>
      <c r="E30" s="335">
        <f t="shared" si="9"/>
        <v>15.589599999999995</v>
      </c>
      <c r="F30" s="335">
        <f t="shared" si="9"/>
        <v>104.03059999999998</v>
      </c>
      <c r="G30" s="335">
        <f t="shared" si="9"/>
        <v>122.76809999999996</v>
      </c>
      <c r="H30" s="328"/>
      <c r="I30" s="335">
        <f>+(I27/6)</f>
        <v>105.37969999999997</v>
      </c>
      <c r="J30" s="335">
        <f>+(J27/6)</f>
        <v>108.37769999999996</v>
      </c>
      <c r="K30" s="335">
        <f>+(K27/6)</f>
        <v>17.088599999999996</v>
      </c>
      <c r="L30" s="335">
        <f>+(L27/6)</f>
        <v>109.27709999999996</v>
      </c>
      <c r="M30" s="336">
        <f>+(M27/6)</f>
        <v>120.81939999999996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266.53277499999996</v>
      </c>
      <c r="D31" s="335">
        <f t="shared" ref="D31:G31" si="10">+((D27-D24)/4)+D30</f>
        <v>253.22302499999998</v>
      </c>
      <c r="E31" s="335">
        <f t="shared" si="10"/>
        <v>38.4375</v>
      </c>
      <c r="F31" s="335">
        <f t="shared" si="10"/>
        <v>256.553</v>
      </c>
      <c r="G31" s="335">
        <f t="shared" si="10"/>
        <v>302.76237499999996</v>
      </c>
      <c r="H31" s="328"/>
      <c r="I31" s="335">
        <f>+((I27-I24)/4)+I30</f>
        <v>257.41857499999998</v>
      </c>
      <c r="J31" s="335">
        <f>+((J27-J24)/4)+J30</f>
        <v>264.742075</v>
      </c>
      <c r="K31" s="335">
        <f>+((K27-K24)/4)+K30</f>
        <v>41.729249999999993</v>
      </c>
      <c r="L31" s="335">
        <f>+((L27-L24)/4)+L30</f>
        <v>266.93912499999999</v>
      </c>
      <c r="M31" s="336">
        <f>+((M27-M24)/4)+M30</f>
        <v>295.13704999999999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444.38099999999997</v>
      </c>
      <c r="E32" s="340">
        <f>+SUM(C26:G26)</f>
        <v>3023</v>
      </c>
      <c r="F32" s="341"/>
      <c r="G32" s="341"/>
      <c r="H32" s="337"/>
      <c r="I32" s="338">
        <v>145</v>
      </c>
      <c r="J32" s="339">
        <f>+I32*K32/1000</f>
        <v>445.875</v>
      </c>
      <c r="K32" s="340">
        <f>+SUM(I26:M26)</f>
        <v>3075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110.8</v>
      </c>
      <c r="C39" s="82">
        <v>112</v>
      </c>
      <c r="D39" s="82">
        <v>11.2</v>
      </c>
      <c r="E39" s="82">
        <v>112.9</v>
      </c>
      <c r="F39" s="82">
        <v>113.5</v>
      </c>
      <c r="G39" s="82"/>
      <c r="H39" s="82"/>
      <c r="I39" s="205">
        <f t="shared" ref="I39:I46" si="11">SUM(B39:H39)</f>
        <v>460.4</v>
      </c>
      <c r="J39" s="52"/>
      <c r="K39" s="404" t="s">
        <v>13</v>
      </c>
      <c r="L39" s="82">
        <v>8.4</v>
      </c>
      <c r="M39" s="82">
        <v>8.4</v>
      </c>
      <c r="N39" s="82">
        <v>0.7</v>
      </c>
      <c r="O39" s="82">
        <v>8.5</v>
      </c>
      <c r="P39" s="82">
        <v>8.5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110.8</v>
      </c>
      <c r="C40" s="82">
        <v>112</v>
      </c>
      <c r="D40" s="82">
        <v>11.2</v>
      </c>
      <c r="E40" s="82">
        <v>112.9</v>
      </c>
      <c r="F40" s="82">
        <v>113.5</v>
      </c>
      <c r="G40" s="82"/>
      <c r="H40" s="82"/>
      <c r="I40" s="205">
        <f t="shared" si="11"/>
        <v>460.4</v>
      </c>
      <c r="J40" s="52"/>
      <c r="K40" s="406" t="s">
        <v>14</v>
      </c>
      <c r="L40" s="82">
        <v>8.4</v>
      </c>
      <c r="M40" s="82">
        <v>8.4</v>
      </c>
      <c r="N40" s="82">
        <v>0.7</v>
      </c>
      <c r="O40" s="82">
        <v>8.5</v>
      </c>
      <c r="P40" s="82">
        <v>8.5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8.6</v>
      </c>
      <c r="M41" s="82">
        <v>8.1</v>
      </c>
      <c r="N41" s="82">
        <v>0.8</v>
      </c>
      <c r="O41" s="82">
        <v>8</v>
      </c>
      <c r="P41" s="82">
        <v>8.1999999999999993</v>
      </c>
      <c r="Q41" s="24"/>
      <c r="R41" s="205">
        <f t="shared" si="12"/>
        <v>33.700000000000003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8.1</v>
      </c>
      <c r="N42" s="82">
        <v>0.9</v>
      </c>
      <c r="O42" s="82">
        <v>8</v>
      </c>
      <c r="P42" s="82">
        <v>8.1999999999999993</v>
      </c>
      <c r="Q42" s="82"/>
      <c r="R42" s="205">
        <f t="shared" si="12"/>
        <v>33.799999999999997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8.1</v>
      </c>
      <c r="N43" s="82">
        <v>0.9</v>
      </c>
      <c r="O43" s="82">
        <v>8</v>
      </c>
      <c r="P43" s="82">
        <v>8.1999999999999993</v>
      </c>
      <c r="Q43" s="82"/>
      <c r="R43" s="205">
        <f t="shared" si="12"/>
        <v>33.799999999999997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8.1</v>
      </c>
      <c r="N44" s="82">
        <v>0.9</v>
      </c>
      <c r="O44" s="82">
        <v>8.1</v>
      </c>
      <c r="P44" s="82">
        <v>8.1999999999999993</v>
      </c>
      <c r="Q44" s="82"/>
      <c r="R44" s="205">
        <f t="shared" si="12"/>
        <v>33.899999999999991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8.1</v>
      </c>
      <c r="N45" s="82">
        <v>0.9</v>
      </c>
      <c r="O45" s="82">
        <v>8.1</v>
      </c>
      <c r="P45" s="82">
        <v>8.1999999999999993</v>
      </c>
      <c r="Q45" s="82"/>
      <c r="R45" s="205">
        <f t="shared" si="12"/>
        <v>33.899999999999991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221.6</v>
      </c>
      <c r="C46" s="309">
        <f t="shared" si="13"/>
        <v>224</v>
      </c>
      <c r="D46" s="309">
        <f t="shared" si="13"/>
        <v>22.4</v>
      </c>
      <c r="E46" s="309">
        <f t="shared" si="13"/>
        <v>225.8</v>
      </c>
      <c r="F46" s="309">
        <f t="shared" si="13"/>
        <v>227</v>
      </c>
      <c r="G46" s="309">
        <f t="shared" si="13"/>
        <v>0</v>
      </c>
      <c r="H46" s="309">
        <f t="shared" si="13"/>
        <v>0</v>
      </c>
      <c r="I46" s="205">
        <f t="shared" si="11"/>
        <v>920.8</v>
      </c>
      <c r="K46" s="406" t="s">
        <v>11</v>
      </c>
      <c r="L46" s="308">
        <f t="shared" ref="L46:Q46" si="14">SUM(L39:L45)</f>
        <v>59.800000000000004</v>
      </c>
      <c r="M46" s="309">
        <f t="shared" si="14"/>
        <v>57.300000000000004</v>
      </c>
      <c r="N46" s="309">
        <f t="shared" si="14"/>
        <v>5.8000000000000007</v>
      </c>
      <c r="O46" s="309">
        <f t="shared" si="14"/>
        <v>57.2</v>
      </c>
      <c r="P46" s="309">
        <f t="shared" si="14"/>
        <v>58</v>
      </c>
      <c r="Q46" s="309">
        <f t="shared" si="14"/>
        <v>0</v>
      </c>
      <c r="R46" s="205">
        <f t="shared" si="12"/>
        <v>238.10000000000002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150.80000000000001</v>
      </c>
      <c r="C47" s="571">
        <v>150.80000000000001</v>
      </c>
      <c r="D47" s="571">
        <v>150.80000000000001</v>
      </c>
      <c r="E47" s="571">
        <v>154</v>
      </c>
      <c r="F47" s="571">
        <v>154</v>
      </c>
      <c r="G47" s="317"/>
      <c r="H47" s="317"/>
      <c r="I47" s="425">
        <f>+((I46/I48)/7)*1000</f>
        <v>43.528410702467617</v>
      </c>
      <c r="K47" s="407" t="s">
        <v>20</v>
      </c>
      <c r="L47" s="316">
        <v>152.5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147.888198757764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735</v>
      </c>
      <c r="C48" s="35">
        <v>743</v>
      </c>
      <c r="D48" s="35">
        <v>74</v>
      </c>
      <c r="E48" s="35">
        <v>733</v>
      </c>
      <c r="F48" s="35">
        <v>737</v>
      </c>
      <c r="G48" s="35"/>
      <c r="H48" s="35"/>
      <c r="I48" s="427">
        <f>SUM(B48:H48)</f>
        <v>3022</v>
      </c>
      <c r="J48" s="52"/>
      <c r="K48" s="409" t="s">
        <v>21</v>
      </c>
      <c r="L48" s="428">
        <v>56</v>
      </c>
      <c r="M48" s="411">
        <v>55</v>
      </c>
      <c r="N48" s="411">
        <v>6</v>
      </c>
      <c r="O48" s="411">
        <v>56</v>
      </c>
      <c r="P48" s="411">
        <v>57</v>
      </c>
      <c r="Q48" s="411"/>
      <c r="R48" s="429">
        <f>SUM(L48:Q48)</f>
        <v>230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110.83800000000001</v>
      </c>
      <c r="C49" s="204">
        <f t="shared" si="15"/>
        <v>112.04440000000001</v>
      </c>
      <c r="D49" s="204">
        <f t="shared" si="15"/>
        <v>11.1592</v>
      </c>
      <c r="E49" s="204">
        <f t="shared" si="15"/>
        <v>112.88199999999999</v>
      </c>
      <c r="F49" s="204">
        <f t="shared" si="15"/>
        <v>113.498</v>
      </c>
      <c r="G49" s="204">
        <f t="shared" si="15"/>
        <v>0</v>
      </c>
      <c r="H49" s="204">
        <f t="shared" si="15"/>
        <v>0</v>
      </c>
      <c r="I49" s="431">
        <f>((I46*1000)/I48)/7</f>
        <v>43.528410702467617</v>
      </c>
      <c r="K49" s="414" t="s">
        <v>22</v>
      </c>
      <c r="L49" s="302">
        <f t="shared" ref="L49:Q49" si="16">((L48*L47)*7/1000-L39-L40)/5</f>
        <v>8.5960000000000001</v>
      </c>
      <c r="M49" s="302">
        <f t="shared" si="16"/>
        <v>7.9975000000000005</v>
      </c>
      <c r="N49" s="302">
        <f t="shared" si="16"/>
        <v>0.97999999999999987</v>
      </c>
      <c r="O49" s="302">
        <f t="shared" si="16"/>
        <v>8.0464000000000002</v>
      </c>
      <c r="P49" s="302">
        <f t="shared" si="16"/>
        <v>8.2108999999999988</v>
      </c>
      <c r="Q49" s="204">
        <f t="shared" si="16"/>
        <v>0</v>
      </c>
      <c r="R49" s="432">
        <f>((R46*1000)/R48)/7</f>
        <v>147.888198757764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775.8660000000001</v>
      </c>
      <c r="C50" s="43">
        <f t="shared" si="17"/>
        <v>784.31080000000009</v>
      </c>
      <c r="D50" s="43">
        <f t="shared" si="17"/>
        <v>78.114400000000003</v>
      </c>
      <c r="E50" s="43">
        <f t="shared" si="17"/>
        <v>790.17399999999998</v>
      </c>
      <c r="F50" s="43">
        <f t="shared" si="17"/>
        <v>794.48599999999999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59.78</v>
      </c>
      <c r="M50" s="43">
        <f t="shared" si="18"/>
        <v>56.787500000000001</v>
      </c>
      <c r="N50" s="43">
        <f t="shared" si="18"/>
        <v>6.3</v>
      </c>
      <c r="O50" s="43">
        <f t="shared" si="18"/>
        <v>57.231999999999999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43.070942662779395</v>
      </c>
      <c r="C51" s="49">
        <f t="shared" si="19"/>
        <v>43.068640646029607</v>
      </c>
      <c r="D51" s="49">
        <f t="shared" si="19"/>
        <v>43.243243243243242</v>
      </c>
      <c r="E51" s="49">
        <f t="shared" si="19"/>
        <v>44.007016176183981</v>
      </c>
      <c r="F51" s="49">
        <f t="shared" si="19"/>
        <v>44.000775344058923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152.55102040816325</v>
      </c>
      <c r="M51" s="49">
        <f t="shared" si="20"/>
        <v>148.83116883116884</v>
      </c>
      <c r="N51" s="49">
        <f t="shared" si="20"/>
        <v>138.0952380952381</v>
      </c>
      <c r="O51" s="49">
        <f t="shared" si="20"/>
        <v>145.91836734693879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39"/>
      <c r="D73" s="639"/>
      <c r="E73" s="639"/>
      <c r="F73" s="118"/>
      <c r="G73" s="198"/>
      <c r="H73" s="639"/>
      <c r="I73" s="639"/>
      <c r="J73" s="639"/>
      <c r="K73" s="118"/>
      <c r="L73" s="198"/>
      <c r="M73" s="639"/>
      <c r="N73" s="639"/>
      <c r="O73" s="118"/>
      <c r="P73" s="198"/>
      <c r="Q73" s="639"/>
      <c r="R73" s="63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8.8000000000000007</v>
      </c>
      <c r="D76" s="204">
        <v>1.1000000000000001</v>
      </c>
      <c r="E76" s="204">
        <v>9.1</v>
      </c>
      <c r="F76" s="205">
        <v>10.199999999999999</v>
      </c>
      <c r="G76" s="203">
        <v>9</v>
      </c>
      <c r="H76" s="204">
        <v>9.3000000000000007</v>
      </c>
      <c r="I76" s="204">
        <v>1.7</v>
      </c>
      <c r="J76" s="204">
        <v>9.5</v>
      </c>
      <c r="K76" s="205">
        <v>10.5</v>
      </c>
      <c r="L76" s="203">
        <v>10.8</v>
      </c>
      <c r="M76" s="204">
        <v>1.7</v>
      </c>
      <c r="N76" s="204">
        <v>11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8.8000000000000007</v>
      </c>
      <c r="D77" s="204">
        <v>1.1000000000000001</v>
      </c>
      <c r="E77" s="204">
        <v>9.1</v>
      </c>
      <c r="F77" s="205">
        <v>10.199999999999999</v>
      </c>
      <c r="G77" s="203">
        <v>9</v>
      </c>
      <c r="H77" s="204">
        <v>9.3000000000000007</v>
      </c>
      <c r="I77" s="204">
        <v>1.7</v>
      </c>
      <c r="J77" s="204">
        <v>9.5</v>
      </c>
      <c r="K77" s="205">
        <v>10.5</v>
      </c>
      <c r="L77" s="203">
        <v>10.8</v>
      </c>
      <c r="M77" s="204">
        <v>1.7</v>
      </c>
      <c r="N77" s="204">
        <v>11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</v>
      </c>
      <c r="D78" s="204">
        <v>1</v>
      </c>
      <c r="E78" s="204">
        <v>9.1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10.8</v>
      </c>
      <c r="M78" s="204">
        <v>1.7</v>
      </c>
      <c r="N78" s="204">
        <v>10.9</v>
      </c>
      <c r="O78" s="205">
        <v>10.7</v>
      </c>
      <c r="P78" s="203">
        <v>10.6</v>
      </c>
      <c r="Q78" s="204">
        <v>2</v>
      </c>
      <c r="R78" s="204">
        <v>10.4</v>
      </c>
      <c r="S78" s="205">
        <v>10.5</v>
      </c>
      <c r="T78" s="405">
        <f t="shared" si="26"/>
        <v>145.70000000000002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8.6999999999999993</v>
      </c>
      <c r="D79" s="204">
        <v>1.1000000000000001</v>
      </c>
      <c r="E79" s="204">
        <v>9.1</v>
      </c>
      <c r="F79" s="205">
        <v>10.199999999999999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8.6999999999999993</v>
      </c>
      <c r="D80" s="204">
        <v>1.1000000000000001</v>
      </c>
      <c r="E80" s="204">
        <v>9.1</v>
      </c>
      <c r="F80" s="205">
        <v>10.199999999999999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10.5</v>
      </c>
      <c r="L80" s="203">
        <v>10.8</v>
      </c>
      <c r="M80" s="204">
        <v>1.7</v>
      </c>
      <c r="N80" s="204">
        <v>10.9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8.6999999999999993</v>
      </c>
      <c r="D81" s="204">
        <v>1.1000000000000001</v>
      </c>
      <c r="E81" s="204">
        <v>9.1</v>
      </c>
      <c r="F81" s="205">
        <v>10.3</v>
      </c>
      <c r="G81" s="203">
        <v>9</v>
      </c>
      <c r="H81" s="204">
        <v>9.4</v>
      </c>
      <c r="I81" s="204">
        <v>1.7</v>
      </c>
      <c r="J81" s="204">
        <v>9.5</v>
      </c>
      <c r="K81" s="205">
        <v>10.6</v>
      </c>
      <c r="L81" s="203">
        <v>10.8</v>
      </c>
      <c r="M81" s="204">
        <v>1.7</v>
      </c>
      <c r="N81" s="204">
        <v>10.9</v>
      </c>
      <c r="O81" s="205">
        <v>10.7</v>
      </c>
      <c r="P81" s="203">
        <v>10.7</v>
      </c>
      <c r="Q81" s="204">
        <v>2</v>
      </c>
      <c r="R81" s="204">
        <v>10.5</v>
      </c>
      <c r="S81" s="205">
        <v>10.6</v>
      </c>
      <c r="T81" s="405">
        <f t="shared" si="26"/>
        <v>146.80000000000001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8.6999999999999993</v>
      </c>
      <c r="D82" s="204">
        <v>1.1000000000000001</v>
      </c>
      <c r="E82" s="204">
        <v>9.1999999999999993</v>
      </c>
      <c r="F82" s="205">
        <v>10.3</v>
      </c>
      <c r="G82" s="203">
        <v>9</v>
      </c>
      <c r="H82" s="204">
        <v>9.4</v>
      </c>
      <c r="I82" s="204">
        <v>1.7</v>
      </c>
      <c r="J82" s="204">
        <v>9.5</v>
      </c>
      <c r="K82" s="205">
        <v>10.6</v>
      </c>
      <c r="L82" s="203">
        <v>10.9</v>
      </c>
      <c r="M82" s="204">
        <v>1.7</v>
      </c>
      <c r="N82" s="204">
        <v>11</v>
      </c>
      <c r="O82" s="205">
        <v>10.8</v>
      </c>
      <c r="P82" s="203">
        <v>10.7</v>
      </c>
      <c r="Q82" s="204">
        <v>2</v>
      </c>
      <c r="R82" s="204">
        <v>10.5</v>
      </c>
      <c r="S82" s="205">
        <v>10.6</v>
      </c>
      <c r="T82" s="405">
        <f t="shared" si="26"/>
        <v>147.20000000000002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66.199999999999989</v>
      </c>
      <c r="C83" s="309">
        <f>SUM(C76:C82)</f>
        <v>61.000000000000014</v>
      </c>
      <c r="D83" s="309">
        <f>SUM(D76:D82)</f>
        <v>7.6</v>
      </c>
      <c r="E83" s="309">
        <f>SUM(E76:E82)</f>
        <v>63.8</v>
      </c>
      <c r="F83" s="310">
        <f>SUM(F76:F82)</f>
        <v>71.599999999999994</v>
      </c>
      <c r="G83" s="311">
        <f t="shared" ref="G83:S83" si="27">SUM(G76:G82)</f>
        <v>62.699999999999996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66.199999999999989</v>
      </c>
      <c r="K83" s="310">
        <f t="shared" si="27"/>
        <v>73.7</v>
      </c>
      <c r="L83" s="311">
        <f t="shared" si="27"/>
        <v>75.7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</v>
      </c>
      <c r="P83" s="311">
        <f t="shared" si="27"/>
        <v>74.400000000000006</v>
      </c>
      <c r="Q83" s="309">
        <f t="shared" si="27"/>
        <v>14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152.48511904761904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9.4370000000000012</v>
      </c>
      <c r="C86" s="204">
        <f t="shared" si="28"/>
        <v>8.6894000000000009</v>
      </c>
      <c r="D86" s="204">
        <f t="shared" si="28"/>
        <v>1.0839000000000003</v>
      </c>
      <c r="E86" s="204">
        <f t="shared" si="28"/>
        <v>9.1280000000000001</v>
      </c>
      <c r="F86" s="205">
        <f t="shared" si="28"/>
        <v>10.2476</v>
      </c>
      <c r="G86" s="203">
        <f t="shared" si="28"/>
        <v>8.9453999999999994</v>
      </c>
      <c r="H86" s="204">
        <f t="shared" si="28"/>
        <v>9.3462000000000014</v>
      </c>
      <c r="I86" s="204">
        <f t="shared" si="28"/>
        <v>1.7070000000000003</v>
      </c>
      <c r="J86" s="204">
        <f t="shared" si="28"/>
        <v>9.4370000000000012</v>
      </c>
      <c r="K86" s="205">
        <f t="shared" si="28"/>
        <v>10.549000000000001</v>
      </c>
      <c r="L86" s="203">
        <f t="shared" si="28"/>
        <v>10.821000000000002</v>
      </c>
      <c r="M86" s="204">
        <f t="shared" si="28"/>
        <v>1.6993000000000003</v>
      </c>
      <c r="N86" s="204">
        <f t="shared" si="28"/>
        <v>10.921600000000002</v>
      </c>
      <c r="O86" s="205">
        <f t="shared" si="28"/>
        <v>10.729399999999998</v>
      </c>
      <c r="P86" s="203">
        <f t="shared" si="28"/>
        <v>10.6364</v>
      </c>
      <c r="Q86" s="204">
        <f t="shared" si="28"/>
        <v>2.0118999999999998</v>
      </c>
      <c r="R86" s="204">
        <f t="shared" si="28"/>
        <v>10.4832</v>
      </c>
      <c r="S86" s="205">
        <f t="shared" si="28"/>
        <v>10.549000000000001</v>
      </c>
      <c r="T86" s="413">
        <f>((T83*1000)/T85)/7</f>
        <v>152.48511904761904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155.03512880562059</v>
      </c>
      <c r="C88" s="49">
        <f>+(C83/C85)/7*1000</f>
        <v>152.88220551378447</v>
      </c>
      <c r="D88" s="49">
        <f>+(D83/D85)/7*1000</f>
        <v>155.10204081632654</v>
      </c>
      <c r="E88" s="49">
        <f>+(E83/E85)/7*1000</f>
        <v>151.9047619047619</v>
      </c>
      <c r="F88" s="50">
        <f>+(F83/F85)/7*1000</f>
        <v>150.42016806722685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152.53456221198155</v>
      </c>
      <c r="K88" s="50">
        <f t="shared" si="30"/>
        <v>150.40816326530611</v>
      </c>
      <c r="L88" s="48">
        <f t="shared" si="30"/>
        <v>154.48979591836735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150.90543259557342</v>
      </c>
      <c r="P88" s="48">
        <f t="shared" si="30"/>
        <v>154.03726708074532</v>
      </c>
      <c r="Q88" s="49">
        <f t="shared" si="30"/>
        <v>153.84615384615384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1CA27-C1D9-4D44-B0B4-FD17050D098C}">
  <dimension ref="A1:AQ239"/>
  <sheetViews>
    <sheetView view="pageBreakPreview" topLeftCell="A51" zoomScale="30" zoomScaleNormal="29" zoomScaleSheetLayoutView="30" workbookViewId="0">
      <selection activeCell="T83" sqref="T8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640"/>
      <c r="E3" s="640"/>
      <c r="F3" s="640"/>
      <c r="G3" s="640"/>
      <c r="H3" s="640"/>
      <c r="I3" s="640"/>
      <c r="J3" s="640"/>
      <c r="K3" s="640"/>
      <c r="L3" s="640"/>
      <c r="M3" s="640"/>
      <c r="N3" s="640"/>
      <c r="O3" s="640"/>
      <c r="P3" s="640"/>
      <c r="Q3" s="640"/>
      <c r="R3" s="640"/>
      <c r="S3" s="640"/>
      <c r="T3" s="640"/>
      <c r="U3" s="640"/>
      <c r="V3" s="640"/>
      <c r="W3" s="640"/>
      <c r="X3" s="640"/>
      <c r="Y3" s="2"/>
      <c r="Z3" s="2"/>
      <c r="AA3" s="2"/>
      <c r="AB3" s="2"/>
      <c r="AC3" s="2"/>
      <c r="AD3" s="6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40" t="s">
        <v>1</v>
      </c>
      <c r="B9" s="640"/>
      <c r="C9" s="640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40"/>
      <c r="B10" s="640"/>
      <c r="C10" s="6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40" t="s">
        <v>4</v>
      </c>
      <c r="B11" s="640"/>
      <c r="C11" s="640"/>
      <c r="D11" s="1"/>
      <c r="E11" s="641">
        <v>1</v>
      </c>
      <c r="F11" s="1"/>
      <c r="G11" s="1"/>
      <c r="H11" s="1"/>
      <c r="I11" s="1"/>
      <c r="J11" s="1"/>
      <c r="K11" s="674" t="s">
        <v>168</v>
      </c>
      <c r="L11" s="674"/>
      <c r="M11" s="642"/>
      <c r="N11" s="6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40"/>
      <c r="B12" s="640"/>
      <c r="C12" s="640"/>
      <c r="D12" s="1"/>
      <c r="E12" s="5"/>
      <c r="F12" s="1"/>
      <c r="G12" s="1"/>
      <c r="H12" s="1"/>
      <c r="I12" s="1"/>
      <c r="J12" s="1"/>
      <c r="K12" s="642"/>
      <c r="L12" s="642"/>
      <c r="M12" s="642"/>
      <c r="N12" s="6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40"/>
      <c r="B13" s="640"/>
      <c r="C13" s="640"/>
      <c r="D13" s="640"/>
      <c r="E13" s="640"/>
      <c r="F13" s="640"/>
      <c r="G13" s="640"/>
      <c r="H13" s="640"/>
      <c r="I13" s="640"/>
      <c r="J13" s="640"/>
      <c r="K13" s="640"/>
      <c r="L13" s="642"/>
      <c r="M13" s="642"/>
      <c r="N13" s="642"/>
      <c r="O13" s="642"/>
      <c r="P13" s="642"/>
      <c r="Q13" s="642"/>
      <c r="R13" s="642"/>
      <c r="S13" s="642"/>
      <c r="T13" s="642"/>
      <c r="U13" s="642"/>
      <c r="V13" s="642"/>
      <c r="W13" s="1"/>
      <c r="X13" s="1"/>
      <c r="Y13" s="1"/>
    </row>
    <row r="14" spans="1:30" s="3" customFormat="1" ht="27" thickBot="1" x14ac:dyDescent="0.3">
      <c r="A14" s="64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444</v>
      </c>
      <c r="C17" s="300">
        <v>2.0908999999999631</v>
      </c>
      <c r="D17" s="300">
        <v>1.9864999999999651</v>
      </c>
      <c r="E17" s="300">
        <v>0.30159999999999471</v>
      </c>
      <c r="F17" s="300">
        <v>2.0125999999999644</v>
      </c>
      <c r="G17" s="300">
        <v>2.375099999999958</v>
      </c>
      <c r="H17" s="299">
        <v>445</v>
      </c>
      <c r="I17" s="300">
        <v>3.4446999999999637</v>
      </c>
      <c r="J17" s="300">
        <v>3.5426999999999631</v>
      </c>
      <c r="K17" s="300">
        <v>0.55859999999999421</v>
      </c>
      <c r="L17" s="300">
        <v>3.5720999999999625</v>
      </c>
      <c r="M17" s="301">
        <v>3.9493999999999585</v>
      </c>
      <c r="N17" s="23">
        <v>130.67418823166329</v>
      </c>
      <c r="O17" s="24">
        <v>21.703179011603446</v>
      </c>
      <c r="P17" s="24">
        <v>128.38750590436464</v>
      </c>
      <c r="Q17" s="25">
        <v>129.5650288253932</v>
      </c>
      <c r="R17" s="23">
        <v>125.12890713747606</v>
      </c>
      <c r="S17" s="24">
        <v>20.948156623420108</v>
      </c>
      <c r="T17" s="24">
        <v>124.21791991541481</v>
      </c>
      <c r="U17" s="25">
        <v>125.03284288060645</v>
      </c>
      <c r="V17" s="302">
        <f>SUM(B17:U17)</f>
        <v>1718.4919285299418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444</v>
      </c>
      <c r="C18" s="300">
        <v>2.0908999999999631</v>
      </c>
      <c r="D18" s="300">
        <v>1.9864999999999651</v>
      </c>
      <c r="E18" s="300">
        <v>0.30159999999999471</v>
      </c>
      <c r="F18" s="300">
        <v>2.0125999999999644</v>
      </c>
      <c r="G18" s="300">
        <v>2.375099999999958</v>
      </c>
      <c r="H18" s="299">
        <v>445</v>
      </c>
      <c r="I18" s="300">
        <v>3.4446999999999637</v>
      </c>
      <c r="J18" s="300">
        <v>3.5426999999999631</v>
      </c>
      <c r="K18" s="300">
        <v>0.55859999999999421</v>
      </c>
      <c r="L18" s="300">
        <v>3.5720999999999625</v>
      </c>
      <c r="M18" s="301">
        <v>3.9493999999999585</v>
      </c>
      <c r="N18" s="23">
        <v>130.67418823166329</v>
      </c>
      <c r="O18" s="24">
        <v>21.703179011603446</v>
      </c>
      <c r="P18" s="24">
        <v>128.38750590436464</v>
      </c>
      <c r="Q18" s="25">
        <v>129.5650288253932</v>
      </c>
      <c r="R18" s="23">
        <v>125.12890713747606</v>
      </c>
      <c r="S18" s="24">
        <v>20.948156623420108</v>
      </c>
      <c r="T18" s="24">
        <v>124.21791991541481</v>
      </c>
      <c r="U18" s="25">
        <v>125.03284288060645</v>
      </c>
      <c r="V18" s="302">
        <f t="shared" ref="V18:V23" si="0">SUM(B18:U18)</f>
        <v>1718.4919285299418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443</v>
      </c>
      <c r="C19" s="300">
        <v>2.1</v>
      </c>
      <c r="D19" s="300">
        <v>2</v>
      </c>
      <c r="E19" s="300">
        <v>0.3</v>
      </c>
      <c r="F19" s="300">
        <v>2</v>
      </c>
      <c r="G19" s="300">
        <v>2.4</v>
      </c>
      <c r="H19" s="299">
        <v>444</v>
      </c>
      <c r="I19" s="300">
        <v>3.4</v>
      </c>
      <c r="J19" s="300">
        <v>3.5</v>
      </c>
      <c r="K19" s="300">
        <v>0.5</v>
      </c>
      <c r="L19" s="300">
        <v>3.6</v>
      </c>
      <c r="M19" s="301">
        <v>3.9</v>
      </c>
      <c r="N19" s="23">
        <v>130.69999999999999</v>
      </c>
      <c r="O19" s="24">
        <v>21.3</v>
      </c>
      <c r="P19" s="24">
        <v>127.9</v>
      </c>
      <c r="Q19" s="25">
        <v>129.1</v>
      </c>
      <c r="R19" s="23">
        <v>125</v>
      </c>
      <c r="S19" s="24">
        <v>20.6</v>
      </c>
      <c r="T19" s="24">
        <v>123.4</v>
      </c>
      <c r="U19" s="25">
        <v>124.6</v>
      </c>
      <c r="V19" s="302">
        <f t="shared" si="0"/>
        <v>1713.2999999999997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443</v>
      </c>
      <c r="C20" s="300">
        <v>2.1</v>
      </c>
      <c r="D20" s="300">
        <v>2</v>
      </c>
      <c r="E20" s="300">
        <v>0.3</v>
      </c>
      <c r="F20" s="300">
        <v>2</v>
      </c>
      <c r="G20" s="300">
        <v>2.4</v>
      </c>
      <c r="H20" s="299">
        <v>444</v>
      </c>
      <c r="I20" s="300">
        <v>3.4</v>
      </c>
      <c r="J20" s="300">
        <v>3.5</v>
      </c>
      <c r="K20" s="300">
        <v>0.5</v>
      </c>
      <c r="L20" s="300">
        <v>3.6</v>
      </c>
      <c r="M20" s="301">
        <v>3.9</v>
      </c>
      <c r="N20" s="23">
        <v>130.69999999999999</v>
      </c>
      <c r="O20" s="24">
        <v>21.3</v>
      </c>
      <c r="P20" s="24">
        <v>127.9</v>
      </c>
      <c r="Q20" s="25">
        <v>129.1</v>
      </c>
      <c r="R20" s="23">
        <v>125</v>
      </c>
      <c r="S20" s="24">
        <v>20.6</v>
      </c>
      <c r="T20" s="24">
        <v>123.4</v>
      </c>
      <c r="U20" s="25">
        <v>124.6</v>
      </c>
      <c r="V20" s="302">
        <f t="shared" si="0"/>
        <v>1713.2999999999997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</v>
      </c>
      <c r="C21" s="300">
        <v>2.1</v>
      </c>
      <c r="D21" s="300">
        <v>2</v>
      </c>
      <c r="E21" s="300">
        <v>0.3</v>
      </c>
      <c r="F21" s="300">
        <v>2</v>
      </c>
      <c r="G21" s="300">
        <v>2.4</v>
      </c>
      <c r="H21" s="299">
        <v>444</v>
      </c>
      <c r="I21" s="300">
        <v>3.4</v>
      </c>
      <c r="J21" s="300">
        <v>3.5</v>
      </c>
      <c r="K21" s="300">
        <v>0.5</v>
      </c>
      <c r="L21" s="300">
        <v>3.6</v>
      </c>
      <c r="M21" s="301">
        <v>3.9</v>
      </c>
      <c r="N21" s="23">
        <v>130.69999999999999</v>
      </c>
      <c r="O21" s="24">
        <v>21.3</v>
      </c>
      <c r="P21" s="24">
        <v>127.9</v>
      </c>
      <c r="Q21" s="25">
        <v>129.1</v>
      </c>
      <c r="R21" s="23">
        <v>125</v>
      </c>
      <c r="S21" s="24">
        <v>20.6</v>
      </c>
      <c r="T21" s="24">
        <v>123.4</v>
      </c>
      <c r="U21" s="25">
        <v>124.6</v>
      </c>
      <c r="V21" s="302">
        <f t="shared" si="0"/>
        <v>1713.2999999999997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</v>
      </c>
      <c r="C22" s="300">
        <v>2.1</v>
      </c>
      <c r="D22" s="300">
        <v>2</v>
      </c>
      <c r="E22" s="300">
        <v>0.3</v>
      </c>
      <c r="F22" s="300">
        <v>2</v>
      </c>
      <c r="G22" s="300">
        <v>2.4</v>
      </c>
      <c r="H22" s="299">
        <v>444</v>
      </c>
      <c r="I22" s="300">
        <v>3.4</v>
      </c>
      <c r="J22" s="300">
        <v>3.5</v>
      </c>
      <c r="K22" s="300">
        <v>0.5</v>
      </c>
      <c r="L22" s="300">
        <v>3.6</v>
      </c>
      <c r="M22" s="301">
        <v>3.9</v>
      </c>
      <c r="N22" s="23">
        <v>130.69999999999999</v>
      </c>
      <c r="O22" s="24">
        <v>21.3</v>
      </c>
      <c r="P22" s="24">
        <v>127.9</v>
      </c>
      <c r="Q22" s="25">
        <v>129.1</v>
      </c>
      <c r="R22" s="23">
        <v>125</v>
      </c>
      <c r="S22" s="24">
        <v>20.6</v>
      </c>
      <c r="T22" s="24">
        <v>123.4</v>
      </c>
      <c r="U22" s="25">
        <v>124.6</v>
      </c>
      <c r="V22" s="302">
        <f t="shared" si="0"/>
        <v>1713.2999999999997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</v>
      </c>
      <c r="C23" s="300">
        <v>2.1</v>
      </c>
      <c r="D23" s="300">
        <v>2</v>
      </c>
      <c r="E23" s="300">
        <v>0.3</v>
      </c>
      <c r="F23" s="300">
        <v>2</v>
      </c>
      <c r="G23" s="300">
        <v>2.4</v>
      </c>
      <c r="H23" s="299">
        <v>444</v>
      </c>
      <c r="I23" s="300">
        <v>3.4</v>
      </c>
      <c r="J23" s="300">
        <v>3.5</v>
      </c>
      <c r="K23" s="300">
        <v>0.5</v>
      </c>
      <c r="L23" s="300">
        <v>3.6</v>
      </c>
      <c r="M23" s="301">
        <v>3.9</v>
      </c>
      <c r="N23" s="23">
        <v>130.69999999999999</v>
      </c>
      <c r="O23" s="24">
        <v>21.3</v>
      </c>
      <c r="P23" s="24">
        <v>127.9</v>
      </c>
      <c r="Q23" s="25">
        <v>129.1</v>
      </c>
      <c r="R23" s="23">
        <v>125</v>
      </c>
      <c r="S23" s="24">
        <v>20.6</v>
      </c>
      <c r="T23" s="24">
        <v>123.4</v>
      </c>
      <c r="U23" s="25">
        <v>124.6</v>
      </c>
      <c r="V23" s="302">
        <f t="shared" si="0"/>
        <v>1713.2999999999997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3103</v>
      </c>
      <c r="C24" s="306">
        <f t="shared" ref="C24:U24" si="1">SUM(C17:C23)</f>
        <v>14.681799999999924</v>
      </c>
      <c r="D24" s="306">
        <f t="shared" si="1"/>
        <v>13.97299999999993</v>
      </c>
      <c r="E24" s="306">
        <f t="shared" si="1"/>
        <v>2.1031999999999895</v>
      </c>
      <c r="F24" s="306">
        <f t="shared" si="1"/>
        <v>14.025199999999929</v>
      </c>
      <c r="G24" s="306">
        <f t="shared" si="1"/>
        <v>16.750199999999918</v>
      </c>
      <c r="H24" s="305">
        <f t="shared" si="1"/>
        <v>3110</v>
      </c>
      <c r="I24" s="306">
        <f t="shared" si="1"/>
        <v>23.889399999999924</v>
      </c>
      <c r="J24" s="306">
        <f t="shared" si="1"/>
        <v>24.585399999999925</v>
      </c>
      <c r="K24" s="306">
        <f t="shared" si="1"/>
        <v>3.6171999999999884</v>
      </c>
      <c r="L24" s="306">
        <f t="shared" si="1"/>
        <v>25.144199999999927</v>
      </c>
      <c r="M24" s="307">
        <f t="shared" si="1"/>
        <v>27.398799999999913</v>
      </c>
      <c r="N24" s="391">
        <f t="shared" si="1"/>
        <v>914.84837646332676</v>
      </c>
      <c r="O24" s="392">
        <f t="shared" si="1"/>
        <v>149.90635802320691</v>
      </c>
      <c r="P24" s="392">
        <f t="shared" si="1"/>
        <v>896.27501180872923</v>
      </c>
      <c r="Q24" s="393">
        <f t="shared" si="1"/>
        <v>904.63005765078651</v>
      </c>
      <c r="R24" s="391">
        <f t="shared" si="1"/>
        <v>875.25781427495212</v>
      </c>
      <c r="S24" s="392">
        <f t="shared" si="1"/>
        <v>144.89631324684021</v>
      </c>
      <c r="T24" s="392">
        <f t="shared" si="1"/>
        <v>865.43583983082954</v>
      </c>
      <c r="U24" s="393">
        <f t="shared" si="1"/>
        <v>873.06568576121299</v>
      </c>
      <c r="V24" s="302">
        <f>SUM(B24:U24)</f>
        <v>12003.483857059884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149.82817021855936</v>
      </c>
    </row>
    <row r="26" spans="1:42" s="52" customFormat="1" ht="36.75" customHeight="1" x14ac:dyDescent="0.25">
      <c r="A26" s="321" t="s">
        <v>21</v>
      </c>
      <c r="B26" s="322"/>
      <c r="C26" s="323">
        <v>721</v>
      </c>
      <c r="D26" s="323">
        <v>683</v>
      </c>
      <c r="E26" s="323">
        <v>102</v>
      </c>
      <c r="F26" s="323">
        <v>693</v>
      </c>
      <c r="G26" s="323">
        <v>818</v>
      </c>
      <c r="H26" s="324"/>
      <c r="I26" s="323">
        <v>703</v>
      </c>
      <c r="J26" s="323">
        <v>721</v>
      </c>
      <c r="K26" s="323">
        <v>111</v>
      </c>
      <c r="L26" s="323">
        <v>729</v>
      </c>
      <c r="M26" s="325">
        <v>804</v>
      </c>
      <c r="N26" s="86">
        <v>872</v>
      </c>
      <c r="O26" s="35">
        <v>143</v>
      </c>
      <c r="P26" s="35">
        <v>854</v>
      </c>
      <c r="Q26" s="36">
        <v>862</v>
      </c>
      <c r="R26" s="34">
        <v>834</v>
      </c>
      <c r="S26" s="35">
        <v>138</v>
      </c>
      <c r="T26" s="35">
        <v>825</v>
      </c>
      <c r="U26" s="36">
        <v>832</v>
      </c>
      <c r="V26" s="326">
        <f>SUM(C26:U26)</f>
        <v>11445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648.46739999999977</v>
      </c>
      <c r="D27" s="300">
        <f t="shared" ref="D27:G27" si="2">(D26*D25/1000)*6</f>
        <v>614.2901999999998</v>
      </c>
      <c r="E27" s="300">
        <f t="shared" si="2"/>
        <v>91.738799999999969</v>
      </c>
      <c r="F27" s="300">
        <f t="shared" si="2"/>
        <v>623.28419999999983</v>
      </c>
      <c r="G27" s="300">
        <f t="shared" si="2"/>
        <v>735.70919999999978</v>
      </c>
      <c r="H27" s="328"/>
      <c r="I27" s="300">
        <f>(I26*I25/1000)*6</f>
        <v>632.27819999999986</v>
      </c>
      <c r="J27" s="300">
        <f>(J26*J25/1000)*6</f>
        <v>648.46739999999977</v>
      </c>
      <c r="K27" s="300">
        <f>(K26*K25/1000)*6</f>
        <v>99.833399999999955</v>
      </c>
      <c r="L27" s="300">
        <f>(L26*L25/1000)*6</f>
        <v>655.66259999999977</v>
      </c>
      <c r="M27" s="301">
        <f>(M26*M25/1000)*6</f>
        <v>723.11759999999981</v>
      </c>
      <c r="N27" s="302">
        <f>((N26*N25)*7/1000-N17-N18)/5</f>
        <v>130.72824470733465</v>
      </c>
      <c r="O27" s="204">
        <f t="shared" ref="O27:U27" si="3">((O26*O25)*7/1000-O17-O18)/5</f>
        <v>21.328708395358611</v>
      </c>
      <c r="P27" s="204">
        <f t="shared" si="3"/>
        <v>127.86543763825409</v>
      </c>
      <c r="Q27" s="205">
        <f t="shared" si="3"/>
        <v>129.07330846984263</v>
      </c>
      <c r="R27" s="203">
        <f t="shared" si="3"/>
        <v>124.97167714500952</v>
      </c>
      <c r="S27" s="204">
        <f t="shared" si="3"/>
        <v>20.581417350631948</v>
      </c>
      <c r="T27" s="204">
        <f t="shared" si="3"/>
        <v>123.44733203383403</v>
      </c>
      <c r="U27" s="205">
        <f t="shared" si="3"/>
        <v>124.59038284775735</v>
      </c>
      <c r="V27" s="88"/>
      <c r="W27" s="52">
        <f>((V24*1000)/V26)/7</f>
        <v>149.82817021855936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2.0908999999999631</v>
      </c>
      <c r="D28" s="330">
        <f t="shared" ref="D28:G28" si="4">+(D25-$C$32)*D26/1000</f>
        <v>1.980699999999965</v>
      </c>
      <c r="E28" s="330">
        <f t="shared" si="4"/>
        <v>0.29579999999999479</v>
      </c>
      <c r="F28" s="330">
        <f t="shared" si="4"/>
        <v>2.0096999999999645</v>
      </c>
      <c r="G28" s="330">
        <f t="shared" si="4"/>
        <v>2.3721999999999581</v>
      </c>
      <c r="H28" s="329"/>
      <c r="I28" s="330">
        <f>+(I25-$I$32)*I26/1000</f>
        <v>3.4446999999999637</v>
      </c>
      <c r="J28" s="330">
        <f t="shared" ref="J28:M28" si="5">+(J25-$I$32)*J26/1000</f>
        <v>3.5328999999999633</v>
      </c>
      <c r="K28" s="330">
        <f t="shared" si="5"/>
        <v>0.54389999999999428</v>
      </c>
      <c r="L28" s="330">
        <f t="shared" si="5"/>
        <v>3.5720999999999625</v>
      </c>
      <c r="M28" s="331">
        <f t="shared" si="5"/>
        <v>3.9395999999999591</v>
      </c>
      <c r="N28" s="259">
        <f t="shared" ref="N28:U28" si="6">((N26*N25)*7)/1000</f>
        <v>914.98959999999977</v>
      </c>
      <c r="O28" s="45">
        <f t="shared" si="6"/>
        <v>150.04989999999995</v>
      </c>
      <c r="P28" s="45">
        <f t="shared" si="6"/>
        <v>896.1021999999997</v>
      </c>
      <c r="Q28" s="46">
        <f t="shared" si="6"/>
        <v>904.49659999999972</v>
      </c>
      <c r="R28" s="44">
        <f t="shared" si="6"/>
        <v>875.11619999999971</v>
      </c>
      <c r="S28" s="45">
        <f t="shared" si="6"/>
        <v>144.80339999999995</v>
      </c>
      <c r="T28" s="45">
        <f t="shared" si="6"/>
        <v>865.67249999999967</v>
      </c>
      <c r="U28" s="46">
        <f t="shared" si="6"/>
        <v>873.01759999999979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841.16666666666913</v>
      </c>
      <c r="D29" s="333">
        <f t="shared" si="7"/>
        <v>796.83333333333564</v>
      </c>
      <c r="E29" s="333">
        <f t="shared" si="7"/>
        <v>119.00000000000034</v>
      </c>
      <c r="F29" s="333">
        <f t="shared" si="7"/>
        <v>808.50000000000239</v>
      </c>
      <c r="G29" s="333">
        <f t="shared" si="7"/>
        <v>954.3333333333361</v>
      </c>
      <c r="H29" s="332"/>
      <c r="I29" s="333">
        <f>+I26*(1.16666666666667)</f>
        <v>820.16666666666902</v>
      </c>
      <c r="J29" s="333">
        <f>+J26*(1.16666666666667)</f>
        <v>841.16666666666913</v>
      </c>
      <c r="K29" s="333">
        <f>+K26*(1.16666666666667)</f>
        <v>129.50000000000037</v>
      </c>
      <c r="L29" s="333">
        <f>+L26*(1.16666666666667)</f>
        <v>850.5000000000025</v>
      </c>
      <c r="M29" s="334">
        <f>+M26*(1.16666666666667)</f>
        <v>938.00000000000273</v>
      </c>
      <c r="N29" s="89">
        <f t="shared" ref="N29:U29" si="8">+(N24/N26)/7*1000</f>
        <v>149.87686377184252</v>
      </c>
      <c r="O29" s="49">
        <f t="shared" si="8"/>
        <v>149.75660142178512</v>
      </c>
      <c r="P29" s="49">
        <f t="shared" si="8"/>
        <v>149.92890796398953</v>
      </c>
      <c r="Q29" s="50">
        <f t="shared" si="8"/>
        <v>149.92211760868187</v>
      </c>
      <c r="R29" s="48">
        <f t="shared" si="8"/>
        <v>149.92425732698737</v>
      </c>
      <c r="S29" s="49">
        <f t="shared" si="8"/>
        <v>149.99618348534182</v>
      </c>
      <c r="T29" s="49">
        <f t="shared" si="8"/>
        <v>149.85901988412633</v>
      </c>
      <c r="U29" s="50">
        <f t="shared" si="8"/>
        <v>149.90825648372478</v>
      </c>
      <c r="V29" s="344"/>
    </row>
    <row r="30" spans="1:42" s="304" customFormat="1" ht="33.75" customHeight="1" x14ac:dyDescent="0.25">
      <c r="A30" s="52"/>
      <c r="B30" s="328"/>
      <c r="C30" s="335">
        <f>(C27/6)</f>
        <v>108.07789999999996</v>
      </c>
      <c r="D30" s="335">
        <f t="shared" ref="D30:G30" si="9">+(D27/6)</f>
        <v>102.38169999999997</v>
      </c>
      <c r="E30" s="335">
        <f t="shared" si="9"/>
        <v>15.289799999999994</v>
      </c>
      <c r="F30" s="335">
        <f t="shared" si="9"/>
        <v>103.88069999999998</v>
      </c>
      <c r="G30" s="335">
        <f t="shared" si="9"/>
        <v>122.61819999999996</v>
      </c>
      <c r="H30" s="328"/>
      <c r="I30" s="335">
        <f>+(I27/6)</f>
        <v>105.37969999999997</v>
      </c>
      <c r="J30" s="335">
        <f>+(J27/6)</f>
        <v>108.07789999999996</v>
      </c>
      <c r="K30" s="335">
        <f>+(K27/6)</f>
        <v>16.638899999999992</v>
      </c>
      <c r="L30" s="335">
        <f>+(L27/6)</f>
        <v>109.27709999999996</v>
      </c>
      <c r="M30" s="336">
        <f>+(M27/6)</f>
        <v>120.51959999999997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266.52429999999993</v>
      </c>
      <c r="D31" s="335">
        <f t="shared" ref="D31:G31" si="10">+((D27-D24)/4)+D30</f>
        <v>252.46099999999993</v>
      </c>
      <c r="E31" s="335">
        <f t="shared" si="10"/>
        <v>37.698699999999988</v>
      </c>
      <c r="F31" s="335">
        <f t="shared" si="10"/>
        <v>256.19544999999994</v>
      </c>
      <c r="G31" s="335">
        <f t="shared" si="10"/>
        <v>302.3579499999999</v>
      </c>
      <c r="H31" s="328"/>
      <c r="I31" s="335">
        <f>+((I27-I24)/4)+I30</f>
        <v>257.47689999999994</v>
      </c>
      <c r="J31" s="335">
        <f>+((J27-J24)/4)+J30</f>
        <v>264.0483999999999</v>
      </c>
      <c r="K31" s="335">
        <f>+((K27-K24)/4)+K30</f>
        <v>40.692949999999982</v>
      </c>
      <c r="L31" s="335">
        <f>+((L27-L24)/4)+L30</f>
        <v>266.90669999999989</v>
      </c>
      <c r="M31" s="336">
        <f>+((M27-M24)/4)+M30</f>
        <v>294.44929999999994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443.49900000000002</v>
      </c>
      <c r="E32" s="340">
        <f>+SUM(C26:G26)</f>
        <v>3017</v>
      </c>
      <c r="F32" s="341"/>
      <c r="G32" s="341"/>
      <c r="H32" s="337"/>
      <c r="I32" s="338">
        <v>145</v>
      </c>
      <c r="J32" s="339">
        <f>+I32*K32/1000</f>
        <v>444.86</v>
      </c>
      <c r="K32" s="340">
        <f>+SUM(I26:M26)</f>
        <v>3068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110.2</v>
      </c>
      <c r="C39" s="82">
        <v>111.4</v>
      </c>
      <c r="D39" s="82">
        <v>10.5</v>
      </c>
      <c r="E39" s="82">
        <v>112.4</v>
      </c>
      <c r="F39" s="82">
        <v>112.9</v>
      </c>
      <c r="G39" s="82"/>
      <c r="H39" s="82"/>
      <c r="I39" s="205">
        <f t="shared" ref="I39:I46" si="11">SUM(B39:H39)</f>
        <v>457.4</v>
      </c>
      <c r="J39" s="52"/>
      <c r="K39" s="404" t="s">
        <v>13</v>
      </c>
      <c r="L39" s="82">
        <v>8.8000000000000007</v>
      </c>
      <c r="M39" s="82">
        <v>8.9</v>
      </c>
      <c r="N39" s="82">
        <v>0.8</v>
      </c>
      <c r="O39" s="82">
        <v>7.7</v>
      </c>
      <c r="P39" s="82">
        <v>7.7</v>
      </c>
      <c r="Q39" s="82"/>
      <c r="R39" s="205">
        <f t="shared" ref="R39:R46" si="12">SUM(L39:Q39)</f>
        <v>33.900000000000006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110.2</v>
      </c>
      <c r="C40" s="82">
        <v>111.4</v>
      </c>
      <c r="D40" s="82">
        <v>10.3</v>
      </c>
      <c r="E40" s="82">
        <v>112.4</v>
      </c>
      <c r="F40" s="82">
        <v>112.4</v>
      </c>
      <c r="G40" s="82"/>
      <c r="H40" s="82"/>
      <c r="I40" s="205">
        <f t="shared" si="11"/>
        <v>456.70000000000005</v>
      </c>
      <c r="J40" s="52"/>
      <c r="K40" s="406" t="s">
        <v>14</v>
      </c>
      <c r="L40" s="82">
        <v>8.8000000000000007</v>
      </c>
      <c r="M40" s="82">
        <v>8.9</v>
      </c>
      <c r="N40" s="82">
        <v>0.8</v>
      </c>
      <c r="O40" s="82">
        <v>7.7</v>
      </c>
      <c r="P40" s="82">
        <v>7.7</v>
      </c>
      <c r="Q40" s="82"/>
      <c r="R40" s="205">
        <f t="shared" si="12"/>
        <v>33.900000000000006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8.5</v>
      </c>
      <c r="M41" s="82">
        <v>8.6999999999999993</v>
      </c>
      <c r="N41" s="82">
        <v>0.7</v>
      </c>
      <c r="O41" s="82">
        <v>7.8</v>
      </c>
      <c r="P41" s="82">
        <v>8.3000000000000007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8.6999999999999993</v>
      </c>
      <c r="N42" s="82">
        <v>0.7</v>
      </c>
      <c r="O42" s="82">
        <v>7.8</v>
      </c>
      <c r="P42" s="82">
        <v>8.3000000000000007</v>
      </c>
      <c r="Q42" s="82"/>
      <c r="R42" s="205">
        <f t="shared" si="12"/>
        <v>34.099999999999994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8.6999999999999993</v>
      </c>
      <c r="N43" s="82">
        <v>0.8</v>
      </c>
      <c r="O43" s="82">
        <v>7.8</v>
      </c>
      <c r="P43" s="82">
        <v>8.3000000000000007</v>
      </c>
      <c r="Q43" s="82"/>
      <c r="R43" s="205">
        <f t="shared" si="12"/>
        <v>34.200000000000003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8.6999999999999993</v>
      </c>
      <c r="N44" s="82">
        <v>0.8</v>
      </c>
      <c r="O44" s="82">
        <v>7.8</v>
      </c>
      <c r="P44" s="82">
        <v>8.4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8.6999999999999993</v>
      </c>
      <c r="N45" s="82">
        <v>0.8</v>
      </c>
      <c r="O45" s="82">
        <v>7.9</v>
      </c>
      <c r="P45" s="82">
        <v>8.4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220.4</v>
      </c>
      <c r="C46" s="309">
        <f t="shared" si="13"/>
        <v>222.8</v>
      </c>
      <c r="D46" s="309">
        <f t="shared" si="13"/>
        <v>20.8</v>
      </c>
      <c r="E46" s="309">
        <f t="shared" si="13"/>
        <v>224.8</v>
      </c>
      <c r="F46" s="309">
        <f t="shared" si="13"/>
        <v>225.3</v>
      </c>
      <c r="G46" s="309">
        <f t="shared" si="13"/>
        <v>0</v>
      </c>
      <c r="H46" s="309">
        <f t="shared" si="13"/>
        <v>0</v>
      </c>
      <c r="I46" s="205">
        <f t="shared" si="11"/>
        <v>914.10000000000014</v>
      </c>
      <c r="K46" s="406" t="s">
        <v>11</v>
      </c>
      <c r="L46" s="308">
        <f t="shared" ref="L46:Q46" si="14">SUM(L39:L45)</f>
        <v>60.500000000000007</v>
      </c>
      <c r="M46" s="309">
        <f t="shared" si="14"/>
        <v>61.300000000000011</v>
      </c>
      <c r="N46" s="309">
        <f t="shared" si="14"/>
        <v>5.3999999999999995</v>
      </c>
      <c r="O46" s="309">
        <f t="shared" si="14"/>
        <v>54.499999999999993</v>
      </c>
      <c r="P46" s="309">
        <f t="shared" si="14"/>
        <v>57.099999999999994</v>
      </c>
      <c r="Q46" s="309">
        <f t="shared" si="14"/>
        <v>0</v>
      </c>
      <c r="R46" s="205">
        <f t="shared" si="12"/>
        <v>238.8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150.1</v>
      </c>
      <c r="C47" s="571">
        <v>150.1</v>
      </c>
      <c r="D47" s="571">
        <v>150.1</v>
      </c>
      <c r="E47" s="571">
        <v>154</v>
      </c>
      <c r="F47" s="571">
        <v>154</v>
      </c>
      <c r="G47" s="317"/>
      <c r="H47" s="317"/>
      <c r="I47" s="425">
        <f>+((I46/I48)/7)*1000</f>
        <v>43.470610614418874</v>
      </c>
      <c r="K47" s="407" t="s">
        <v>20</v>
      </c>
      <c r="L47" s="316">
        <v>146.5</v>
      </c>
      <c r="M47" s="317">
        <v>148.5</v>
      </c>
      <c r="N47" s="317">
        <v>154</v>
      </c>
      <c r="O47" s="317">
        <v>147</v>
      </c>
      <c r="P47" s="317">
        <v>154</v>
      </c>
      <c r="Q47" s="317"/>
      <c r="R47" s="425">
        <f>+((R46/R48)/7)*1000</f>
        <v>148.97067997504678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734</v>
      </c>
      <c r="C48" s="35">
        <v>742</v>
      </c>
      <c r="D48" s="35">
        <v>68</v>
      </c>
      <c r="E48" s="35">
        <v>730</v>
      </c>
      <c r="F48" s="35">
        <v>730</v>
      </c>
      <c r="G48" s="35"/>
      <c r="H48" s="35"/>
      <c r="I48" s="427">
        <f>SUM(B48:H48)</f>
        <v>3004</v>
      </c>
      <c r="J48" s="52"/>
      <c r="K48" s="409" t="s">
        <v>21</v>
      </c>
      <c r="L48" s="428">
        <v>59</v>
      </c>
      <c r="M48" s="411">
        <v>59</v>
      </c>
      <c r="N48" s="411">
        <v>5</v>
      </c>
      <c r="O48" s="411">
        <v>53</v>
      </c>
      <c r="P48" s="411">
        <v>53</v>
      </c>
      <c r="Q48" s="411"/>
      <c r="R48" s="429">
        <f>SUM(L48:Q48)</f>
        <v>229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110.17339999999999</v>
      </c>
      <c r="C49" s="204">
        <f t="shared" si="15"/>
        <v>111.3742</v>
      </c>
      <c r="D49" s="204">
        <f t="shared" si="15"/>
        <v>10.206799999999999</v>
      </c>
      <c r="E49" s="204">
        <f t="shared" si="15"/>
        <v>112.42</v>
      </c>
      <c r="F49" s="204">
        <f t="shared" si="15"/>
        <v>112.42</v>
      </c>
      <c r="G49" s="204">
        <f t="shared" si="15"/>
        <v>0</v>
      </c>
      <c r="H49" s="204">
        <f t="shared" si="15"/>
        <v>0</v>
      </c>
      <c r="I49" s="431">
        <f>((I46*1000)/I48)/7</f>
        <v>43.470610614418874</v>
      </c>
      <c r="K49" s="414" t="s">
        <v>22</v>
      </c>
      <c r="L49" s="302">
        <f t="shared" ref="L49:Q49" si="16">((L48*L47)*7/1000-L39-L40)/5</f>
        <v>8.5808999999999997</v>
      </c>
      <c r="M49" s="302">
        <f t="shared" si="16"/>
        <v>8.7061000000000011</v>
      </c>
      <c r="N49" s="302">
        <f t="shared" si="16"/>
        <v>0.75800000000000001</v>
      </c>
      <c r="O49" s="302">
        <f t="shared" si="16"/>
        <v>7.827399999999999</v>
      </c>
      <c r="P49" s="302">
        <f t="shared" si="16"/>
        <v>8.3467999999999982</v>
      </c>
      <c r="Q49" s="204">
        <f t="shared" si="16"/>
        <v>0</v>
      </c>
      <c r="R49" s="432">
        <f>((R46*1000)/R48)/7</f>
        <v>148.97067997504678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771.21379999999988</v>
      </c>
      <c r="C50" s="43">
        <f t="shared" si="17"/>
        <v>779.61940000000004</v>
      </c>
      <c r="D50" s="43">
        <f t="shared" si="17"/>
        <v>71.447599999999994</v>
      </c>
      <c r="E50" s="43">
        <f t="shared" si="17"/>
        <v>786.94</v>
      </c>
      <c r="F50" s="43">
        <f t="shared" si="17"/>
        <v>786.94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60.5045</v>
      </c>
      <c r="M50" s="43">
        <f t="shared" si="18"/>
        <v>61.330500000000001</v>
      </c>
      <c r="N50" s="43">
        <f t="shared" si="18"/>
        <v>5.39</v>
      </c>
      <c r="O50" s="43">
        <f t="shared" si="18"/>
        <v>54.536999999999999</v>
      </c>
      <c r="P50" s="43">
        <f t="shared" si="18"/>
        <v>57.134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42.896068509147526</v>
      </c>
      <c r="C51" s="49">
        <f t="shared" si="19"/>
        <v>42.89564882556796</v>
      </c>
      <c r="D51" s="49">
        <f t="shared" si="19"/>
        <v>43.69747899159664</v>
      </c>
      <c r="E51" s="49">
        <f t="shared" si="19"/>
        <v>43.992172211350301</v>
      </c>
      <c r="F51" s="49">
        <f t="shared" si="19"/>
        <v>44.090019569471622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146.48910411622279</v>
      </c>
      <c r="M51" s="49">
        <f t="shared" si="20"/>
        <v>148.42615012106538</v>
      </c>
      <c r="N51" s="49">
        <f t="shared" si="20"/>
        <v>154.28571428571428</v>
      </c>
      <c r="O51" s="49">
        <f t="shared" si="20"/>
        <v>146.90026954177895</v>
      </c>
      <c r="P51" s="49">
        <f t="shared" si="20"/>
        <v>153.90835579514822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43"/>
      <c r="D73" s="643"/>
      <c r="E73" s="643"/>
      <c r="F73" s="118"/>
      <c r="G73" s="198"/>
      <c r="H73" s="643"/>
      <c r="I73" s="643"/>
      <c r="J73" s="643"/>
      <c r="K73" s="118"/>
      <c r="L73" s="198"/>
      <c r="M73" s="643"/>
      <c r="N73" s="643"/>
      <c r="O73" s="118"/>
      <c r="P73" s="198"/>
      <c r="Q73" s="643"/>
      <c r="R73" s="64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8.6999999999999993</v>
      </c>
      <c r="D76" s="204">
        <v>1.1000000000000001</v>
      </c>
      <c r="E76" s="204">
        <v>9.1999999999999993</v>
      </c>
      <c r="F76" s="205">
        <v>10.3</v>
      </c>
      <c r="G76" s="203">
        <v>9.1999999999999993</v>
      </c>
      <c r="H76" s="204">
        <v>9.4</v>
      </c>
      <c r="I76" s="204">
        <v>1.7</v>
      </c>
      <c r="J76" s="204">
        <v>9.5</v>
      </c>
      <c r="K76" s="205">
        <v>10.4</v>
      </c>
      <c r="L76" s="203">
        <v>10.9</v>
      </c>
      <c r="M76" s="204">
        <v>1.7</v>
      </c>
      <c r="N76" s="204">
        <v>11</v>
      </c>
      <c r="O76" s="205">
        <v>10.8</v>
      </c>
      <c r="P76" s="203">
        <v>10.7</v>
      </c>
      <c r="Q76" s="204">
        <v>2</v>
      </c>
      <c r="R76" s="204">
        <v>10.5</v>
      </c>
      <c r="S76" s="205">
        <v>10.6</v>
      </c>
      <c r="T76" s="405">
        <f t="shared" ref="T76:T83" si="26">SUM(B76:S76)</f>
        <v>147.20000000000002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8.6999999999999993</v>
      </c>
      <c r="D77" s="204">
        <v>1.1000000000000001</v>
      </c>
      <c r="E77" s="204">
        <v>9.1999999999999993</v>
      </c>
      <c r="F77" s="205">
        <v>10.3</v>
      </c>
      <c r="G77" s="203">
        <v>9.1999999999999993</v>
      </c>
      <c r="H77" s="204">
        <v>9.4</v>
      </c>
      <c r="I77" s="204">
        <v>1.7</v>
      </c>
      <c r="J77" s="204">
        <v>9.5</v>
      </c>
      <c r="K77" s="205">
        <v>10.4</v>
      </c>
      <c r="L77" s="203">
        <v>10.9</v>
      </c>
      <c r="M77" s="204">
        <v>1.7</v>
      </c>
      <c r="N77" s="204">
        <v>11</v>
      </c>
      <c r="O77" s="205">
        <v>10.8</v>
      </c>
      <c r="P77" s="203">
        <v>10.7</v>
      </c>
      <c r="Q77" s="204">
        <v>2</v>
      </c>
      <c r="R77" s="204">
        <v>10.5</v>
      </c>
      <c r="S77" s="205">
        <v>10.6</v>
      </c>
      <c r="T77" s="405">
        <f t="shared" si="26"/>
        <v>147.20000000000002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8.8000000000000007</v>
      </c>
      <c r="D78" s="204">
        <v>1.1000000000000001</v>
      </c>
      <c r="E78" s="204">
        <v>9.1</v>
      </c>
      <c r="F78" s="205">
        <v>10.3</v>
      </c>
      <c r="G78" s="203">
        <v>9.4</v>
      </c>
      <c r="H78" s="204">
        <v>9.4</v>
      </c>
      <c r="I78" s="204">
        <v>1.7</v>
      </c>
      <c r="J78" s="204">
        <v>9.5</v>
      </c>
      <c r="K78" s="205">
        <v>10.3</v>
      </c>
      <c r="L78" s="203">
        <v>10.8</v>
      </c>
      <c r="M78" s="204">
        <v>1.7</v>
      </c>
      <c r="N78" s="204">
        <v>11</v>
      </c>
      <c r="O78" s="205">
        <v>10.7</v>
      </c>
      <c r="P78" s="203">
        <v>10.6</v>
      </c>
      <c r="Q78" s="204">
        <v>2</v>
      </c>
      <c r="R78" s="204">
        <v>10.5</v>
      </c>
      <c r="S78" s="205">
        <v>10.6</v>
      </c>
      <c r="T78" s="405">
        <f t="shared" si="26"/>
        <v>146.99999999999997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</v>
      </c>
      <c r="E79" s="204">
        <v>9</v>
      </c>
      <c r="F79" s="205">
        <v>10.5</v>
      </c>
      <c r="G79" s="203">
        <v>9.4</v>
      </c>
      <c r="H79" s="204">
        <v>9.4</v>
      </c>
      <c r="I79" s="204">
        <v>1.7</v>
      </c>
      <c r="J79" s="204">
        <v>9.5</v>
      </c>
      <c r="K79" s="205">
        <v>10.3</v>
      </c>
      <c r="L79" s="203">
        <v>11</v>
      </c>
      <c r="M79" s="204">
        <v>1.7</v>
      </c>
      <c r="N79" s="204">
        <v>10.8</v>
      </c>
      <c r="O79" s="205">
        <v>10.9</v>
      </c>
      <c r="P79" s="203">
        <v>10.9</v>
      </c>
      <c r="Q79" s="204">
        <v>1.5</v>
      </c>
      <c r="R79" s="204">
        <v>10.7</v>
      </c>
      <c r="S79" s="205">
        <v>10.8</v>
      </c>
      <c r="T79" s="405">
        <f t="shared" si="26"/>
        <v>147.4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8.9</v>
      </c>
      <c r="D80" s="204">
        <v>1</v>
      </c>
      <c r="E80" s="204">
        <v>9</v>
      </c>
      <c r="F80" s="205">
        <v>10.5</v>
      </c>
      <c r="G80" s="203">
        <v>9.4</v>
      </c>
      <c r="H80" s="204">
        <v>9.4</v>
      </c>
      <c r="I80" s="204">
        <v>1.7</v>
      </c>
      <c r="J80" s="204">
        <v>9.5</v>
      </c>
      <c r="K80" s="205">
        <v>10.3</v>
      </c>
      <c r="L80" s="203">
        <v>11</v>
      </c>
      <c r="M80" s="204">
        <v>1.7</v>
      </c>
      <c r="N80" s="204">
        <v>10.8</v>
      </c>
      <c r="O80" s="205">
        <v>10.9</v>
      </c>
      <c r="P80" s="203">
        <v>10.9</v>
      </c>
      <c r="Q80" s="204">
        <v>1.5</v>
      </c>
      <c r="R80" s="204">
        <v>10.7</v>
      </c>
      <c r="S80" s="205">
        <v>10.8</v>
      </c>
      <c r="T80" s="405">
        <f t="shared" si="26"/>
        <v>147.4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</v>
      </c>
      <c r="E81" s="204">
        <v>9</v>
      </c>
      <c r="F81" s="205">
        <v>10.4</v>
      </c>
      <c r="G81" s="203">
        <v>9.4</v>
      </c>
      <c r="H81" s="204">
        <v>9.4</v>
      </c>
      <c r="I81" s="204">
        <v>1.7</v>
      </c>
      <c r="J81" s="204">
        <v>9.5</v>
      </c>
      <c r="K81" s="205">
        <v>10.199999999999999</v>
      </c>
      <c r="L81" s="203">
        <v>10.9</v>
      </c>
      <c r="M81" s="204">
        <v>1.7</v>
      </c>
      <c r="N81" s="204">
        <v>10.8</v>
      </c>
      <c r="O81" s="205">
        <v>10.8</v>
      </c>
      <c r="P81" s="203">
        <v>10.8</v>
      </c>
      <c r="Q81" s="204">
        <v>1.5</v>
      </c>
      <c r="R81" s="204">
        <v>10.7</v>
      </c>
      <c r="S81" s="205">
        <v>10.7</v>
      </c>
      <c r="T81" s="405">
        <f t="shared" si="26"/>
        <v>146.69999999999999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</v>
      </c>
      <c r="E82" s="204">
        <v>9</v>
      </c>
      <c r="F82" s="205">
        <v>10.4</v>
      </c>
      <c r="G82" s="203">
        <v>9.4</v>
      </c>
      <c r="H82" s="204">
        <v>9.4</v>
      </c>
      <c r="I82" s="204">
        <v>1.7</v>
      </c>
      <c r="J82" s="204">
        <v>9.5</v>
      </c>
      <c r="K82" s="205">
        <v>10.199999999999999</v>
      </c>
      <c r="L82" s="203">
        <v>10.9</v>
      </c>
      <c r="M82" s="204">
        <v>1.7</v>
      </c>
      <c r="N82" s="204">
        <v>10.8</v>
      </c>
      <c r="O82" s="205">
        <v>10.8</v>
      </c>
      <c r="P82" s="203">
        <v>10.8</v>
      </c>
      <c r="Q82" s="204">
        <v>1.5</v>
      </c>
      <c r="R82" s="204">
        <v>10.7</v>
      </c>
      <c r="S82" s="205">
        <v>10.7</v>
      </c>
      <c r="T82" s="405">
        <f t="shared" si="26"/>
        <v>146.69999999999999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65.899999999999991</v>
      </c>
      <c r="C83" s="309">
        <f>SUM(C76:C82)</f>
        <v>61.8</v>
      </c>
      <c r="D83" s="309">
        <f>SUM(D76:D82)</f>
        <v>7.3000000000000007</v>
      </c>
      <c r="E83" s="309">
        <f>SUM(E76:E82)</f>
        <v>63.5</v>
      </c>
      <c r="F83" s="310">
        <f>SUM(F76:F82)</f>
        <v>72.7</v>
      </c>
      <c r="G83" s="311">
        <f t="shared" ref="G83:S83" si="27">SUM(G76:G82)</f>
        <v>65.399999999999991</v>
      </c>
      <c r="H83" s="309">
        <f t="shared" si="27"/>
        <v>65.8</v>
      </c>
      <c r="I83" s="309">
        <f t="shared" si="27"/>
        <v>11.899999999999999</v>
      </c>
      <c r="J83" s="309">
        <f t="shared" si="27"/>
        <v>66.5</v>
      </c>
      <c r="K83" s="310">
        <f t="shared" si="27"/>
        <v>72.100000000000009</v>
      </c>
      <c r="L83" s="311">
        <f t="shared" si="27"/>
        <v>76.400000000000006</v>
      </c>
      <c r="M83" s="309">
        <f t="shared" si="27"/>
        <v>11.899999999999999</v>
      </c>
      <c r="N83" s="309">
        <f t="shared" si="27"/>
        <v>76.199999999999989</v>
      </c>
      <c r="O83" s="310">
        <f t="shared" si="27"/>
        <v>75.699999999999989</v>
      </c>
      <c r="P83" s="311">
        <f t="shared" si="27"/>
        <v>75.399999999999991</v>
      </c>
      <c r="Q83" s="309">
        <f t="shared" si="27"/>
        <v>12</v>
      </c>
      <c r="R83" s="309">
        <f t="shared" si="27"/>
        <v>74.300000000000011</v>
      </c>
      <c r="S83" s="310">
        <f t="shared" si="27"/>
        <v>74.8</v>
      </c>
      <c r="T83" s="405">
        <f t="shared" si="26"/>
        <v>1029.5999999999999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156</v>
      </c>
      <c r="C84" s="317">
        <v>154</v>
      </c>
      <c r="D84" s="317">
        <v>156.5</v>
      </c>
      <c r="E84" s="317">
        <v>153</v>
      </c>
      <c r="F84" s="318">
        <v>151.5</v>
      </c>
      <c r="G84" s="319">
        <v>156</v>
      </c>
      <c r="H84" s="317">
        <v>154</v>
      </c>
      <c r="I84" s="317">
        <v>156</v>
      </c>
      <c r="J84" s="317">
        <v>153.5</v>
      </c>
      <c r="K84" s="318">
        <v>151.5</v>
      </c>
      <c r="L84" s="319">
        <v>155.5</v>
      </c>
      <c r="M84" s="317">
        <v>155.5</v>
      </c>
      <c r="N84" s="317">
        <v>153</v>
      </c>
      <c r="O84" s="318">
        <v>152</v>
      </c>
      <c r="P84" s="319">
        <v>155</v>
      </c>
      <c r="Q84" s="317">
        <v>155.5</v>
      </c>
      <c r="R84" s="317">
        <v>153</v>
      </c>
      <c r="S84" s="318">
        <v>151.5</v>
      </c>
      <c r="T84" s="408">
        <f>+((T83/T85)/7)*1000</f>
        <v>153.53414852371009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58</v>
      </c>
      <c r="D85" s="411">
        <v>7</v>
      </c>
      <c r="E85" s="411">
        <v>59</v>
      </c>
      <c r="F85" s="412">
        <v>68</v>
      </c>
      <c r="G85" s="410">
        <v>60</v>
      </c>
      <c r="H85" s="411">
        <v>61</v>
      </c>
      <c r="I85" s="411">
        <v>11</v>
      </c>
      <c r="J85" s="411">
        <v>62</v>
      </c>
      <c r="K85" s="412">
        <v>68</v>
      </c>
      <c r="L85" s="410">
        <v>71</v>
      </c>
      <c r="M85" s="411">
        <v>11</v>
      </c>
      <c r="N85" s="411">
        <v>70</v>
      </c>
      <c r="O85" s="412">
        <v>70</v>
      </c>
      <c r="P85" s="410">
        <v>71</v>
      </c>
      <c r="Q85" s="411">
        <v>10</v>
      </c>
      <c r="R85" s="411">
        <v>70</v>
      </c>
      <c r="S85" s="412">
        <v>70</v>
      </c>
      <c r="T85" s="413">
        <f>SUM(B85:S85)</f>
        <v>958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9.5223999999999993</v>
      </c>
      <c r="C86" s="204">
        <f t="shared" si="28"/>
        <v>9.024799999999999</v>
      </c>
      <c r="D86" s="204">
        <f t="shared" si="28"/>
        <v>1.0937000000000001</v>
      </c>
      <c r="E86" s="204">
        <f t="shared" si="28"/>
        <v>8.9578000000000007</v>
      </c>
      <c r="F86" s="205">
        <f t="shared" si="28"/>
        <v>10.302800000000001</v>
      </c>
      <c r="G86" s="203">
        <f t="shared" si="28"/>
        <v>9.4239999999999977</v>
      </c>
      <c r="H86" s="204">
        <f t="shared" si="28"/>
        <v>9.3916000000000004</v>
      </c>
      <c r="I86" s="204">
        <f t="shared" si="28"/>
        <v>1.7224000000000004</v>
      </c>
      <c r="J86" s="204">
        <f t="shared" si="28"/>
        <v>9.5237999999999996</v>
      </c>
      <c r="K86" s="205">
        <f t="shared" si="28"/>
        <v>10.262800000000002</v>
      </c>
      <c r="L86" s="203">
        <f t="shared" si="28"/>
        <v>11.0967</v>
      </c>
      <c r="M86" s="204">
        <f t="shared" si="28"/>
        <v>1.7147000000000001</v>
      </c>
      <c r="N86" s="204">
        <f t="shared" si="28"/>
        <v>10.593999999999999</v>
      </c>
      <c r="O86" s="205">
        <f t="shared" si="28"/>
        <v>10.576000000000002</v>
      </c>
      <c r="P86" s="203">
        <f t="shared" si="28"/>
        <v>11.126999999999999</v>
      </c>
      <c r="Q86" s="204">
        <f t="shared" si="28"/>
        <v>1.377</v>
      </c>
      <c r="R86" s="204">
        <f t="shared" si="28"/>
        <v>10.794</v>
      </c>
      <c r="S86" s="205">
        <f t="shared" si="28"/>
        <v>10.606999999999999</v>
      </c>
      <c r="T86" s="413">
        <f>((T83*1000)/T85)/7</f>
        <v>153.53414852371012</v>
      </c>
      <c r="AD86" s="3"/>
    </row>
    <row r="87" spans="1:41" ht="33.75" customHeight="1" x14ac:dyDescent="0.25">
      <c r="A87" s="99" t="s">
        <v>23</v>
      </c>
      <c r="B87" s="42">
        <f>((B85*B84)*7)/1000</f>
        <v>66.611999999999995</v>
      </c>
      <c r="C87" s="43">
        <f>((C85*C84)*7)/1000</f>
        <v>62.524000000000001</v>
      </c>
      <c r="D87" s="43">
        <f>((D85*D84)*7)/1000</f>
        <v>7.6684999999999999</v>
      </c>
      <c r="E87" s="43">
        <f>((E85*E84)*7)/1000</f>
        <v>63.189</v>
      </c>
      <c r="F87" s="90">
        <f>((F85*F84)*7)/1000</f>
        <v>72.114000000000004</v>
      </c>
      <c r="G87" s="42">
        <f t="shared" ref="G87:S87" si="29">((G85*G84)*7)/1000</f>
        <v>65.52</v>
      </c>
      <c r="H87" s="43">
        <f t="shared" si="29"/>
        <v>65.757999999999996</v>
      </c>
      <c r="I87" s="43">
        <f t="shared" si="29"/>
        <v>12.012</v>
      </c>
      <c r="J87" s="43">
        <f t="shared" si="29"/>
        <v>66.619</v>
      </c>
      <c r="K87" s="90">
        <f t="shared" si="29"/>
        <v>72.114000000000004</v>
      </c>
      <c r="L87" s="42">
        <f t="shared" si="29"/>
        <v>77.283500000000004</v>
      </c>
      <c r="M87" s="43">
        <f t="shared" si="29"/>
        <v>11.9735</v>
      </c>
      <c r="N87" s="43">
        <f t="shared" si="29"/>
        <v>74.97</v>
      </c>
      <c r="O87" s="90">
        <f t="shared" si="29"/>
        <v>74.48</v>
      </c>
      <c r="P87" s="42">
        <f t="shared" si="29"/>
        <v>77.034999999999997</v>
      </c>
      <c r="Q87" s="43">
        <f t="shared" si="29"/>
        <v>10.885</v>
      </c>
      <c r="R87" s="43">
        <f t="shared" si="29"/>
        <v>74.97</v>
      </c>
      <c r="S87" s="90">
        <f t="shared" si="29"/>
        <v>74.234999999999999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154.33255269320841</v>
      </c>
      <c r="C88" s="49">
        <f>+(C83/C85)/7*1000</f>
        <v>152.21674876847291</v>
      </c>
      <c r="D88" s="49">
        <f>+(D83/D85)/7*1000</f>
        <v>148.9795918367347</v>
      </c>
      <c r="E88" s="49">
        <f>+(E83/E85)/7*1000</f>
        <v>153.75302663438256</v>
      </c>
      <c r="F88" s="50">
        <f>+(F83/F85)/7*1000</f>
        <v>152.73109243697476</v>
      </c>
      <c r="G88" s="48">
        <f t="shared" ref="G88:S88" si="30">+(G83/G85)/7*1000</f>
        <v>155.71428571428569</v>
      </c>
      <c r="H88" s="49">
        <f t="shared" si="30"/>
        <v>154.09836065573771</v>
      </c>
      <c r="I88" s="49">
        <f t="shared" si="30"/>
        <v>154.54545454545453</v>
      </c>
      <c r="J88" s="49">
        <f t="shared" si="30"/>
        <v>153.2258064516129</v>
      </c>
      <c r="K88" s="50">
        <f t="shared" si="30"/>
        <v>151.47058823529417</v>
      </c>
      <c r="L88" s="48">
        <f t="shared" si="30"/>
        <v>153.72233400402416</v>
      </c>
      <c r="M88" s="49">
        <f t="shared" si="30"/>
        <v>154.54545454545453</v>
      </c>
      <c r="N88" s="49">
        <f t="shared" si="30"/>
        <v>155.51020408163259</v>
      </c>
      <c r="O88" s="50">
        <f t="shared" si="30"/>
        <v>154.48979591836732</v>
      </c>
      <c r="P88" s="48">
        <f t="shared" si="30"/>
        <v>151.7102615694165</v>
      </c>
      <c r="Q88" s="49">
        <f t="shared" si="30"/>
        <v>171.42857142857142</v>
      </c>
      <c r="R88" s="49">
        <f t="shared" si="30"/>
        <v>151.63265306122452</v>
      </c>
      <c r="S88" s="50">
        <f t="shared" si="30"/>
        <v>152.65306122448979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4AAA-9774-44DE-8564-444AADF30AF4}">
  <dimension ref="A1:AQ239"/>
  <sheetViews>
    <sheetView view="pageBreakPreview" topLeftCell="A42" zoomScale="30" zoomScaleNormal="29" zoomScaleSheetLayoutView="30" workbookViewId="0">
      <selection activeCell="B85" sqref="B85:S8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644"/>
      <c r="E3" s="644"/>
      <c r="F3" s="644"/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4"/>
      <c r="S3" s="644"/>
      <c r="T3" s="644"/>
      <c r="U3" s="644"/>
      <c r="V3" s="644"/>
      <c r="W3" s="644"/>
      <c r="X3" s="644"/>
      <c r="Y3" s="2"/>
      <c r="Z3" s="2"/>
      <c r="AA3" s="2"/>
      <c r="AB3" s="2"/>
      <c r="AC3" s="2"/>
      <c r="AD3" s="6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44" t="s">
        <v>1</v>
      </c>
      <c r="B9" s="644"/>
      <c r="C9" s="644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44"/>
      <c r="B10" s="644"/>
      <c r="C10" s="6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44" t="s">
        <v>4</v>
      </c>
      <c r="B11" s="644"/>
      <c r="C11" s="644"/>
      <c r="D11" s="1"/>
      <c r="E11" s="645">
        <v>1</v>
      </c>
      <c r="F11" s="1"/>
      <c r="G11" s="1"/>
      <c r="H11" s="1"/>
      <c r="I11" s="1"/>
      <c r="J11" s="1"/>
      <c r="K11" s="674" t="s">
        <v>169</v>
      </c>
      <c r="L11" s="674"/>
      <c r="M11" s="646"/>
      <c r="N11" s="64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44"/>
      <c r="B12" s="644"/>
      <c r="C12" s="644"/>
      <c r="D12" s="1"/>
      <c r="E12" s="5"/>
      <c r="F12" s="1"/>
      <c r="G12" s="1"/>
      <c r="H12" s="1"/>
      <c r="I12" s="1"/>
      <c r="J12" s="1"/>
      <c r="K12" s="646"/>
      <c r="L12" s="646"/>
      <c r="M12" s="646"/>
      <c r="N12" s="64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44"/>
      <c r="B13" s="644"/>
      <c r="C13" s="644"/>
      <c r="D13" s="644"/>
      <c r="E13" s="644"/>
      <c r="F13" s="644"/>
      <c r="G13" s="644"/>
      <c r="H13" s="644"/>
      <c r="I13" s="644"/>
      <c r="J13" s="644"/>
      <c r="K13" s="644"/>
      <c r="L13" s="646"/>
      <c r="M13" s="646"/>
      <c r="N13" s="646"/>
      <c r="O13" s="646"/>
      <c r="P13" s="646"/>
      <c r="Q13" s="646"/>
      <c r="R13" s="646"/>
      <c r="S13" s="646"/>
      <c r="T13" s="646"/>
      <c r="U13" s="646"/>
      <c r="V13" s="646"/>
      <c r="W13" s="1"/>
      <c r="X13" s="1"/>
      <c r="Y13" s="1"/>
    </row>
    <row r="14" spans="1:30" s="3" customFormat="1" ht="27" thickBot="1" x14ac:dyDescent="0.3">
      <c r="A14" s="64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443</v>
      </c>
      <c r="C17" s="300">
        <v>2.1</v>
      </c>
      <c r="D17" s="300">
        <v>2</v>
      </c>
      <c r="E17" s="300">
        <v>0.3</v>
      </c>
      <c r="F17" s="300">
        <v>2</v>
      </c>
      <c r="G17" s="300">
        <v>2.4</v>
      </c>
      <c r="H17" s="299">
        <v>444</v>
      </c>
      <c r="I17" s="300">
        <v>3.4</v>
      </c>
      <c r="J17" s="300">
        <v>3.5</v>
      </c>
      <c r="K17" s="300">
        <v>0.5</v>
      </c>
      <c r="L17" s="300">
        <v>3.6</v>
      </c>
      <c r="M17" s="301">
        <v>3.9</v>
      </c>
      <c r="N17" s="23">
        <v>130.69999999999999</v>
      </c>
      <c r="O17" s="24">
        <v>21.3</v>
      </c>
      <c r="P17" s="24">
        <v>127.9</v>
      </c>
      <c r="Q17" s="25">
        <v>129.1</v>
      </c>
      <c r="R17" s="23">
        <v>125</v>
      </c>
      <c r="S17" s="24">
        <v>20.6</v>
      </c>
      <c r="T17" s="24">
        <v>123.4</v>
      </c>
      <c r="U17" s="25">
        <v>124.6</v>
      </c>
      <c r="V17" s="302">
        <f>SUM(B17:U17)</f>
        <v>1713.2999999999997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443</v>
      </c>
      <c r="C18" s="300">
        <v>2.1</v>
      </c>
      <c r="D18" s="300">
        <v>2</v>
      </c>
      <c r="E18" s="300">
        <v>0.3</v>
      </c>
      <c r="F18" s="300">
        <v>2</v>
      </c>
      <c r="G18" s="300">
        <v>2.4</v>
      </c>
      <c r="H18" s="299">
        <v>444</v>
      </c>
      <c r="I18" s="300">
        <v>3.4</v>
      </c>
      <c r="J18" s="300">
        <v>3.5</v>
      </c>
      <c r="K18" s="300">
        <v>0.5</v>
      </c>
      <c r="L18" s="300">
        <v>3.6</v>
      </c>
      <c r="M18" s="301">
        <v>3.9</v>
      </c>
      <c r="N18" s="23">
        <v>130.69999999999999</v>
      </c>
      <c r="O18" s="24">
        <v>21.3</v>
      </c>
      <c r="P18" s="24">
        <v>127.9</v>
      </c>
      <c r="Q18" s="25">
        <v>129.1</v>
      </c>
      <c r="R18" s="23">
        <v>125</v>
      </c>
      <c r="S18" s="24">
        <v>20.6</v>
      </c>
      <c r="T18" s="24">
        <v>123.4</v>
      </c>
      <c r="U18" s="25">
        <v>124.6</v>
      </c>
      <c r="V18" s="302">
        <f t="shared" ref="V18:V23" si="0">SUM(B18:U18)</f>
        <v>1713.2999999999997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442</v>
      </c>
      <c r="C19" s="300">
        <v>2.0850999999999629</v>
      </c>
      <c r="D19" s="300">
        <v>1.9777999999999651</v>
      </c>
      <c r="E19" s="300">
        <v>0.28999999999999487</v>
      </c>
      <c r="F19" s="300">
        <v>2.0038999999999647</v>
      </c>
      <c r="G19" s="300">
        <v>2.3692999999999582</v>
      </c>
      <c r="H19" s="299">
        <v>444</v>
      </c>
      <c r="I19" s="300">
        <v>3.4397999999999644</v>
      </c>
      <c r="J19" s="300">
        <v>3.5328999999999633</v>
      </c>
      <c r="K19" s="300">
        <v>0.53409999999999447</v>
      </c>
      <c r="L19" s="300">
        <v>3.5671999999999624</v>
      </c>
      <c r="M19" s="301">
        <v>3.934699999999959</v>
      </c>
      <c r="N19" s="23">
        <v>130.50805999999994</v>
      </c>
      <c r="O19" s="24">
        <v>20.650539999999989</v>
      </c>
      <c r="P19" s="24">
        <v>127.85057999999995</v>
      </c>
      <c r="Q19" s="25">
        <v>129.25931999999995</v>
      </c>
      <c r="R19" s="23">
        <v>125.02323999999994</v>
      </c>
      <c r="S19" s="24">
        <v>19.461519999999989</v>
      </c>
      <c r="T19" s="24">
        <v>123.56463999999997</v>
      </c>
      <c r="U19" s="25">
        <v>124.55365999999992</v>
      </c>
      <c r="V19" s="302">
        <f t="shared" si="0"/>
        <v>1710.6063599999998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442</v>
      </c>
      <c r="C20" s="300">
        <v>2.0850999999999629</v>
      </c>
      <c r="D20" s="300">
        <v>1.9777999999999651</v>
      </c>
      <c r="E20" s="300">
        <v>0.28999999999999487</v>
      </c>
      <c r="F20" s="300">
        <v>2.0038999999999647</v>
      </c>
      <c r="G20" s="300">
        <v>2.3692999999999582</v>
      </c>
      <c r="H20" s="299">
        <v>444</v>
      </c>
      <c r="I20" s="300">
        <v>3.4397999999999644</v>
      </c>
      <c r="J20" s="300">
        <v>3.5328999999999633</v>
      </c>
      <c r="K20" s="300">
        <v>0.53409999999999447</v>
      </c>
      <c r="L20" s="300">
        <v>3.5671999999999624</v>
      </c>
      <c r="M20" s="301">
        <v>3.934699999999959</v>
      </c>
      <c r="N20" s="23">
        <v>130.50805999999994</v>
      </c>
      <c r="O20" s="24">
        <v>20.650539999999989</v>
      </c>
      <c r="P20" s="24">
        <v>127.85057999999995</v>
      </c>
      <c r="Q20" s="25">
        <v>129.25931999999995</v>
      </c>
      <c r="R20" s="23">
        <v>125.02323999999994</v>
      </c>
      <c r="S20" s="24">
        <v>19.461519999999989</v>
      </c>
      <c r="T20" s="24">
        <v>123.56463999999997</v>
      </c>
      <c r="U20" s="25">
        <v>124.55365999999992</v>
      </c>
      <c r="V20" s="302">
        <f t="shared" si="0"/>
        <v>1710.6063599999998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442</v>
      </c>
      <c r="C21" s="300">
        <v>2.0850999999999629</v>
      </c>
      <c r="D21" s="300">
        <v>1.9777999999999651</v>
      </c>
      <c r="E21" s="300">
        <v>0.28999999999999487</v>
      </c>
      <c r="F21" s="300">
        <v>2.0038999999999647</v>
      </c>
      <c r="G21" s="300">
        <v>2.3692999999999582</v>
      </c>
      <c r="H21" s="299">
        <v>444</v>
      </c>
      <c r="I21" s="300">
        <v>3.4397999999999644</v>
      </c>
      <c r="J21" s="300">
        <v>3.5328999999999633</v>
      </c>
      <c r="K21" s="300">
        <v>0.53409999999999447</v>
      </c>
      <c r="L21" s="300">
        <v>3.5671999999999624</v>
      </c>
      <c r="M21" s="301">
        <v>3.934699999999959</v>
      </c>
      <c r="N21" s="23">
        <v>130.50805999999994</v>
      </c>
      <c r="O21" s="24">
        <v>20.650539999999989</v>
      </c>
      <c r="P21" s="24">
        <v>127.85057999999995</v>
      </c>
      <c r="Q21" s="25">
        <v>129.25931999999995</v>
      </c>
      <c r="R21" s="23">
        <v>125.02323999999994</v>
      </c>
      <c r="S21" s="24">
        <v>19.461519999999989</v>
      </c>
      <c r="T21" s="24">
        <v>123.56463999999997</v>
      </c>
      <c r="U21" s="25">
        <v>124.55365999999992</v>
      </c>
      <c r="V21" s="302">
        <f t="shared" si="0"/>
        <v>1710.6063599999998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442</v>
      </c>
      <c r="C22" s="300">
        <v>2.0850999999999629</v>
      </c>
      <c r="D22" s="300">
        <v>1.9777999999999651</v>
      </c>
      <c r="E22" s="300">
        <v>0.28999999999999487</v>
      </c>
      <c r="F22" s="300">
        <v>2.0038999999999647</v>
      </c>
      <c r="G22" s="300">
        <v>2.3692999999999582</v>
      </c>
      <c r="H22" s="299">
        <v>444</v>
      </c>
      <c r="I22" s="300">
        <v>3.4397999999999644</v>
      </c>
      <c r="J22" s="300">
        <v>3.5328999999999633</v>
      </c>
      <c r="K22" s="300">
        <v>0.53409999999999447</v>
      </c>
      <c r="L22" s="300">
        <v>3.5671999999999624</v>
      </c>
      <c r="M22" s="301">
        <v>3.934699999999959</v>
      </c>
      <c r="N22" s="23">
        <v>130.50805999999994</v>
      </c>
      <c r="O22" s="24">
        <v>20.650539999999989</v>
      </c>
      <c r="P22" s="24">
        <v>127.85057999999995</v>
      </c>
      <c r="Q22" s="25">
        <v>129.25931999999995</v>
      </c>
      <c r="R22" s="23">
        <v>125.02323999999994</v>
      </c>
      <c r="S22" s="24">
        <v>19.461519999999989</v>
      </c>
      <c r="T22" s="24">
        <v>123.56463999999997</v>
      </c>
      <c r="U22" s="25">
        <v>124.55365999999992</v>
      </c>
      <c r="V22" s="302">
        <f t="shared" si="0"/>
        <v>1710.6063599999998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442</v>
      </c>
      <c r="C23" s="300">
        <v>2.0850999999999629</v>
      </c>
      <c r="D23" s="300">
        <v>1.9777999999999651</v>
      </c>
      <c r="E23" s="300">
        <v>0.28999999999999487</v>
      </c>
      <c r="F23" s="300">
        <v>2.0038999999999647</v>
      </c>
      <c r="G23" s="300">
        <v>2.3692999999999582</v>
      </c>
      <c r="H23" s="299">
        <v>444</v>
      </c>
      <c r="I23" s="300">
        <v>3.4397999999999644</v>
      </c>
      <c r="J23" s="300">
        <v>3.5328999999999633</v>
      </c>
      <c r="K23" s="300">
        <v>0.53409999999999447</v>
      </c>
      <c r="L23" s="300">
        <v>3.5671999999999624</v>
      </c>
      <c r="M23" s="301">
        <v>3.934699999999959</v>
      </c>
      <c r="N23" s="23">
        <v>130.50805999999994</v>
      </c>
      <c r="O23" s="24">
        <v>20.650539999999989</v>
      </c>
      <c r="P23" s="24">
        <v>127.85057999999995</v>
      </c>
      <c r="Q23" s="25">
        <v>129.25931999999995</v>
      </c>
      <c r="R23" s="23">
        <v>125.02323999999994</v>
      </c>
      <c r="S23" s="24">
        <v>19.461519999999989</v>
      </c>
      <c r="T23" s="24">
        <v>123.56463999999997</v>
      </c>
      <c r="U23" s="25">
        <v>124.55365999999992</v>
      </c>
      <c r="V23" s="302">
        <f t="shared" si="0"/>
        <v>1710.6063599999998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3096</v>
      </c>
      <c r="C24" s="306">
        <f t="shared" ref="C24:U24" si="1">SUM(C17:C23)</f>
        <v>14.625499999999816</v>
      </c>
      <c r="D24" s="306">
        <f t="shared" si="1"/>
        <v>13.888999999999823</v>
      </c>
      <c r="E24" s="306">
        <f t="shared" si="1"/>
        <v>2.0499999999999745</v>
      </c>
      <c r="F24" s="306">
        <f t="shared" si="1"/>
        <v>14.019499999999821</v>
      </c>
      <c r="G24" s="306">
        <f t="shared" si="1"/>
        <v>16.64649999999979</v>
      </c>
      <c r="H24" s="305">
        <f t="shared" si="1"/>
        <v>3108</v>
      </c>
      <c r="I24" s="306">
        <f t="shared" si="1"/>
        <v>23.998999999999818</v>
      </c>
      <c r="J24" s="306">
        <f t="shared" si="1"/>
        <v>24.664499999999812</v>
      </c>
      <c r="K24" s="306">
        <f t="shared" si="1"/>
        <v>3.6704999999999721</v>
      </c>
      <c r="L24" s="306">
        <f t="shared" si="1"/>
        <v>25.035999999999817</v>
      </c>
      <c r="M24" s="307">
        <f t="shared" si="1"/>
        <v>27.473499999999799</v>
      </c>
      <c r="N24" s="391">
        <f t="shared" si="1"/>
        <v>913.94029999999952</v>
      </c>
      <c r="O24" s="392">
        <f t="shared" si="1"/>
        <v>145.85269999999994</v>
      </c>
      <c r="P24" s="392">
        <f t="shared" si="1"/>
        <v>895.05289999999968</v>
      </c>
      <c r="Q24" s="393">
        <f t="shared" si="1"/>
        <v>904.49659999999949</v>
      </c>
      <c r="R24" s="391">
        <f t="shared" si="1"/>
        <v>875.11619999999982</v>
      </c>
      <c r="S24" s="392">
        <f t="shared" si="1"/>
        <v>138.50759999999997</v>
      </c>
      <c r="T24" s="392">
        <f t="shared" si="1"/>
        <v>864.62319999999977</v>
      </c>
      <c r="U24" s="393">
        <f t="shared" si="1"/>
        <v>871.96829999999954</v>
      </c>
      <c r="V24" s="302">
        <f>SUM(B24:U24)</f>
        <v>11979.631799999999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149.88404023721944</v>
      </c>
    </row>
    <row r="26" spans="1:42" s="52" customFormat="1" ht="36.75" customHeight="1" x14ac:dyDescent="0.25">
      <c r="A26" s="321" t="s">
        <v>21</v>
      </c>
      <c r="B26" s="322"/>
      <c r="C26" s="323">
        <v>719</v>
      </c>
      <c r="D26" s="323">
        <v>682</v>
      </c>
      <c r="E26" s="323">
        <v>100</v>
      </c>
      <c r="F26" s="323">
        <v>691</v>
      </c>
      <c r="G26" s="323">
        <v>817</v>
      </c>
      <c r="H26" s="324"/>
      <c r="I26" s="323">
        <v>702</v>
      </c>
      <c r="J26" s="323">
        <v>721</v>
      </c>
      <c r="K26" s="323">
        <v>109</v>
      </c>
      <c r="L26" s="323">
        <v>728</v>
      </c>
      <c r="M26" s="325">
        <v>803</v>
      </c>
      <c r="N26" s="86">
        <v>871</v>
      </c>
      <c r="O26" s="35">
        <v>139</v>
      </c>
      <c r="P26" s="35">
        <v>853</v>
      </c>
      <c r="Q26" s="36">
        <v>862</v>
      </c>
      <c r="R26" s="34">
        <v>834</v>
      </c>
      <c r="S26" s="35">
        <v>132</v>
      </c>
      <c r="T26" s="35">
        <v>824</v>
      </c>
      <c r="U26" s="36">
        <v>831</v>
      </c>
      <c r="V26" s="326">
        <f>SUM(C26:U26)</f>
        <v>11418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646.66859999999974</v>
      </c>
      <c r="D27" s="300">
        <f t="shared" ref="D27:G27" si="2">(D26*D25/1000)*6</f>
        <v>613.39079999999979</v>
      </c>
      <c r="E27" s="300">
        <f t="shared" si="2"/>
        <v>89.939999999999969</v>
      </c>
      <c r="F27" s="300">
        <f t="shared" si="2"/>
        <v>621.4853999999998</v>
      </c>
      <c r="G27" s="300">
        <f t="shared" si="2"/>
        <v>734.80979999999977</v>
      </c>
      <c r="H27" s="328"/>
      <c r="I27" s="300">
        <f>(I26*I25/1000)*6</f>
        <v>631.37879999999973</v>
      </c>
      <c r="J27" s="300">
        <f>(J26*J25/1000)*6</f>
        <v>648.46739999999977</v>
      </c>
      <c r="K27" s="300">
        <f>(K26*K25/1000)*6</f>
        <v>98.034599999999969</v>
      </c>
      <c r="L27" s="300">
        <f>(L26*L25/1000)*6</f>
        <v>654.76319999999987</v>
      </c>
      <c r="M27" s="301">
        <f>(M26*M25/1000)*6</f>
        <v>722.21819999999968</v>
      </c>
      <c r="N27" s="302">
        <f>((N26*N25)*7/1000-N17-N18)/5</f>
        <v>130.50805999999994</v>
      </c>
      <c r="O27" s="204">
        <f t="shared" ref="O27:U27" si="3">((O26*O25)*7/1000-O17-O18)/5</f>
        <v>20.650539999999989</v>
      </c>
      <c r="P27" s="204">
        <f t="shared" si="3"/>
        <v>127.85057999999995</v>
      </c>
      <c r="Q27" s="205">
        <f t="shared" si="3"/>
        <v>129.25931999999995</v>
      </c>
      <c r="R27" s="203">
        <f t="shared" si="3"/>
        <v>125.02323999999994</v>
      </c>
      <c r="S27" s="204">
        <f t="shared" si="3"/>
        <v>19.461519999999989</v>
      </c>
      <c r="T27" s="204">
        <f t="shared" si="3"/>
        <v>123.56463999999997</v>
      </c>
      <c r="U27" s="205">
        <f t="shared" si="3"/>
        <v>124.55365999999992</v>
      </c>
      <c r="V27" s="88"/>
      <c r="W27" s="52">
        <f>((V24*1000)/V26)/7</f>
        <v>149.88404023721941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2.0850999999999629</v>
      </c>
      <c r="D28" s="330">
        <f t="shared" ref="D28:G28" si="4">+(D25-$C$32)*D26/1000</f>
        <v>1.9777999999999651</v>
      </c>
      <c r="E28" s="330">
        <f t="shared" si="4"/>
        <v>0.28999999999999487</v>
      </c>
      <c r="F28" s="330">
        <f t="shared" si="4"/>
        <v>2.0038999999999647</v>
      </c>
      <c r="G28" s="330">
        <f t="shared" si="4"/>
        <v>2.3692999999999582</v>
      </c>
      <c r="H28" s="329"/>
      <c r="I28" s="330">
        <f>+(I25-$I$32)*I26/1000</f>
        <v>3.4397999999999644</v>
      </c>
      <c r="J28" s="330">
        <f t="shared" ref="J28:M28" si="5">+(J25-$I$32)*J26/1000</f>
        <v>3.5328999999999633</v>
      </c>
      <c r="K28" s="330">
        <f t="shared" si="5"/>
        <v>0.53409999999999447</v>
      </c>
      <c r="L28" s="330">
        <f t="shared" si="5"/>
        <v>3.5671999999999624</v>
      </c>
      <c r="M28" s="331">
        <f t="shared" si="5"/>
        <v>3.934699999999959</v>
      </c>
      <c r="N28" s="259">
        <f t="shared" ref="N28:U28" si="6">((N26*N25)*7)/1000</f>
        <v>913.94029999999975</v>
      </c>
      <c r="O28" s="45">
        <f t="shared" si="6"/>
        <v>145.85269999999994</v>
      </c>
      <c r="P28" s="45">
        <f t="shared" si="6"/>
        <v>895.05289999999968</v>
      </c>
      <c r="Q28" s="46">
        <f t="shared" si="6"/>
        <v>904.49659999999972</v>
      </c>
      <c r="R28" s="44">
        <f t="shared" si="6"/>
        <v>875.11619999999971</v>
      </c>
      <c r="S28" s="45">
        <f t="shared" si="6"/>
        <v>138.50759999999994</v>
      </c>
      <c r="T28" s="45">
        <f t="shared" si="6"/>
        <v>864.62319999999977</v>
      </c>
      <c r="U28" s="46">
        <f t="shared" si="6"/>
        <v>871.96829999999966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838.83333333333576</v>
      </c>
      <c r="D29" s="333">
        <f t="shared" si="7"/>
        <v>795.66666666666902</v>
      </c>
      <c r="E29" s="333">
        <f t="shared" si="7"/>
        <v>116.66666666666701</v>
      </c>
      <c r="F29" s="333">
        <f t="shared" si="7"/>
        <v>806.16666666666902</v>
      </c>
      <c r="G29" s="333">
        <f t="shared" si="7"/>
        <v>953.16666666666947</v>
      </c>
      <c r="H29" s="332"/>
      <c r="I29" s="333">
        <f>+I26*(1.16666666666667)</f>
        <v>819.00000000000239</v>
      </c>
      <c r="J29" s="333">
        <f>+J26*(1.16666666666667)</f>
        <v>841.16666666666913</v>
      </c>
      <c r="K29" s="333">
        <f>+K26*(1.16666666666667)</f>
        <v>127.16666666666704</v>
      </c>
      <c r="L29" s="333">
        <f>+L26*(1.16666666666667)</f>
        <v>849.33333333333576</v>
      </c>
      <c r="M29" s="334">
        <f>+M26*(1.16666666666667)</f>
        <v>936.8333333333361</v>
      </c>
      <c r="N29" s="89">
        <f t="shared" ref="N29:U29" si="8">+(N24/N26)/7*1000</f>
        <v>149.89999999999992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149.89999999999992</v>
      </c>
      <c r="R29" s="48">
        <f t="shared" si="8"/>
        <v>149.89999999999995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149.89999999999992</v>
      </c>
      <c r="V29" s="344"/>
    </row>
    <row r="30" spans="1:42" s="304" customFormat="1" ht="33.75" customHeight="1" x14ac:dyDescent="0.25">
      <c r="A30" s="52"/>
      <c r="B30" s="328"/>
      <c r="C30" s="335">
        <f>(C27/6)</f>
        <v>107.77809999999995</v>
      </c>
      <c r="D30" s="335">
        <f t="shared" ref="D30:G30" si="9">+(D27/6)</f>
        <v>102.23179999999996</v>
      </c>
      <c r="E30" s="335">
        <f t="shared" si="9"/>
        <v>14.989999999999995</v>
      </c>
      <c r="F30" s="335">
        <f t="shared" si="9"/>
        <v>103.58089999999997</v>
      </c>
      <c r="G30" s="335">
        <f t="shared" si="9"/>
        <v>122.46829999999996</v>
      </c>
      <c r="H30" s="328"/>
      <c r="I30" s="335">
        <f>+(I27/6)</f>
        <v>105.22979999999995</v>
      </c>
      <c r="J30" s="335">
        <f>+(J27/6)</f>
        <v>108.07789999999996</v>
      </c>
      <c r="K30" s="335">
        <f>+(K27/6)</f>
        <v>16.339099999999995</v>
      </c>
      <c r="L30" s="335">
        <f>+(L27/6)</f>
        <v>109.12719999999997</v>
      </c>
      <c r="M30" s="336">
        <f>+(M27/6)</f>
        <v>120.36969999999995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265.78887499999996</v>
      </c>
      <c r="D31" s="335">
        <f t="shared" ref="D31:G31" si="10">+((D27-D24)/4)+D30</f>
        <v>252.10724999999996</v>
      </c>
      <c r="E31" s="335">
        <f t="shared" si="10"/>
        <v>36.962499999999991</v>
      </c>
      <c r="F31" s="335">
        <f t="shared" si="10"/>
        <v>255.44737499999997</v>
      </c>
      <c r="G31" s="335">
        <f t="shared" si="10"/>
        <v>302.00912499999993</v>
      </c>
      <c r="H31" s="328"/>
      <c r="I31" s="335">
        <f>+((I27-I24)/4)+I30</f>
        <v>257.07474999999994</v>
      </c>
      <c r="J31" s="335">
        <f>+((J27-J24)/4)+J30</f>
        <v>264.02862499999992</v>
      </c>
      <c r="K31" s="335">
        <f>+((K27-K24)/4)+K30</f>
        <v>39.93012499999999</v>
      </c>
      <c r="L31" s="335">
        <f>+((L27-L24)/4)+L30</f>
        <v>266.55899999999997</v>
      </c>
      <c r="M31" s="336">
        <f>+((M27-M24)/4)+M30</f>
        <v>294.0558749999999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442.32299999999998</v>
      </c>
      <c r="E32" s="340">
        <f>+SUM(C26:G26)</f>
        <v>3009</v>
      </c>
      <c r="F32" s="341"/>
      <c r="G32" s="341"/>
      <c r="H32" s="337"/>
      <c r="I32" s="338">
        <v>145</v>
      </c>
      <c r="J32" s="339">
        <f>+I32*K32/1000</f>
        <v>444.13499999999999</v>
      </c>
      <c r="K32" s="340">
        <f>+SUM(I26:M26)</f>
        <v>3063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109.7</v>
      </c>
      <c r="C39" s="82">
        <v>110.6</v>
      </c>
      <c r="D39" s="82">
        <v>9.1</v>
      </c>
      <c r="E39" s="82">
        <v>111.7</v>
      </c>
      <c r="F39" s="82">
        <v>112.1</v>
      </c>
      <c r="G39" s="82"/>
      <c r="H39" s="82"/>
      <c r="I39" s="205">
        <f t="shared" ref="I39:I46" si="11">SUM(B39:H39)</f>
        <v>453.20000000000005</v>
      </c>
      <c r="J39" s="52"/>
      <c r="K39" s="404" t="s">
        <v>13</v>
      </c>
      <c r="L39" s="82">
        <v>7.8</v>
      </c>
      <c r="M39" s="82">
        <v>8</v>
      </c>
      <c r="N39" s="82">
        <v>0.7</v>
      </c>
      <c r="O39" s="82">
        <v>7.8</v>
      </c>
      <c r="P39" s="82">
        <v>7.8</v>
      </c>
      <c r="Q39" s="82"/>
      <c r="R39" s="205">
        <f t="shared" ref="R39:R46" si="12">SUM(L39:Q39)</f>
        <v>32.1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109.7</v>
      </c>
      <c r="C40" s="82">
        <v>110.6</v>
      </c>
      <c r="D40" s="82">
        <v>9.1</v>
      </c>
      <c r="E40" s="82">
        <v>111.7</v>
      </c>
      <c r="F40" s="82">
        <v>112.1</v>
      </c>
      <c r="G40" s="82"/>
      <c r="H40" s="82"/>
      <c r="I40" s="205">
        <f t="shared" si="11"/>
        <v>453.20000000000005</v>
      </c>
      <c r="J40" s="52"/>
      <c r="K40" s="406" t="s">
        <v>14</v>
      </c>
      <c r="L40" s="82">
        <v>7.8</v>
      </c>
      <c r="M40" s="82">
        <v>8</v>
      </c>
      <c r="N40" s="82">
        <v>0.7</v>
      </c>
      <c r="O40" s="82">
        <v>7.8</v>
      </c>
      <c r="P40" s="82">
        <v>7.8</v>
      </c>
      <c r="Q40" s="82"/>
      <c r="R40" s="205">
        <f t="shared" si="12"/>
        <v>32.1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7.7</v>
      </c>
      <c r="M41" s="82">
        <v>8</v>
      </c>
      <c r="N41" s="82">
        <v>0.8</v>
      </c>
      <c r="O41" s="82">
        <v>7.7</v>
      </c>
      <c r="P41" s="82">
        <v>8.3000000000000007</v>
      </c>
      <c r="Q41" s="24"/>
      <c r="R41" s="205">
        <f t="shared" si="12"/>
        <v>32.5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7.7</v>
      </c>
      <c r="M42" s="82">
        <v>8</v>
      </c>
      <c r="N42" s="82">
        <v>0.8</v>
      </c>
      <c r="O42" s="82">
        <v>7.8</v>
      </c>
      <c r="P42" s="82">
        <v>8.3000000000000007</v>
      </c>
      <c r="Q42" s="82"/>
      <c r="R42" s="205">
        <f t="shared" si="12"/>
        <v>32.6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7.7</v>
      </c>
      <c r="M43" s="82">
        <v>8</v>
      </c>
      <c r="N43" s="82">
        <v>0.8</v>
      </c>
      <c r="O43" s="82">
        <v>7.8</v>
      </c>
      <c r="P43" s="82">
        <v>8.3000000000000007</v>
      </c>
      <c r="Q43" s="82"/>
      <c r="R43" s="205">
        <f t="shared" si="12"/>
        <v>32.6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7.8</v>
      </c>
      <c r="M44" s="82">
        <v>8</v>
      </c>
      <c r="N44" s="82">
        <v>0.8</v>
      </c>
      <c r="O44" s="82">
        <v>7.8</v>
      </c>
      <c r="P44" s="82">
        <v>8.3000000000000007</v>
      </c>
      <c r="Q44" s="82"/>
      <c r="R44" s="205">
        <f t="shared" si="12"/>
        <v>32.700000000000003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7.8</v>
      </c>
      <c r="M45" s="82">
        <v>8.1</v>
      </c>
      <c r="N45" s="82">
        <v>0.8</v>
      </c>
      <c r="O45" s="82">
        <v>7.8</v>
      </c>
      <c r="P45" s="82">
        <v>8.3000000000000007</v>
      </c>
      <c r="Q45" s="82"/>
      <c r="R45" s="205">
        <f t="shared" si="12"/>
        <v>32.799999999999997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219.4</v>
      </c>
      <c r="C46" s="309">
        <f t="shared" si="13"/>
        <v>221.2</v>
      </c>
      <c r="D46" s="309">
        <f t="shared" si="13"/>
        <v>18.2</v>
      </c>
      <c r="E46" s="309">
        <f t="shared" si="13"/>
        <v>223.4</v>
      </c>
      <c r="F46" s="309">
        <f t="shared" si="13"/>
        <v>224.2</v>
      </c>
      <c r="G46" s="309">
        <f t="shared" si="13"/>
        <v>0</v>
      </c>
      <c r="H46" s="309">
        <f t="shared" si="13"/>
        <v>0</v>
      </c>
      <c r="I46" s="205">
        <f t="shared" si="11"/>
        <v>906.40000000000009</v>
      </c>
      <c r="K46" s="406" t="s">
        <v>11</v>
      </c>
      <c r="L46" s="308">
        <f t="shared" ref="L46:Q46" si="14">SUM(L39:L45)</f>
        <v>54.3</v>
      </c>
      <c r="M46" s="309">
        <f t="shared" si="14"/>
        <v>56.1</v>
      </c>
      <c r="N46" s="309">
        <f t="shared" si="14"/>
        <v>5.3999999999999995</v>
      </c>
      <c r="O46" s="309">
        <f t="shared" si="14"/>
        <v>54.499999999999993</v>
      </c>
      <c r="P46" s="309">
        <f t="shared" si="14"/>
        <v>57.099999999999994</v>
      </c>
      <c r="Q46" s="309">
        <f t="shared" si="14"/>
        <v>0</v>
      </c>
      <c r="R46" s="205">
        <f t="shared" si="12"/>
        <v>227.4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149.5</v>
      </c>
      <c r="C47" s="571">
        <v>149.5</v>
      </c>
      <c r="D47" s="571">
        <v>149.5</v>
      </c>
      <c r="E47" s="571">
        <v>154</v>
      </c>
      <c r="F47" s="571">
        <v>154</v>
      </c>
      <c r="G47" s="317"/>
      <c r="H47" s="317"/>
      <c r="I47" s="425">
        <f>+((I46/I48)/7)*1000</f>
        <v>43.335245744884304</v>
      </c>
      <c r="K47" s="407" t="s">
        <v>20</v>
      </c>
      <c r="L47" s="316">
        <v>146.5</v>
      </c>
      <c r="M47" s="317">
        <v>148.5</v>
      </c>
      <c r="N47" s="317">
        <v>154</v>
      </c>
      <c r="O47" s="317">
        <v>147</v>
      </c>
      <c r="P47" s="317">
        <v>154</v>
      </c>
      <c r="Q47" s="317"/>
      <c r="R47" s="425">
        <f>+((R46/R48)/7)*1000</f>
        <v>149.0170380078637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734</v>
      </c>
      <c r="C48" s="35">
        <v>740</v>
      </c>
      <c r="D48" s="35">
        <v>61</v>
      </c>
      <c r="E48" s="35">
        <v>725</v>
      </c>
      <c r="F48" s="35">
        <v>728</v>
      </c>
      <c r="G48" s="35"/>
      <c r="H48" s="35"/>
      <c r="I48" s="427">
        <f>SUM(B48:H48)</f>
        <v>2988</v>
      </c>
      <c r="J48" s="52"/>
      <c r="K48" s="409" t="s">
        <v>21</v>
      </c>
      <c r="L48" s="428">
        <v>53</v>
      </c>
      <c r="M48" s="411">
        <v>54</v>
      </c>
      <c r="N48" s="411">
        <v>5</v>
      </c>
      <c r="O48" s="411">
        <v>53</v>
      </c>
      <c r="P48" s="411">
        <v>53</v>
      </c>
      <c r="Q48" s="411"/>
      <c r="R48" s="429">
        <f>SUM(L48:Q48)</f>
        <v>218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109.73299999999999</v>
      </c>
      <c r="C49" s="204">
        <f t="shared" si="15"/>
        <v>110.63</v>
      </c>
      <c r="D49" s="204">
        <f t="shared" si="15"/>
        <v>9.1195000000000004</v>
      </c>
      <c r="E49" s="204">
        <f t="shared" si="15"/>
        <v>111.64999999999999</v>
      </c>
      <c r="F49" s="204">
        <f t="shared" si="15"/>
        <v>112.11199999999999</v>
      </c>
      <c r="G49" s="204">
        <f t="shared" si="15"/>
        <v>0</v>
      </c>
      <c r="H49" s="204">
        <f t="shared" si="15"/>
        <v>0</v>
      </c>
      <c r="I49" s="431">
        <f>((I46*1000)/I48)/7</f>
        <v>43.335245744884311</v>
      </c>
      <c r="K49" s="414" t="s">
        <v>22</v>
      </c>
      <c r="L49" s="302">
        <f t="shared" ref="L49:Q49" si="16">((L48*L47)*7/1000-L39-L40)/5</f>
        <v>7.7503000000000011</v>
      </c>
      <c r="M49" s="302">
        <f t="shared" si="16"/>
        <v>8.0266000000000002</v>
      </c>
      <c r="N49" s="302">
        <f t="shared" si="16"/>
        <v>0.79799999999999982</v>
      </c>
      <c r="O49" s="302">
        <f t="shared" si="16"/>
        <v>7.7874000000000008</v>
      </c>
      <c r="P49" s="302">
        <f t="shared" si="16"/>
        <v>8.3068000000000008</v>
      </c>
      <c r="Q49" s="204">
        <f t="shared" si="16"/>
        <v>0</v>
      </c>
      <c r="R49" s="432">
        <f>((R46*1000)/R48)/7</f>
        <v>149.0170380078637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768.13099999999997</v>
      </c>
      <c r="C50" s="43">
        <f t="shared" si="17"/>
        <v>774.41</v>
      </c>
      <c r="D50" s="43">
        <f t="shared" si="17"/>
        <v>63.836500000000001</v>
      </c>
      <c r="E50" s="43">
        <f t="shared" si="17"/>
        <v>781.55</v>
      </c>
      <c r="F50" s="43">
        <f t="shared" si="17"/>
        <v>784.78399999999999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54.351500000000001</v>
      </c>
      <c r="M50" s="43">
        <f t="shared" si="18"/>
        <v>56.133000000000003</v>
      </c>
      <c r="N50" s="43">
        <f t="shared" si="18"/>
        <v>5.39</v>
      </c>
      <c r="O50" s="43">
        <f t="shared" si="18"/>
        <v>54.536999999999999</v>
      </c>
      <c r="P50" s="43">
        <f t="shared" si="18"/>
        <v>57.134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42.701440249124182</v>
      </c>
      <c r="C51" s="49">
        <f t="shared" si="19"/>
        <v>42.702702702702702</v>
      </c>
      <c r="D51" s="49">
        <f t="shared" si="19"/>
        <v>42.622950819672134</v>
      </c>
      <c r="E51" s="49">
        <f t="shared" si="19"/>
        <v>44.019704433497544</v>
      </c>
      <c r="F51" s="49">
        <f t="shared" si="19"/>
        <v>43.995290423861846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146.36118598382748</v>
      </c>
      <c r="M51" s="49">
        <f t="shared" si="20"/>
        <v>148.4126984126984</v>
      </c>
      <c r="N51" s="49">
        <f t="shared" si="20"/>
        <v>154.28571428571428</v>
      </c>
      <c r="O51" s="49">
        <f t="shared" si="20"/>
        <v>146.90026954177895</v>
      </c>
      <c r="P51" s="49">
        <f t="shared" si="20"/>
        <v>153.90835579514822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47"/>
      <c r="D73" s="647"/>
      <c r="E73" s="647"/>
      <c r="F73" s="118"/>
      <c r="G73" s="198"/>
      <c r="H73" s="647"/>
      <c r="I73" s="647"/>
      <c r="J73" s="647"/>
      <c r="K73" s="118"/>
      <c r="L73" s="198"/>
      <c r="M73" s="647"/>
      <c r="N73" s="647"/>
      <c r="O73" s="118"/>
      <c r="P73" s="198"/>
      <c r="Q73" s="647"/>
      <c r="R73" s="64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8.1999999999999993</v>
      </c>
      <c r="C76" s="204">
        <v>7.8</v>
      </c>
      <c r="D76" s="204">
        <v>1.1000000000000001</v>
      </c>
      <c r="E76" s="204">
        <v>8</v>
      </c>
      <c r="F76" s="205">
        <v>9.4</v>
      </c>
      <c r="G76" s="203">
        <v>8.1</v>
      </c>
      <c r="H76" s="204">
        <v>8.4</v>
      </c>
      <c r="I76" s="204">
        <v>1.2</v>
      </c>
      <c r="J76" s="204">
        <v>8.6</v>
      </c>
      <c r="K76" s="205">
        <v>9.5</v>
      </c>
      <c r="L76" s="203">
        <v>10</v>
      </c>
      <c r="M76" s="204">
        <v>1.5</v>
      </c>
      <c r="N76" s="204">
        <v>9.8000000000000007</v>
      </c>
      <c r="O76" s="205">
        <v>10</v>
      </c>
      <c r="P76" s="203">
        <v>9.6999999999999993</v>
      </c>
      <c r="Q76" s="204">
        <v>1.5</v>
      </c>
      <c r="R76" s="204">
        <v>9.5</v>
      </c>
      <c r="S76" s="205">
        <v>9.5</v>
      </c>
      <c r="T76" s="405">
        <f t="shared" ref="T76:T83" si="26">SUM(B76:S76)</f>
        <v>131.80000000000001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8.1999999999999993</v>
      </c>
      <c r="C77" s="204">
        <v>7.8</v>
      </c>
      <c r="D77" s="204">
        <v>1.1000000000000001</v>
      </c>
      <c r="E77" s="204">
        <v>8</v>
      </c>
      <c r="F77" s="205">
        <v>9.4</v>
      </c>
      <c r="G77" s="203">
        <v>8.1</v>
      </c>
      <c r="H77" s="204">
        <v>8.4</v>
      </c>
      <c r="I77" s="204">
        <v>1.2</v>
      </c>
      <c r="J77" s="204">
        <v>8.6</v>
      </c>
      <c r="K77" s="205">
        <v>9.5</v>
      </c>
      <c r="L77" s="203">
        <v>10</v>
      </c>
      <c r="M77" s="204">
        <v>1.5</v>
      </c>
      <c r="N77" s="204">
        <v>9.8000000000000007</v>
      </c>
      <c r="O77" s="205">
        <v>10</v>
      </c>
      <c r="P77" s="203">
        <v>9.6999999999999993</v>
      </c>
      <c r="Q77" s="204">
        <v>1.5</v>
      </c>
      <c r="R77" s="204">
        <v>9.5</v>
      </c>
      <c r="S77" s="205">
        <v>9.5</v>
      </c>
      <c r="T77" s="405">
        <f t="shared" si="26"/>
        <v>131.80000000000001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8.1</v>
      </c>
      <c r="C78" s="204">
        <v>7.8</v>
      </c>
      <c r="D78" s="204">
        <v>1</v>
      </c>
      <c r="E78" s="204">
        <v>8</v>
      </c>
      <c r="F78" s="205">
        <v>9.5</v>
      </c>
      <c r="G78" s="203">
        <v>8</v>
      </c>
      <c r="H78" s="204">
        <v>8.5</v>
      </c>
      <c r="I78" s="204">
        <v>1.2</v>
      </c>
      <c r="J78" s="204">
        <v>8.6</v>
      </c>
      <c r="K78" s="205">
        <v>9.6999999999999993</v>
      </c>
      <c r="L78" s="203">
        <v>9.8000000000000007</v>
      </c>
      <c r="M78" s="204">
        <v>1.5</v>
      </c>
      <c r="N78" s="204">
        <v>9.6999999999999993</v>
      </c>
      <c r="O78" s="205">
        <v>10.1</v>
      </c>
      <c r="P78" s="203">
        <v>9.4</v>
      </c>
      <c r="Q78" s="204">
        <v>1.5</v>
      </c>
      <c r="R78" s="204">
        <v>9.5</v>
      </c>
      <c r="S78" s="205">
        <v>9.6</v>
      </c>
      <c r="T78" s="405">
        <f t="shared" si="26"/>
        <v>131.5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8.1999999999999993</v>
      </c>
      <c r="C79" s="204">
        <v>7.9</v>
      </c>
      <c r="D79" s="204">
        <v>1.1000000000000001</v>
      </c>
      <c r="E79" s="204">
        <v>8</v>
      </c>
      <c r="F79" s="205">
        <v>9.5</v>
      </c>
      <c r="G79" s="203">
        <v>8</v>
      </c>
      <c r="H79" s="204">
        <v>8.5</v>
      </c>
      <c r="I79" s="204">
        <v>1.3</v>
      </c>
      <c r="J79" s="204">
        <v>8.6</v>
      </c>
      <c r="K79" s="205">
        <v>9.6999999999999993</v>
      </c>
      <c r="L79" s="203">
        <v>9.8000000000000007</v>
      </c>
      <c r="M79" s="204">
        <v>1.6</v>
      </c>
      <c r="N79" s="204">
        <v>9.8000000000000007</v>
      </c>
      <c r="O79" s="205">
        <v>10.1</v>
      </c>
      <c r="P79" s="203">
        <v>9.5</v>
      </c>
      <c r="Q79" s="204">
        <v>1.6</v>
      </c>
      <c r="R79" s="204">
        <v>9.5</v>
      </c>
      <c r="S79" s="205">
        <v>9.6</v>
      </c>
      <c r="T79" s="405">
        <f t="shared" si="26"/>
        <v>132.29999999999998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8.1999999999999993</v>
      </c>
      <c r="C80" s="204">
        <v>7.9</v>
      </c>
      <c r="D80" s="204">
        <v>1.1000000000000001</v>
      </c>
      <c r="E80" s="204">
        <v>8</v>
      </c>
      <c r="F80" s="205">
        <v>9.6</v>
      </c>
      <c r="G80" s="203">
        <v>8</v>
      </c>
      <c r="H80" s="204">
        <v>8.5</v>
      </c>
      <c r="I80" s="204">
        <v>1.3</v>
      </c>
      <c r="J80" s="204">
        <v>8.6</v>
      </c>
      <c r="K80" s="205">
        <v>9.6999999999999993</v>
      </c>
      <c r="L80" s="203">
        <v>9.8000000000000007</v>
      </c>
      <c r="M80" s="204">
        <v>1.6</v>
      </c>
      <c r="N80" s="204">
        <v>9.8000000000000007</v>
      </c>
      <c r="O80" s="205">
        <v>10.1</v>
      </c>
      <c r="P80" s="203">
        <v>9.5</v>
      </c>
      <c r="Q80" s="204">
        <v>1.6</v>
      </c>
      <c r="R80" s="204">
        <v>9.6</v>
      </c>
      <c r="S80" s="205">
        <v>9.6999999999999993</v>
      </c>
      <c r="T80" s="405">
        <f t="shared" si="26"/>
        <v>132.59999999999997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8.1999999999999993</v>
      </c>
      <c r="C81" s="204">
        <v>7.9</v>
      </c>
      <c r="D81" s="204">
        <v>1.1000000000000001</v>
      </c>
      <c r="E81" s="204">
        <v>8</v>
      </c>
      <c r="F81" s="205">
        <v>9.6</v>
      </c>
      <c r="G81" s="203">
        <v>8</v>
      </c>
      <c r="H81" s="204">
        <v>8.5</v>
      </c>
      <c r="I81" s="204">
        <v>1.3</v>
      </c>
      <c r="J81" s="204">
        <v>8.6999999999999993</v>
      </c>
      <c r="K81" s="205">
        <v>9.8000000000000007</v>
      </c>
      <c r="L81" s="203">
        <v>9.8000000000000007</v>
      </c>
      <c r="M81" s="204">
        <v>1.6</v>
      </c>
      <c r="N81" s="204">
        <v>9.8000000000000007</v>
      </c>
      <c r="O81" s="205">
        <v>10.199999999999999</v>
      </c>
      <c r="P81" s="203">
        <v>9.5</v>
      </c>
      <c r="Q81" s="204">
        <v>1.6</v>
      </c>
      <c r="R81" s="204">
        <v>9.6</v>
      </c>
      <c r="S81" s="205">
        <v>9.6999999999999993</v>
      </c>
      <c r="T81" s="405">
        <f t="shared" si="26"/>
        <v>132.89999999999998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8.1999999999999993</v>
      </c>
      <c r="C82" s="204">
        <v>7.9</v>
      </c>
      <c r="D82" s="204">
        <v>1.1000000000000001</v>
      </c>
      <c r="E82" s="204">
        <v>8.1</v>
      </c>
      <c r="F82" s="205">
        <v>9.6</v>
      </c>
      <c r="G82" s="203">
        <v>8</v>
      </c>
      <c r="H82" s="204">
        <v>8.5</v>
      </c>
      <c r="I82" s="204">
        <v>1.3</v>
      </c>
      <c r="J82" s="204">
        <v>8.6999999999999993</v>
      </c>
      <c r="K82" s="205">
        <v>9.8000000000000007</v>
      </c>
      <c r="L82" s="203">
        <v>9.9</v>
      </c>
      <c r="M82" s="204">
        <v>1.6</v>
      </c>
      <c r="N82" s="204">
        <v>9.8000000000000007</v>
      </c>
      <c r="O82" s="205">
        <v>10.199999999999999</v>
      </c>
      <c r="P82" s="203">
        <v>9.5</v>
      </c>
      <c r="Q82" s="204">
        <v>1.6</v>
      </c>
      <c r="R82" s="204">
        <v>9.6</v>
      </c>
      <c r="S82" s="205">
        <v>9.6999999999999993</v>
      </c>
      <c r="T82" s="405">
        <f t="shared" si="26"/>
        <v>133.1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57.300000000000011</v>
      </c>
      <c r="C83" s="309">
        <f>SUM(C76:C82)</f>
        <v>54.999999999999993</v>
      </c>
      <c r="D83" s="309">
        <f>SUM(D76:D82)</f>
        <v>7.6</v>
      </c>
      <c r="E83" s="309">
        <f>SUM(E76:E82)</f>
        <v>56.1</v>
      </c>
      <c r="F83" s="310">
        <f>SUM(F76:F82)</f>
        <v>66.599999999999994</v>
      </c>
      <c r="G83" s="311">
        <f t="shared" ref="G83:S83" si="27">SUM(G76:G82)</f>
        <v>56.2</v>
      </c>
      <c r="H83" s="309">
        <f t="shared" si="27"/>
        <v>59.3</v>
      </c>
      <c r="I83" s="309">
        <f t="shared" si="27"/>
        <v>8.7999999999999989</v>
      </c>
      <c r="J83" s="309">
        <f t="shared" si="27"/>
        <v>60.400000000000006</v>
      </c>
      <c r="K83" s="310">
        <f t="shared" si="27"/>
        <v>67.699999999999989</v>
      </c>
      <c r="L83" s="311">
        <f t="shared" si="27"/>
        <v>69.100000000000009</v>
      </c>
      <c r="M83" s="309">
        <f t="shared" si="27"/>
        <v>10.899999999999999</v>
      </c>
      <c r="N83" s="309">
        <f t="shared" si="27"/>
        <v>68.5</v>
      </c>
      <c r="O83" s="310">
        <f t="shared" si="27"/>
        <v>70.7</v>
      </c>
      <c r="P83" s="311">
        <f t="shared" si="27"/>
        <v>66.8</v>
      </c>
      <c r="Q83" s="309">
        <f t="shared" si="27"/>
        <v>10.899999999999999</v>
      </c>
      <c r="R83" s="309">
        <f t="shared" si="27"/>
        <v>66.8</v>
      </c>
      <c r="S83" s="310">
        <f t="shared" si="27"/>
        <v>67.300000000000011</v>
      </c>
      <c r="T83" s="405">
        <f t="shared" si="26"/>
        <v>926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151.5</v>
      </c>
      <c r="C84" s="317">
        <v>154</v>
      </c>
      <c r="D84" s="317">
        <v>156.5</v>
      </c>
      <c r="E84" s="317">
        <v>154</v>
      </c>
      <c r="F84" s="318">
        <v>156</v>
      </c>
      <c r="G84" s="319">
        <v>151.5</v>
      </c>
      <c r="H84" s="317">
        <v>154</v>
      </c>
      <c r="I84" s="317">
        <v>157</v>
      </c>
      <c r="J84" s="317">
        <v>154</v>
      </c>
      <c r="K84" s="318">
        <v>156</v>
      </c>
      <c r="L84" s="319">
        <v>152</v>
      </c>
      <c r="M84" s="317">
        <v>155.5</v>
      </c>
      <c r="N84" s="317">
        <v>153</v>
      </c>
      <c r="O84" s="318">
        <v>155.5</v>
      </c>
      <c r="P84" s="319">
        <v>151.5</v>
      </c>
      <c r="Q84" s="317">
        <v>155.5</v>
      </c>
      <c r="R84" s="317">
        <v>154</v>
      </c>
      <c r="S84" s="318">
        <v>155</v>
      </c>
      <c r="T84" s="408">
        <f>+((T83/T85)/7)*1000</f>
        <v>153.82059800664453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54</v>
      </c>
      <c r="C85" s="411">
        <v>51</v>
      </c>
      <c r="D85" s="411">
        <v>7</v>
      </c>
      <c r="E85" s="411">
        <v>52</v>
      </c>
      <c r="F85" s="412">
        <v>61</v>
      </c>
      <c r="G85" s="410">
        <v>53</v>
      </c>
      <c r="H85" s="411">
        <v>55</v>
      </c>
      <c r="I85" s="411">
        <v>8</v>
      </c>
      <c r="J85" s="411">
        <v>56</v>
      </c>
      <c r="K85" s="412">
        <v>62</v>
      </c>
      <c r="L85" s="410">
        <v>65</v>
      </c>
      <c r="M85" s="411">
        <v>10</v>
      </c>
      <c r="N85" s="411">
        <v>64</v>
      </c>
      <c r="O85" s="412">
        <v>65</v>
      </c>
      <c r="P85" s="410">
        <v>63</v>
      </c>
      <c r="Q85" s="411">
        <v>10</v>
      </c>
      <c r="R85" s="411">
        <v>62</v>
      </c>
      <c r="S85" s="412">
        <v>62</v>
      </c>
      <c r="T85" s="413">
        <f>SUM(B85:S85)</f>
        <v>860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8.1734000000000009</v>
      </c>
      <c r="C86" s="204">
        <f t="shared" si="28"/>
        <v>7.8756000000000013</v>
      </c>
      <c r="D86" s="204">
        <f t="shared" si="28"/>
        <v>1.0937000000000001</v>
      </c>
      <c r="E86" s="204">
        <f t="shared" si="28"/>
        <v>8.0111999999999988</v>
      </c>
      <c r="F86" s="205">
        <f t="shared" si="28"/>
        <v>9.5624000000000002</v>
      </c>
      <c r="G86" s="203">
        <f t="shared" si="28"/>
        <v>8.0012999999999987</v>
      </c>
      <c r="H86" s="204">
        <f t="shared" si="28"/>
        <v>8.4980000000000011</v>
      </c>
      <c r="I86" s="204">
        <f t="shared" si="28"/>
        <v>1.2784</v>
      </c>
      <c r="J86" s="204">
        <f t="shared" si="28"/>
        <v>8.6335999999999995</v>
      </c>
      <c r="K86" s="205">
        <f t="shared" si="28"/>
        <v>9.7407999999999983</v>
      </c>
      <c r="L86" s="203">
        <f t="shared" si="28"/>
        <v>9.831999999999999</v>
      </c>
      <c r="M86" s="204">
        <f t="shared" si="28"/>
        <v>1.577</v>
      </c>
      <c r="N86" s="204">
        <f t="shared" si="28"/>
        <v>9.7888000000000002</v>
      </c>
      <c r="O86" s="205">
        <f t="shared" si="28"/>
        <v>10.150499999999999</v>
      </c>
      <c r="P86" s="203">
        <f t="shared" si="28"/>
        <v>9.4822999999999986</v>
      </c>
      <c r="Q86" s="204">
        <f t="shared" si="28"/>
        <v>1.577</v>
      </c>
      <c r="R86" s="204">
        <f t="shared" si="28"/>
        <v>9.5671999999999997</v>
      </c>
      <c r="S86" s="205">
        <f t="shared" si="28"/>
        <v>9.6539999999999999</v>
      </c>
      <c r="T86" s="413">
        <f>((T83*1000)/T85)/7</f>
        <v>153.82059800664453</v>
      </c>
      <c r="AD86" s="3"/>
    </row>
    <row r="87" spans="1:41" ht="33.75" customHeight="1" x14ac:dyDescent="0.25">
      <c r="A87" s="99" t="s">
        <v>23</v>
      </c>
      <c r="B87" s="42">
        <f>((B85*B84)*7)/1000</f>
        <v>57.267000000000003</v>
      </c>
      <c r="C87" s="43">
        <f>((C85*C84)*7)/1000</f>
        <v>54.978000000000002</v>
      </c>
      <c r="D87" s="43">
        <f>((D85*D84)*7)/1000</f>
        <v>7.6684999999999999</v>
      </c>
      <c r="E87" s="43">
        <f>((E85*E84)*7)/1000</f>
        <v>56.055999999999997</v>
      </c>
      <c r="F87" s="90">
        <f>((F85*F84)*7)/1000</f>
        <v>66.611999999999995</v>
      </c>
      <c r="G87" s="42">
        <f t="shared" ref="G87:S87" si="29">((G85*G84)*7)/1000</f>
        <v>56.206499999999998</v>
      </c>
      <c r="H87" s="43">
        <f t="shared" si="29"/>
        <v>59.29</v>
      </c>
      <c r="I87" s="43">
        <f t="shared" si="29"/>
        <v>8.7919999999999998</v>
      </c>
      <c r="J87" s="43">
        <f t="shared" si="29"/>
        <v>60.368000000000002</v>
      </c>
      <c r="K87" s="90">
        <f t="shared" si="29"/>
        <v>67.703999999999994</v>
      </c>
      <c r="L87" s="42">
        <f t="shared" si="29"/>
        <v>69.16</v>
      </c>
      <c r="M87" s="43">
        <f t="shared" si="29"/>
        <v>10.885</v>
      </c>
      <c r="N87" s="43">
        <f t="shared" si="29"/>
        <v>68.543999999999997</v>
      </c>
      <c r="O87" s="90">
        <f t="shared" si="29"/>
        <v>70.752499999999998</v>
      </c>
      <c r="P87" s="42">
        <f t="shared" si="29"/>
        <v>66.811499999999995</v>
      </c>
      <c r="Q87" s="43">
        <f t="shared" si="29"/>
        <v>10.885</v>
      </c>
      <c r="R87" s="43">
        <f t="shared" si="29"/>
        <v>66.835999999999999</v>
      </c>
      <c r="S87" s="90">
        <f t="shared" si="29"/>
        <v>67.27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151.58730158730162</v>
      </c>
      <c r="C88" s="49">
        <f>+(C83/C85)/7*1000</f>
        <v>154.06162464985994</v>
      </c>
      <c r="D88" s="49">
        <f>+(D83/D85)/7*1000</f>
        <v>155.10204081632654</v>
      </c>
      <c r="E88" s="49">
        <f>+(E83/E85)/7*1000</f>
        <v>154.1208791208791</v>
      </c>
      <c r="F88" s="50">
        <f>+(F83/F85)/7*1000</f>
        <v>155.9718969555035</v>
      </c>
      <c r="G88" s="48">
        <f t="shared" ref="G88:S88" si="30">+(G83/G85)/7*1000</f>
        <v>151.48247978436657</v>
      </c>
      <c r="H88" s="49">
        <f t="shared" si="30"/>
        <v>154.02597402597402</v>
      </c>
      <c r="I88" s="49">
        <f t="shared" si="30"/>
        <v>157.14285714285711</v>
      </c>
      <c r="J88" s="49">
        <f t="shared" si="30"/>
        <v>154.08163265306123</v>
      </c>
      <c r="K88" s="50">
        <f t="shared" si="30"/>
        <v>155.99078341013822</v>
      </c>
      <c r="L88" s="48">
        <f t="shared" si="30"/>
        <v>151.86813186813188</v>
      </c>
      <c r="M88" s="49">
        <f t="shared" si="30"/>
        <v>155.71428571428569</v>
      </c>
      <c r="N88" s="49">
        <f t="shared" si="30"/>
        <v>152.90178571428572</v>
      </c>
      <c r="O88" s="50">
        <f t="shared" si="30"/>
        <v>155.38461538461539</v>
      </c>
      <c r="P88" s="48">
        <f t="shared" si="30"/>
        <v>151.47392290249434</v>
      </c>
      <c r="Q88" s="49">
        <f t="shared" si="30"/>
        <v>155.71428571428569</v>
      </c>
      <c r="R88" s="49">
        <f t="shared" si="30"/>
        <v>153.91705069124424</v>
      </c>
      <c r="S88" s="50">
        <f t="shared" si="30"/>
        <v>155.06912442396316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D0C3E-44CB-468C-AE7C-7B979C78C023}">
  <dimension ref="A1:AQ239"/>
  <sheetViews>
    <sheetView view="pageBreakPreview" topLeftCell="A22" zoomScale="30" zoomScaleNormal="29" zoomScaleSheetLayoutView="30" workbookViewId="0">
      <selection activeCell="L39" sqref="L39:P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648"/>
      <c r="E3" s="648"/>
      <c r="F3" s="648"/>
      <c r="G3" s="648"/>
      <c r="H3" s="648"/>
      <c r="I3" s="648"/>
      <c r="J3" s="648"/>
      <c r="K3" s="648"/>
      <c r="L3" s="648"/>
      <c r="M3" s="648"/>
      <c r="N3" s="648"/>
      <c r="O3" s="648"/>
      <c r="P3" s="648"/>
      <c r="Q3" s="648"/>
      <c r="R3" s="648"/>
      <c r="S3" s="648"/>
      <c r="T3" s="648"/>
      <c r="U3" s="648"/>
      <c r="V3" s="648"/>
      <c r="W3" s="648"/>
      <c r="X3" s="648"/>
      <c r="Y3" s="2"/>
      <c r="Z3" s="2"/>
      <c r="AA3" s="2"/>
      <c r="AB3" s="2"/>
      <c r="AC3" s="2"/>
      <c r="AD3" s="6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48" t="s">
        <v>1</v>
      </c>
      <c r="B9" s="648"/>
      <c r="C9" s="648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48"/>
      <c r="B10" s="648"/>
      <c r="C10" s="6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48" t="s">
        <v>4</v>
      </c>
      <c r="B11" s="648"/>
      <c r="C11" s="648"/>
      <c r="D11" s="1"/>
      <c r="E11" s="649">
        <v>1</v>
      </c>
      <c r="F11" s="1"/>
      <c r="G11" s="1"/>
      <c r="H11" s="1"/>
      <c r="I11" s="1"/>
      <c r="J11" s="1"/>
      <c r="K11" s="674" t="s">
        <v>170</v>
      </c>
      <c r="L11" s="674"/>
      <c r="M11" s="650"/>
      <c r="N11" s="6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48"/>
      <c r="B12" s="648"/>
      <c r="C12" s="648"/>
      <c r="D12" s="1"/>
      <c r="E12" s="5"/>
      <c r="F12" s="1"/>
      <c r="G12" s="1"/>
      <c r="H12" s="1"/>
      <c r="I12" s="1"/>
      <c r="J12" s="1"/>
      <c r="K12" s="650"/>
      <c r="L12" s="650"/>
      <c r="M12" s="650"/>
      <c r="N12" s="6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48"/>
      <c r="B13" s="648"/>
      <c r="C13" s="648"/>
      <c r="D13" s="648"/>
      <c r="E13" s="648"/>
      <c r="F13" s="648"/>
      <c r="G13" s="648"/>
      <c r="H13" s="648"/>
      <c r="I13" s="648"/>
      <c r="J13" s="648"/>
      <c r="K13" s="648"/>
      <c r="L13" s="650"/>
      <c r="M13" s="650"/>
      <c r="N13" s="650"/>
      <c r="O13" s="650"/>
      <c r="P13" s="650"/>
      <c r="Q13" s="650"/>
      <c r="R13" s="650"/>
      <c r="S13" s="650"/>
      <c r="T13" s="650"/>
      <c r="U13" s="650"/>
      <c r="V13" s="650"/>
      <c r="W13" s="1"/>
      <c r="X13" s="1"/>
      <c r="Y13" s="1"/>
    </row>
    <row r="14" spans="1:30" s="3" customFormat="1" ht="27" thickBot="1" x14ac:dyDescent="0.3">
      <c r="A14" s="64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442</v>
      </c>
      <c r="C17" s="300">
        <v>2.0850999999999629</v>
      </c>
      <c r="D17" s="300">
        <v>1.9777999999999651</v>
      </c>
      <c r="E17" s="300">
        <v>0.28999999999999487</v>
      </c>
      <c r="F17" s="300">
        <v>2.0038999999999647</v>
      </c>
      <c r="G17" s="300">
        <v>2.3692999999999582</v>
      </c>
      <c r="H17" s="299">
        <v>444</v>
      </c>
      <c r="I17" s="300">
        <v>3.4397999999999644</v>
      </c>
      <c r="J17" s="300">
        <v>3.5328999999999633</v>
      </c>
      <c r="K17" s="300">
        <v>0.53409999999999447</v>
      </c>
      <c r="L17" s="300">
        <v>3.5671999999999624</v>
      </c>
      <c r="M17" s="301">
        <v>3.934699999999959</v>
      </c>
      <c r="N17" s="23">
        <v>130.50805999999994</v>
      </c>
      <c r="O17" s="24">
        <v>20.650539999999989</v>
      </c>
      <c r="P17" s="24">
        <v>127.85057999999995</v>
      </c>
      <c r="Q17" s="25">
        <v>129.25931999999995</v>
      </c>
      <c r="R17" s="23">
        <v>125.02323999999994</v>
      </c>
      <c r="S17" s="24">
        <v>19.461519999999989</v>
      </c>
      <c r="T17" s="24">
        <v>123.56463999999997</v>
      </c>
      <c r="U17" s="25">
        <v>124.55365999999992</v>
      </c>
      <c r="V17" s="302">
        <f>SUM(B17:U17)</f>
        <v>1710.6063599999998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442</v>
      </c>
      <c r="C18" s="300">
        <v>2.0850999999999629</v>
      </c>
      <c r="D18" s="300">
        <v>1.9777999999999651</v>
      </c>
      <c r="E18" s="300">
        <v>0.28999999999999487</v>
      </c>
      <c r="F18" s="300">
        <v>2.0038999999999647</v>
      </c>
      <c r="G18" s="300">
        <v>2.3692999999999582</v>
      </c>
      <c r="H18" s="299">
        <v>444</v>
      </c>
      <c r="I18" s="300">
        <v>3.4397999999999644</v>
      </c>
      <c r="J18" s="300">
        <v>3.5328999999999633</v>
      </c>
      <c r="K18" s="300">
        <v>0.53409999999999447</v>
      </c>
      <c r="L18" s="300">
        <v>3.5671999999999624</v>
      </c>
      <c r="M18" s="301">
        <v>3.934699999999959</v>
      </c>
      <c r="N18" s="23">
        <v>130.50805999999994</v>
      </c>
      <c r="O18" s="24">
        <v>20.650539999999989</v>
      </c>
      <c r="P18" s="24">
        <v>127.85057999999995</v>
      </c>
      <c r="Q18" s="25">
        <v>129.25931999999995</v>
      </c>
      <c r="R18" s="23">
        <v>125.02323999999994</v>
      </c>
      <c r="S18" s="24">
        <v>19.461519999999989</v>
      </c>
      <c r="T18" s="24">
        <v>123.56463999999997</v>
      </c>
      <c r="U18" s="25">
        <v>124.55365999999992</v>
      </c>
      <c r="V18" s="302">
        <f t="shared" ref="V18:V23" si="0">SUM(B18:U18)</f>
        <v>1710.6063599999998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441</v>
      </c>
      <c r="C19" s="300">
        <v>2.0792999999999635</v>
      </c>
      <c r="D19" s="300">
        <v>1.974899999999965</v>
      </c>
      <c r="E19" s="300">
        <v>0.28129999999999505</v>
      </c>
      <c r="F19" s="300">
        <v>1.9980999999999647</v>
      </c>
      <c r="G19" s="300">
        <v>2.3663999999999583</v>
      </c>
      <c r="H19" s="299">
        <v>443</v>
      </c>
      <c r="I19" s="300">
        <v>3.4348999999999643</v>
      </c>
      <c r="J19" s="300">
        <v>3.5328999999999633</v>
      </c>
      <c r="K19" s="300">
        <v>0.52429999999999455</v>
      </c>
      <c r="L19" s="300">
        <v>3.5671999999999624</v>
      </c>
      <c r="M19" s="301">
        <v>3.9248999999999592</v>
      </c>
      <c r="N19" s="23">
        <v>130.584836</v>
      </c>
      <c r="O19" s="24">
        <v>20.700463999999993</v>
      </c>
      <c r="P19" s="24">
        <v>127.87034799999996</v>
      </c>
      <c r="Q19" s="25">
        <v>128.98573199999996</v>
      </c>
      <c r="R19" s="23">
        <v>125.01394399999995</v>
      </c>
      <c r="S19" s="24">
        <v>18.867611999999991</v>
      </c>
      <c r="T19" s="24">
        <v>123.49878399999997</v>
      </c>
      <c r="U19" s="25">
        <v>124.15247599999998</v>
      </c>
      <c r="V19" s="302">
        <f t="shared" si="0"/>
        <v>1707.3583959999994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441</v>
      </c>
      <c r="C20" s="300">
        <v>2.0792999999999635</v>
      </c>
      <c r="D20" s="300">
        <v>1.974899999999965</v>
      </c>
      <c r="E20" s="300">
        <v>0.28129999999999505</v>
      </c>
      <c r="F20" s="300">
        <v>1.9980999999999647</v>
      </c>
      <c r="G20" s="300">
        <v>2.3663999999999583</v>
      </c>
      <c r="H20" s="299">
        <v>443</v>
      </c>
      <c r="I20" s="300">
        <v>3.4348999999999643</v>
      </c>
      <c r="J20" s="300">
        <v>3.5328999999999633</v>
      </c>
      <c r="K20" s="300">
        <v>0.52429999999999455</v>
      </c>
      <c r="L20" s="300">
        <v>3.5671999999999624</v>
      </c>
      <c r="M20" s="301">
        <v>3.9248999999999592</v>
      </c>
      <c r="N20" s="23">
        <v>130.584836</v>
      </c>
      <c r="O20" s="24">
        <v>20.700463999999993</v>
      </c>
      <c r="P20" s="24">
        <v>127.87034799999996</v>
      </c>
      <c r="Q20" s="25">
        <v>128.98573199999996</v>
      </c>
      <c r="R20" s="23">
        <v>125.01394399999995</v>
      </c>
      <c r="S20" s="24">
        <v>18.867611999999991</v>
      </c>
      <c r="T20" s="24">
        <v>123.49878399999997</v>
      </c>
      <c r="U20" s="25">
        <v>124.15247599999998</v>
      </c>
      <c r="V20" s="302">
        <f t="shared" si="0"/>
        <v>1707.3583959999994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441</v>
      </c>
      <c r="C21" s="300">
        <v>2.0792999999999635</v>
      </c>
      <c r="D21" s="300">
        <v>1.974899999999965</v>
      </c>
      <c r="E21" s="300">
        <v>0.28129999999999505</v>
      </c>
      <c r="F21" s="300">
        <v>1.9980999999999647</v>
      </c>
      <c r="G21" s="300">
        <v>2.3663999999999583</v>
      </c>
      <c r="H21" s="299">
        <v>443</v>
      </c>
      <c r="I21" s="300">
        <v>3.4348999999999643</v>
      </c>
      <c r="J21" s="300">
        <v>3.5328999999999633</v>
      </c>
      <c r="K21" s="300">
        <v>0.52429999999999455</v>
      </c>
      <c r="L21" s="300">
        <v>3.5671999999999624</v>
      </c>
      <c r="M21" s="301">
        <v>3.9248999999999592</v>
      </c>
      <c r="N21" s="23">
        <v>130.584836</v>
      </c>
      <c r="O21" s="24">
        <v>20.700463999999993</v>
      </c>
      <c r="P21" s="24">
        <v>127.87034799999996</v>
      </c>
      <c r="Q21" s="25">
        <v>128.98573199999996</v>
      </c>
      <c r="R21" s="23">
        <v>125.01394399999995</v>
      </c>
      <c r="S21" s="24">
        <v>18.867611999999991</v>
      </c>
      <c r="T21" s="24">
        <v>123.49878399999997</v>
      </c>
      <c r="U21" s="25">
        <v>124.15247599999998</v>
      </c>
      <c r="V21" s="302">
        <f t="shared" si="0"/>
        <v>1707.3583959999994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441</v>
      </c>
      <c r="C22" s="300">
        <v>2.0792999999999635</v>
      </c>
      <c r="D22" s="300">
        <v>1.974899999999965</v>
      </c>
      <c r="E22" s="300">
        <v>0.28129999999999505</v>
      </c>
      <c r="F22" s="300">
        <v>1.9980999999999647</v>
      </c>
      <c r="G22" s="300">
        <v>2.3663999999999583</v>
      </c>
      <c r="H22" s="299">
        <v>443</v>
      </c>
      <c r="I22" s="300">
        <v>3.4348999999999643</v>
      </c>
      <c r="J22" s="300">
        <v>3.5328999999999633</v>
      </c>
      <c r="K22" s="300">
        <v>0.52429999999999455</v>
      </c>
      <c r="L22" s="300">
        <v>3.5671999999999624</v>
      </c>
      <c r="M22" s="301">
        <v>3.9248999999999592</v>
      </c>
      <c r="N22" s="23">
        <v>130.584836</v>
      </c>
      <c r="O22" s="24">
        <v>20.700463999999993</v>
      </c>
      <c r="P22" s="24">
        <v>127.87034799999996</v>
      </c>
      <c r="Q22" s="25">
        <v>128.98573199999996</v>
      </c>
      <c r="R22" s="23">
        <v>125.01394399999995</v>
      </c>
      <c r="S22" s="24">
        <v>18.867611999999991</v>
      </c>
      <c r="T22" s="24">
        <v>123.49878399999997</v>
      </c>
      <c r="U22" s="25">
        <v>124.15247599999998</v>
      </c>
      <c r="V22" s="302">
        <f t="shared" si="0"/>
        <v>1707.3583959999994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441</v>
      </c>
      <c r="C23" s="300">
        <v>2.0792999999999635</v>
      </c>
      <c r="D23" s="300">
        <v>1.974899999999965</v>
      </c>
      <c r="E23" s="300">
        <v>0.28129999999999505</v>
      </c>
      <c r="F23" s="300">
        <v>1.9980999999999647</v>
      </c>
      <c r="G23" s="300">
        <v>2.3663999999999583</v>
      </c>
      <c r="H23" s="299">
        <v>443</v>
      </c>
      <c r="I23" s="300">
        <v>3.4348999999999643</v>
      </c>
      <c r="J23" s="300">
        <v>3.5328999999999633</v>
      </c>
      <c r="K23" s="300">
        <v>0.52429999999999455</v>
      </c>
      <c r="L23" s="300">
        <v>3.5671999999999624</v>
      </c>
      <c r="M23" s="301">
        <v>3.9248999999999592</v>
      </c>
      <c r="N23" s="23">
        <v>130.584836</v>
      </c>
      <c r="O23" s="24">
        <v>20.700463999999993</v>
      </c>
      <c r="P23" s="24">
        <v>127.87034799999996</v>
      </c>
      <c r="Q23" s="25">
        <v>128.98573199999996</v>
      </c>
      <c r="R23" s="23">
        <v>125.01394399999995</v>
      </c>
      <c r="S23" s="24">
        <v>18.867611999999991</v>
      </c>
      <c r="T23" s="24">
        <v>123.49878399999997</v>
      </c>
      <c r="U23" s="25">
        <v>124.15247599999998</v>
      </c>
      <c r="V23" s="302">
        <f t="shared" si="0"/>
        <v>1707.3583959999994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3089</v>
      </c>
      <c r="C24" s="306">
        <f t="shared" ref="C24:U24" si="1">SUM(C17:C23)</f>
        <v>14.566699999999745</v>
      </c>
      <c r="D24" s="306">
        <f t="shared" si="1"/>
        <v>13.830099999999755</v>
      </c>
      <c r="E24" s="306">
        <f t="shared" si="1"/>
        <v>1.9864999999999648</v>
      </c>
      <c r="F24" s="306">
        <f t="shared" si="1"/>
        <v>13.998299999999755</v>
      </c>
      <c r="G24" s="306">
        <f t="shared" si="1"/>
        <v>16.570599999999708</v>
      </c>
      <c r="H24" s="305">
        <f t="shared" si="1"/>
        <v>3103</v>
      </c>
      <c r="I24" s="306">
        <f t="shared" si="1"/>
        <v>24.054099999999746</v>
      </c>
      <c r="J24" s="306">
        <f t="shared" si="1"/>
        <v>24.73029999999974</v>
      </c>
      <c r="K24" s="306">
        <f t="shared" si="1"/>
        <v>3.6896999999999611</v>
      </c>
      <c r="L24" s="306">
        <f t="shared" si="1"/>
        <v>24.970399999999742</v>
      </c>
      <c r="M24" s="307">
        <f t="shared" si="1"/>
        <v>27.493899999999712</v>
      </c>
      <c r="N24" s="391">
        <f t="shared" si="1"/>
        <v>913.94029999999987</v>
      </c>
      <c r="O24" s="392">
        <f t="shared" si="1"/>
        <v>144.80339999999995</v>
      </c>
      <c r="P24" s="392">
        <f t="shared" si="1"/>
        <v>895.05289999999968</v>
      </c>
      <c r="Q24" s="393">
        <f t="shared" si="1"/>
        <v>903.44729999999981</v>
      </c>
      <c r="R24" s="391">
        <f t="shared" si="1"/>
        <v>875.11619999999959</v>
      </c>
      <c r="S24" s="392">
        <f t="shared" si="1"/>
        <v>133.26109999999994</v>
      </c>
      <c r="T24" s="392">
        <f t="shared" si="1"/>
        <v>864.62319999999988</v>
      </c>
      <c r="U24" s="393">
        <f t="shared" si="1"/>
        <v>869.86969999999974</v>
      </c>
      <c r="V24" s="302">
        <f>SUM(B24:U24)</f>
        <v>11958.004699999996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149.91543534131503</v>
      </c>
    </row>
    <row r="26" spans="1:42" s="52" customFormat="1" ht="36.75" customHeight="1" x14ac:dyDescent="0.25">
      <c r="A26" s="321" t="s">
        <v>21</v>
      </c>
      <c r="B26" s="322"/>
      <c r="C26" s="323">
        <v>717</v>
      </c>
      <c r="D26" s="323">
        <v>681</v>
      </c>
      <c r="E26" s="323">
        <v>97</v>
      </c>
      <c r="F26" s="323">
        <v>689</v>
      </c>
      <c r="G26" s="323">
        <v>816</v>
      </c>
      <c r="H26" s="324"/>
      <c r="I26" s="323">
        <v>701</v>
      </c>
      <c r="J26" s="323">
        <v>721</v>
      </c>
      <c r="K26" s="323">
        <v>107</v>
      </c>
      <c r="L26" s="323">
        <v>728</v>
      </c>
      <c r="M26" s="325">
        <v>801</v>
      </c>
      <c r="N26" s="86">
        <v>871</v>
      </c>
      <c r="O26" s="35">
        <v>138</v>
      </c>
      <c r="P26" s="35">
        <v>853</v>
      </c>
      <c r="Q26" s="36">
        <v>861</v>
      </c>
      <c r="R26" s="34">
        <v>834</v>
      </c>
      <c r="S26" s="35">
        <v>127</v>
      </c>
      <c r="T26" s="35">
        <v>824</v>
      </c>
      <c r="U26" s="36">
        <v>829</v>
      </c>
      <c r="V26" s="326">
        <f>SUM(C26:U26)</f>
        <v>11395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644.86979999999971</v>
      </c>
      <c r="D27" s="300">
        <f t="shared" ref="D27:G27" si="2">(D26*D25/1000)*6</f>
        <v>612.49139999999977</v>
      </c>
      <c r="E27" s="300">
        <f t="shared" si="2"/>
        <v>87.241799999999969</v>
      </c>
      <c r="F27" s="300">
        <f t="shared" si="2"/>
        <v>619.68659999999977</v>
      </c>
      <c r="G27" s="300">
        <f t="shared" si="2"/>
        <v>733.91039999999975</v>
      </c>
      <c r="H27" s="328"/>
      <c r="I27" s="300">
        <f>(I26*I25/1000)*6</f>
        <v>630.47939999999983</v>
      </c>
      <c r="J27" s="300">
        <f>(J26*J25/1000)*6</f>
        <v>648.46739999999977</v>
      </c>
      <c r="K27" s="300">
        <f>(K26*K25/1000)*6</f>
        <v>96.235799999999955</v>
      </c>
      <c r="L27" s="300">
        <f>(L26*L25/1000)*6</f>
        <v>654.76319999999987</v>
      </c>
      <c r="M27" s="301">
        <f>(M26*M25/1000)*6</f>
        <v>720.41939999999977</v>
      </c>
      <c r="N27" s="302">
        <f>((N26*N25)*7/1000-N17-N18)/5</f>
        <v>130.584836</v>
      </c>
      <c r="O27" s="204">
        <f t="shared" ref="O27:U27" si="3">((O26*O25)*7/1000-O17-O18)/5</f>
        <v>20.700463999999993</v>
      </c>
      <c r="P27" s="204">
        <f t="shared" si="3"/>
        <v>127.87034799999996</v>
      </c>
      <c r="Q27" s="205">
        <f t="shared" si="3"/>
        <v>128.98573199999996</v>
      </c>
      <c r="R27" s="203">
        <f t="shared" si="3"/>
        <v>125.01394399999995</v>
      </c>
      <c r="S27" s="204">
        <f t="shared" si="3"/>
        <v>18.867611999999991</v>
      </c>
      <c r="T27" s="204">
        <f t="shared" si="3"/>
        <v>123.49878399999997</v>
      </c>
      <c r="U27" s="205">
        <f t="shared" si="3"/>
        <v>124.15247599999998</v>
      </c>
      <c r="V27" s="88"/>
      <c r="W27" s="52">
        <f>((V24*1000)/V26)/7</f>
        <v>149.91543534131506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2.0792999999999635</v>
      </c>
      <c r="D28" s="330">
        <f t="shared" ref="D28:G28" si="4">+(D25-$C$32)*D26/1000</f>
        <v>1.974899999999965</v>
      </c>
      <c r="E28" s="330">
        <f t="shared" si="4"/>
        <v>0.28129999999999505</v>
      </c>
      <c r="F28" s="330">
        <f t="shared" si="4"/>
        <v>1.9980999999999647</v>
      </c>
      <c r="G28" s="330">
        <f t="shared" si="4"/>
        <v>2.3663999999999583</v>
      </c>
      <c r="H28" s="329"/>
      <c r="I28" s="330">
        <f>+(I25-$I$32)*I26/1000</f>
        <v>3.4348999999999643</v>
      </c>
      <c r="J28" s="330">
        <f t="shared" ref="J28:M28" si="5">+(J25-$I$32)*J26/1000</f>
        <v>3.5328999999999633</v>
      </c>
      <c r="K28" s="330">
        <f t="shared" si="5"/>
        <v>0.52429999999999455</v>
      </c>
      <c r="L28" s="330">
        <f t="shared" si="5"/>
        <v>3.5671999999999624</v>
      </c>
      <c r="M28" s="331">
        <f t="shared" si="5"/>
        <v>3.9248999999999592</v>
      </c>
      <c r="N28" s="259">
        <f t="shared" ref="N28:U28" si="6">((N26*N25)*7)/1000</f>
        <v>913.94029999999975</v>
      </c>
      <c r="O28" s="45">
        <f t="shared" si="6"/>
        <v>144.80339999999995</v>
      </c>
      <c r="P28" s="45">
        <f t="shared" si="6"/>
        <v>895.05289999999968</v>
      </c>
      <c r="Q28" s="46">
        <f t="shared" si="6"/>
        <v>903.4472999999997</v>
      </c>
      <c r="R28" s="44">
        <f t="shared" si="6"/>
        <v>875.11619999999971</v>
      </c>
      <c r="S28" s="45">
        <f t="shared" si="6"/>
        <v>133.26109999999994</v>
      </c>
      <c r="T28" s="45">
        <f t="shared" si="6"/>
        <v>864.62319999999977</v>
      </c>
      <c r="U28" s="46">
        <f t="shared" si="6"/>
        <v>869.86969999999974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836.50000000000239</v>
      </c>
      <c r="D29" s="333">
        <f t="shared" si="7"/>
        <v>794.50000000000227</v>
      </c>
      <c r="E29" s="333">
        <f t="shared" si="7"/>
        <v>113.166666666667</v>
      </c>
      <c r="F29" s="333">
        <f t="shared" si="7"/>
        <v>803.83333333333564</v>
      </c>
      <c r="G29" s="333">
        <f t="shared" si="7"/>
        <v>952.00000000000273</v>
      </c>
      <c r="H29" s="332"/>
      <c r="I29" s="333">
        <f>+I26*(1.16666666666667)</f>
        <v>817.83333333333576</v>
      </c>
      <c r="J29" s="333">
        <f>+J26*(1.16666666666667)</f>
        <v>841.16666666666913</v>
      </c>
      <c r="K29" s="333">
        <f>+K26*(1.16666666666667)</f>
        <v>124.8333333333337</v>
      </c>
      <c r="L29" s="333">
        <f>+L26*(1.16666666666667)</f>
        <v>849.33333333333576</v>
      </c>
      <c r="M29" s="334">
        <f>+M26*(1.16666666666667)</f>
        <v>934.50000000000273</v>
      </c>
      <c r="N29" s="89">
        <f t="shared" ref="N29:U29" si="8">+(N24/N26)/7*1000</f>
        <v>149.89999999999998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149.89999999999992</v>
      </c>
      <c r="T29" s="49">
        <f t="shared" si="8"/>
        <v>149.89999999999998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107.47829999999995</v>
      </c>
      <c r="D30" s="335">
        <f t="shared" ref="D30:G30" si="9">+(D27/6)</f>
        <v>102.08189999999996</v>
      </c>
      <c r="E30" s="335">
        <f t="shared" si="9"/>
        <v>14.540299999999995</v>
      </c>
      <c r="F30" s="335">
        <f t="shared" si="9"/>
        <v>103.28109999999997</v>
      </c>
      <c r="G30" s="335">
        <f t="shared" si="9"/>
        <v>122.31839999999995</v>
      </c>
      <c r="H30" s="328"/>
      <c r="I30" s="335">
        <f>+(I27/6)</f>
        <v>105.07989999999997</v>
      </c>
      <c r="J30" s="335">
        <f>+(J27/6)</f>
        <v>108.07789999999996</v>
      </c>
      <c r="K30" s="335">
        <f>+(K27/6)</f>
        <v>16.039299999999994</v>
      </c>
      <c r="L30" s="335">
        <f>+(L27/6)</f>
        <v>109.12719999999997</v>
      </c>
      <c r="M30" s="336">
        <f>+(M27/6)</f>
        <v>120.06989999999996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265.05407499999995</v>
      </c>
      <c r="D31" s="335">
        <f t="shared" ref="D31:G31" si="10">+((D27-D24)/4)+D30</f>
        <v>251.74722499999996</v>
      </c>
      <c r="E31" s="335">
        <f t="shared" si="10"/>
        <v>35.854124999999996</v>
      </c>
      <c r="F31" s="335">
        <f t="shared" si="10"/>
        <v>254.70317499999999</v>
      </c>
      <c r="G31" s="335">
        <f t="shared" si="10"/>
        <v>301.65334999999999</v>
      </c>
      <c r="H31" s="328"/>
      <c r="I31" s="335">
        <f>+((I27-I24)/4)+I30</f>
        <v>256.68622499999998</v>
      </c>
      <c r="J31" s="335">
        <f>+((J27-J24)/4)+J30</f>
        <v>264.01217499999996</v>
      </c>
      <c r="K31" s="335">
        <f>+((K27-K24)/4)+K30</f>
        <v>39.175824999999989</v>
      </c>
      <c r="L31" s="335">
        <f>+((L27-L24)/4)+L30</f>
        <v>266.5754</v>
      </c>
      <c r="M31" s="336">
        <f>+((M27-M24)/4)+M30</f>
        <v>293.30127499999998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441</v>
      </c>
      <c r="E32" s="340">
        <f>+SUM(C26:G26)</f>
        <v>3000</v>
      </c>
      <c r="F32" s="341"/>
      <c r="G32" s="341"/>
      <c r="H32" s="337"/>
      <c r="I32" s="338">
        <v>145</v>
      </c>
      <c r="J32" s="339">
        <f>+I32*K32/1000</f>
        <v>443.41</v>
      </c>
      <c r="K32" s="340">
        <f>+SUM(I26:M26)</f>
        <v>3058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105.6</v>
      </c>
      <c r="C39" s="82">
        <v>105.8</v>
      </c>
      <c r="D39" s="82">
        <v>21.7</v>
      </c>
      <c r="E39" s="82">
        <v>107.5</v>
      </c>
      <c r="F39" s="82">
        <v>108.6</v>
      </c>
      <c r="G39" s="82"/>
      <c r="H39" s="82"/>
      <c r="I39" s="205">
        <f t="shared" ref="I39:I46" si="11">SUM(B39:H39)</f>
        <v>449.19999999999993</v>
      </c>
      <c r="J39" s="52"/>
      <c r="K39" s="404" t="s">
        <v>13</v>
      </c>
      <c r="L39" s="82">
        <v>7.8</v>
      </c>
      <c r="M39" s="82">
        <v>8.1</v>
      </c>
      <c r="N39" s="82">
        <v>0.8</v>
      </c>
      <c r="O39" s="82">
        <v>7.8</v>
      </c>
      <c r="P39" s="82">
        <v>8.3000000000000007</v>
      </c>
      <c r="Q39" s="82"/>
      <c r="R39" s="205">
        <f t="shared" ref="R39:R46" si="12">SUM(L39:Q39)</f>
        <v>32.799999999999997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105.6</v>
      </c>
      <c r="C40" s="82">
        <v>105.8</v>
      </c>
      <c r="D40" s="82">
        <v>21.7</v>
      </c>
      <c r="E40" s="82">
        <v>107.5</v>
      </c>
      <c r="F40" s="82">
        <v>108.6</v>
      </c>
      <c r="G40" s="82"/>
      <c r="H40" s="82"/>
      <c r="I40" s="205">
        <f t="shared" si="11"/>
        <v>449.19999999999993</v>
      </c>
      <c r="J40" s="52"/>
      <c r="K40" s="406" t="s">
        <v>14</v>
      </c>
      <c r="L40" s="82">
        <v>7.8</v>
      </c>
      <c r="M40" s="82">
        <v>8.1</v>
      </c>
      <c r="N40" s="82">
        <v>0.8</v>
      </c>
      <c r="O40" s="82">
        <v>7.8</v>
      </c>
      <c r="P40" s="82">
        <v>8.3000000000000007</v>
      </c>
      <c r="Q40" s="82"/>
      <c r="R40" s="205">
        <f t="shared" si="12"/>
        <v>32.799999999999997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105.6</v>
      </c>
      <c r="C41" s="82">
        <v>105.6</v>
      </c>
      <c r="D41" s="82">
        <v>21.4</v>
      </c>
      <c r="E41" s="82">
        <v>107.3</v>
      </c>
      <c r="F41" s="82">
        <v>108.4</v>
      </c>
      <c r="G41" s="24"/>
      <c r="H41" s="24"/>
      <c r="I41" s="205">
        <f t="shared" si="11"/>
        <v>448.29999999999995</v>
      </c>
      <c r="J41" s="52"/>
      <c r="K41" s="404" t="s">
        <v>15</v>
      </c>
      <c r="L41" s="82">
        <v>7.7</v>
      </c>
      <c r="M41" s="82">
        <v>7.9</v>
      </c>
      <c r="N41" s="82">
        <v>0.7</v>
      </c>
      <c r="O41" s="82">
        <v>7.7</v>
      </c>
      <c r="P41" s="82">
        <v>8.1</v>
      </c>
      <c r="Q41" s="24"/>
      <c r="R41" s="205">
        <f t="shared" si="12"/>
        <v>32.1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7.7</v>
      </c>
      <c r="M42" s="82">
        <v>8</v>
      </c>
      <c r="N42" s="82">
        <v>0.7</v>
      </c>
      <c r="O42" s="82">
        <v>7.8</v>
      </c>
      <c r="P42" s="82">
        <v>8.1</v>
      </c>
      <c r="Q42" s="82"/>
      <c r="R42" s="205">
        <f t="shared" si="12"/>
        <v>32.299999999999997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7.7</v>
      </c>
      <c r="M43" s="82">
        <v>8</v>
      </c>
      <c r="N43" s="82">
        <v>0.8</v>
      </c>
      <c r="O43" s="82">
        <v>7.8</v>
      </c>
      <c r="P43" s="82">
        <v>8.1</v>
      </c>
      <c r="Q43" s="82"/>
      <c r="R43" s="205">
        <f t="shared" si="12"/>
        <v>32.4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7.8</v>
      </c>
      <c r="M44" s="82">
        <v>8</v>
      </c>
      <c r="N44" s="82">
        <v>0.8</v>
      </c>
      <c r="O44" s="82">
        <v>7.8</v>
      </c>
      <c r="P44" s="82">
        <v>8.1</v>
      </c>
      <c r="Q44" s="82"/>
      <c r="R44" s="205">
        <f t="shared" si="12"/>
        <v>32.5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7.8</v>
      </c>
      <c r="M45" s="82">
        <v>8</v>
      </c>
      <c r="N45" s="82">
        <v>0.8</v>
      </c>
      <c r="O45" s="82">
        <v>7.8</v>
      </c>
      <c r="P45" s="82">
        <v>8.1</v>
      </c>
      <c r="Q45" s="82"/>
      <c r="R45" s="205">
        <f t="shared" si="12"/>
        <v>32.5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316.79999999999995</v>
      </c>
      <c r="C46" s="309">
        <f t="shared" si="13"/>
        <v>317.2</v>
      </c>
      <c r="D46" s="309">
        <f t="shared" si="13"/>
        <v>64.8</v>
      </c>
      <c r="E46" s="309">
        <f t="shared" si="13"/>
        <v>322.3</v>
      </c>
      <c r="F46" s="309">
        <f t="shared" si="13"/>
        <v>325.60000000000002</v>
      </c>
      <c r="G46" s="309">
        <f t="shared" si="13"/>
        <v>0</v>
      </c>
      <c r="H46" s="309">
        <f t="shared" si="13"/>
        <v>0</v>
      </c>
      <c r="I46" s="205">
        <f t="shared" si="11"/>
        <v>1346.6999999999998</v>
      </c>
      <c r="K46" s="406" t="s">
        <v>11</v>
      </c>
      <c r="L46" s="308">
        <f t="shared" ref="L46:Q46" si="14">SUM(L39:L45)</f>
        <v>54.3</v>
      </c>
      <c r="M46" s="309">
        <f t="shared" si="14"/>
        <v>56.1</v>
      </c>
      <c r="N46" s="309">
        <f t="shared" si="14"/>
        <v>5.3999999999999995</v>
      </c>
      <c r="O46" s="309">
        <f t="shared" si="14"/>
        <v>54.499999999999993</v>
      </c>
      <c r="P46" s="309">
        <f t="shared" si="14"/>
        <v>57.100000000000009</v>
      </c>
      <c r="Q46" s="309">
        <f t="shared" si="14"/>
        <v>0</v>
      </c>
      <c r="R46" s="205">
        <f t="shared" si="12"/>
        <v>227.40000000000003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148.80000000000001</v>
      </c>
      <c r="C47" s="571">
        <v>148.80000000000001</v>
      </c>
      <c r="D47" s="571">
        <v>148.80000000000001</v>
      </c>
      <c r="E47" s="571">
        <v>154</v>
      </c>
      <c r="F47" s="571">
        <v>154</v>
      </c>
      <c r="G47" s="317"/>
      <c r="H47" s="317"/>
      <c r="I47" s="425">
        <f>+((I46/I48)/7)*1000</f>
        <v>64.885569742230786</v>
      </c>
      <c r="K47" s="407" t="s">
        <v>20</v>
      </c>
      <c r="L47" s="316">
        <v>146.5</v>
      </c>
      <c r="M47" s="317">
        <v>148.5</v>
      </c>
      <c r="N47" s="317">
        <v>154</v>
      </c>
      <c r="O47" s="317">
        <v>147</v>
      </c>
      <c r="P47" s="317">
        <v>154</v>
      </c>
      <c r="Q47" s="317"/>
      <c r="R47" s="425">
        <f>+((R46/R48)/7)*1000</f>
        <v>149.01703800786373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710</v>
      </c>
      <c r="C48" s="35">
        <v>710</v>
      </c>
      <c r="D48" s="35">
        <v>144</v>
      </c>
      <c r="E48" s="35">
        <v>697</v>
      </c>
      <c r="F48" s="35">
        <v>704</v>
      </c>
      <c r="G48" s="35"/>
      <c r="H48" s="35"/>
      <c r="I48" s="427">
        <f>SUM(B48:H48)</f>
        <v>2965</v>
      </c>
      <c r="J48" s="52"/>
      <c r="K48" s="409" t="s">
        <v>21</v>
      </c>
      <c r="L48" s="428">
        <v>53</v>
      </c>
      <c r="M48" s="411">
        <v>54</v>
      </c>
      <c r="N48" s="411">
        <v>5</v>
      </c>
      <c r="O48" s="411">
        <v>53</v>
      </c>
      <c r="P48" s="411">
        <v>53</v>
      </c>
      <c r="Q48" s="411"/>
      <c r="R48" s="429">
        <f>SUM(L48:Q48)</f>
        <v>218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105.64800000000002</v>
      </c>
      <c r="C49" s="204">
        <f t="shared" si="15"/>
        <v>105.64800000000002</v>
      </c>
      <c r="D49" s="204">
        <f t="shared" si="15"/>
        <v>21.427199999999999</v>
      </c>
      <c r="E49" s="204">
        <f t="shared" si="15"/>
        <v>107.33799999999999</v>
      </c>
      <c r="F49" s="204">
        <f t="shared" si="15"/>
        <v>108.41600000000001</v>
      </c>
      <c r="G49" s="204">
        <f t="shared" si="15"/>
        <v>0</v>
      </c>
      <c r="H49" s="204">
        <f t="shared" si="15"/>
        <v>0</v>
      </c>
      <c r="I49" s="431">
        <f>((I46*1000)/I48)/7</f>
        <v>64.885569742230771</v>
      </c>
      <c r="K49" s="414" t="s">
        <v>22</v>
      </c>
      <c r="L49" s="302">
        <f t="shared" ref="L49:Q49" si="16">((L48*L47)*7/1000-L39-L40)/5</f>
        <v>7.7503000000000011</v>
      </c>
      <c r="M49" s="302">
        <f t="shared" si="16"/>
        <v>7.9866000000000001</v>
      </c>
      <c r="N49" s="302">
        <f t="shared" si="16"/>
        <v>0.75800000000000001</v>
      </c>
      <c r="O49" s="302">
        <f t="shared" si="16"/>
        <v>7.7874000000000008</v>
      </c>
      <c r="P49" s="302">
        <f t="shared" si="16"/>
        <v>8.1068000000000016</v>
      </c>
      <c r="Q49" s="204">
        <f t="shared" si="16"/>
        <v>0</v>
      </c>
      <c r="R49" s="432">
        <f>((R46*1000)/R48)/7</f>
        <v>149.0170380078637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739.53600000000017</v>
      </c>
      <c r="C50" s="43">
        <f t="shared" si="17"/>
        <v>739.53600000000017</v>
      </c>
      <c r="D50" s="43">
        <f t="shared" si="17"/>
        <v>149.99039999999999</v>
      </c>
      <c r="E50" s="43">
        <f t="shared" si="17"/>
        <v>751.36599999999999</v>
      </c>
      <c r="F50" s="43">
        <f t="shared" si="17"/>
        <v>758.91200000000003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54.351500000000001</v>
      </c>
      <c r="M50" s="43">
        <f t="shared" si="18"/>
        <v>56.133000000000003</v>
      </c>
      <c r="N50" s="43">
        <f t="shared" si="18"/>
        <v>5.39</v>
      </c>
      <c r="O50" s="43">
        <f t="shared" si="18"/>
        <v>54.536999999999999</v>
      </c>
      <c r="P50" s="43">
        <f t="shared" si="18"/>
        <v>57.134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63.742454728370213</v>
      </c>
      <c r="C51" s="49">
        <f t="shared" si="19"/>
        <v>63.822937625754527</v>
      </c>
      <c r="D51" s="49">
        <f t="shared" si="19"/>
        <v>64.285714285714278</v>
      </c>
      <c r="E51" s="49">
        <f t="shared" si="19"/>
        <v>66.058618569378979</v>
      </c>
      <c r="F51" s="49">
        <f t="shared" si="19"/>
        <v>66.071428571428569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146.36118598382748</v>
      </c>
      <c r="M51" s="49">
        <f t="shared" si="20"/>
        <v>148.4126984126984</v>
      </c>
      <c r="N51" s="49">
        <f t="shared" si="20"/>
        <v>154.28571428571428</v>
      </c>
      <c r="O51" s="49">
        <f t="shared" si="20"/>
        <v>146.90026954177895</v>
      </c>
      <c r="P51" s="49">
        <f t="shared" si="20"/>
        <v>153.90835579514825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51"/>
      <c r="D73" s="651"/>
      <c r="E73" s="651"/>
      <c r="F73" s="118"/>
      <c r="G73" s="198"/>
      <c r="H73" s="651"/>
      <c r="I73" s="651"/>
      <c r="J73" s="651"/>
      <c r="K73" s="118"/>
      <c r="L73" s="198"/>
      <c r="M73" s="651"/>
      <c r="N73" s="651"/>
      <c r="O73" s="118"/>
      <c r="P73" s="198"/>
      <c r="Q73" s="651"/>
      <c r="R73" s="65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8.1999999999999993</v>
      </c>
      <c r="C76" s="204">
        <v>7.9</v>
      </c>
      <c r="D76" s="204">
        <v>1.1000000000000001</v>
      </c>
      <c r="E76" s="204">
        <v>8.1</v>
      </c>
      <c r="F76" s="205">
        <v>9.6</v>
      </c>
      <c r="G76" s="203">
        <v>8</v>
      </c>
      <c r="H76" s="204">
        <v>8.5</v>
      </c>
      <c r="I76" s="204">
        <v>1.3</v>
      </c>
      <c r="J76" s="204">
        <v>8.6999999999999993</v>
      </c>
      <c r="K76" s="205">
        <v>9.8000000000000007</v>
      </c>
      <c r="L76" s="203">
        <v>9.9</v>
      </c>
      <c r="M76" s="204">
        <v>1.6</v>
      </c>
      <c r="N76" s="204">
        <v>9.8000000000000007</v>
      </c>
      <c r="O76" s="205">
        <v>10.199999999999999</v>
      </c>
      <c r="P76" s="203">
        <v>9.5</v>
      </c>
      <c r="Q76" s="204">
        <v>1.6</v>
      </c>
      <c r="R76" s="204">
        <v>9.6</v>
      </c>
      <c r="S76" s="205">
        <v>9.6999999999999993</v>
      </c>
      <c r="T76" s="405">
        <f t="shared" ref="T76:T83" si="26">SUM(B76:S76)</f>
        <v>133.1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8.1999999999999993</v>
      </c>
      <c r="C77" s="204">
        <v>7.9</v>
      </c>
      <c r="D77" s="204">
        <v>1.1000000000000001</v>
      </c>
      <c r="E77" s="204">
        <v>8.1</v>
      </c>
      <c r="F77" s="205">
        <v>9.6</v>
      </c>
      <c r="G77" s="203">
        <v>8</v>
      </c>
      <c r="H77" s="204">
        <v>8.5</v>
      </c>
      <c r="I77" s="204">
        <v>1.3</v>
      </c>
      <c r="J77" s="204">
        <v>8.6999999999999993</v>
      </c>
      <c r="K77" s="205">
        <v>9.8000000000000007</v>
      </c>
      <c r="L77" s="203">
        <v>9.9</v>
      </c>
      <c r="M77" s="204">
        <v>1.6</v>
      </c>
      <c r="N77" s="204">
        <v>9.8000000000000007</v>
      </c>
      <c r="O77" s="205">
        <v>10.199999999999999</v>
      </c>
      <c r="P77" s="203">
        <v>9.5</v>
      </c>
      <c r="Q77" s="204">
        <v>1.6</v>
      </c>
      <c r="R77" s="204">
        <v>9.6</v>
      </c>
      <c r="S77" s="205">
        <v>9.6999999999999993</v>
      </c>
      <c r="T77" s="405">
        <f t="shared" si="26"/>
        <v>133.1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8.1</v>
      </c>
      <c r="C78" s="204">
        <v>7.8</v>
      </c>
      <c r="D78" s="204">
        <v>1.1000000000000001</v>
      </c>
      <c r="E78" s="204">
        <v>7.9</v>
      </c>
      <c r="F78" s="205">
        <v>9.4</v>
      </c>
      <c r="G78" s="203">
        <v>8</v>
      </c>
      <c r="H78" s="204">
        <v>8.4</v>
      </c>
      <c r="I78" s="204">
        <v>1.2</v>
      </c>
      <c r="J78" s="204">
        <v>8.6</v>
      </c>
      <c r="K78" s="205">
        <v>9.6</v>
      </c>
      <c r="L78" s="203">
        <v>9.8000000000000007</v>
      </c>
      <c r="M78" s="204">
        <v>1.5</v>
      </c>
      <c r="N78" s="204">
        <v>9.6999999999999993</v>
      </c>
      <c r="O78" s="205">
        <v>10</v>
      </c>
      <c r="P78" s="203">
        <v>9.5</v>
      </c>
      <c r="Q78" s="204">
        <v>1.5</v>
      </c>
      <c r="R78" s="204">
        <v>9.5</v>
      </c>
      <c r="S78" s="205">
        <v>9.5</v>
      </c>
      <c r="T78" s="405">
        <f t="shared" si="26"/>
        <v>131.1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8.1999999999999993</v>
      </c>
      <c r="C79" s="204">
        <v>7.8</v>
      </c>
      <c r="D79" s="204">
        <v>1.1000000000000001</v>
      </c>
      <c r="E79" s="204">
        <v>8</v>
      </c>
      <c r="F79" s="205">
        <v>9.5</v>
      </c>
      <c r="G79" s="203">
        <v>8</v>
      </c>
      <c r="H79" s="204">
        <v>8.4</v>
      </c>
      <c r="I79" s="204">
        <v>1.2</v>
      </c>
      <c r="J79" s="204">
        <v>8.6</v>
      </c>
      <c r="K79" s="205">
        <v>9.6</v>
      </c>
      <c r="L79" s="203">
        <v>9.8000000000000007</v>
      </c>
      <c r="M79" s="204">
        <v>1.5</v>
      </c>
      <c r="N79" s="204">
        <v>9.8000000000000007</v>
      </c>
      <c r="O79" s="205">
        <v>10</v>
      </c>
      <c r="P79" s="203">
        <v>9.5</v>
      </c>
      <c r="Q79" s="204">
        <v>1.5</v>
      </c>
      <c r="R79" s="204">
        <v>9.5</v>
      </c>
      <c r="S79" s="205">
        <v>9.6</v>
      </c>
      <c r="T79" s="405">
        <f t="shared" si="26"/>
        <v>131.6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8.1999999999999993</v>
      </c>
      <c r="C80" s="204">
        <v>7.8</v>
      </c>
      <c r="D80" s="204">
        <v>1.1000000000000001</v>
      </c>
      <c r="E80" s="204">
        <v>8</v>
      </c>
      <c r="F80" s="205">
        <v>9.5</v>
      </c>
      <c r="G80" s="203">
        <v>8</v>
      </c>
      <c r="H80" s="204">
        <v>8.5</v>
      </c>
      <c r="I80" s="204">
        <v>1.2</v>
      </c>
      <c r="J80" s="204">
        <v>8.6</v>
      </c>
      <c r="K80" s="205">
        <v>9.6</v>
      </c>
      <c r="L80" s="203">
        <v>9.9</v>
      </c>
      <c r="M80" s="204">
        <v>1.5</v>
      </c>
      <c r="N80" s="204">
        <v>9.8000000000000007</v>
      </c>
      <c r="O80" s="205">
        <v>10.1</v>
      </c>
      <c r="P80" s="203">
        <v>9.6</v>
      </c>
      <c r="Q80" s="204">
        <v>1.5</v>
      </c>
      <c r="R80" s="204">
        <v>9.5</v>
      </c>
      <c r="S80" s="205">
        <v>9.6</v>
      </c>
      <c r="T80" s="405">
        <f t="shared" si="26"/>
        <v>132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8.1999999999999993</v>
      </c>
      <c r="C81" s="204">
        <v>7.9</v>
      </c>
      <c r="D81" s="204">
        <v>1.1000000000000001</v>
      </c>
      <c r="E81" s="204">
        <v>8</v>
      </c>
      <c r="F81" s="205">
        <v>9.5</v>
      </c>
      <c r="G81" s="203">
        <v>8.1</v>
      </c>
      <c r="H81" s="204">
        <v>8.5</v>
      </c>
      <c r="I81" s="204">
        <v>1.3</v>
      </c>
      <c r="J81" s="204">
        <v>8.6</v>
      </c>
      <c r="K81" s="205">
        <v>9.6</v>
      </c>
      <c r="L81" s="203">
        <v>9.9</v>
      </c>
      <c r="M81" s="204">
        <v>1.6</v>
      </c>
      <c r="N81" s="204">
        <v>9.8000000000000007</v>
      </c>
      <c r="O81" s="205">
        <v>10.1</v>
      </c>
      <c r="P81" s="203">
        <v>9.6</v>
      </c>
      <c r="Q81" s="204">
        <v>1.6</v>
      </c>
      <c r="R81" s="204">
        <v>9.5</v>
      </c>
      <c r="S81" s="205">
        <v>9.6</v>
      </c>
      <c r="T81" s="405">
        <f t="shared" si="26"/>
        <v>132.49999999999997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8.1999999999999993</v>
      </c>
      <c r="C82" s="204">
        <v>7.9</v>
      </c>
      <c r="D82" s="204">
        <v>1.1000000000000001</v>
      </c>
      <c r="E82" s="204">
        <v>8</v>
      </c>
      <c r="F82" s="205">
        <v>9.5</v>
      </c>
      <c r="G82" s="203">
        <v>8.1</v>
      </c>
      <c r="H82" s="204">
        <v>8.5</v>
      </c>
      <c r="I82" s="204">
        <v>1.3</v>
      </c>
      <c r="J82" s="204">
        <v>8.6</v>
      </c>
      <c r="K82" s="205">
        <v>9.6999999999999993</v>
      </c>
      <c r="L82" s="203">
        <v>9.9</v>
      </c>
      <c r="M82" s="204">
        <v>1.6</v>
      </c>
      <c r="N82" s="204">
        <v>9.8000000000000007</v>
      </c>
      <c r="O82" s="205">
        <v>10.1</v>
      </c>
      <c r="P82" s="203">
        <v>9.6</v>
      </c>
      <c r="Q82" s="204">
        <v>1.6</v>
      </c>
      <c r="R82" s="204">
        <v>9.6</v>
      </c>
      <c r="S82" s="205">
        <v>9.6</v>
      </c>
      <c r="T82" s="405">
        <f t="shared" si="26"/>
        <v>132.69999999999999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57.300000000000011</v>
      </c>
      <c r="C83" s="309">
        <f>SUM(C76:C82)</f>
        <v>55</v>
      </c>
      <c r="D83" s="309">
        <f>SUM(D76:D82)</f>
        <v>7.6999999999999993</v>
      </c>
      <c r="E83" s="309">
        <f>SUM(E76:E82)</f>
        <v>56.1</v>
      </c>
      <c r="F83" s="310">
        <f>SUM(F76:F82)</f>
        <v>66.599999999999994</v>
      </c>
      <c r="G83" s="311">
        <f t="shared" ref="G83:S83" si="27">SUM(G76:G82)</f>
        <v>56.2</v>
      </c>
      <c r="H83" s="309">
        <f t="shared" si="27"/>
        <v>59.3</v>
      </c>
      <c r="I83" s="309">
        <f t="shared" si="27"/>
        <v>8.8000000000000007</v>
      </c>
      <c r="J83" s="309">
        <f t="shared" si="27"/>
        <v>60.400000000000006</v>
      </c>
      <c r="K83" s="310">
        <f t="shared" si="27"/>
        <v>67.7</v>
      </c>
      <c r="L83" s="311">
        <f t="shared" si="27"/>
        <v>69.100000000000009</v>
      </c>
      <c r="M83" s="309">
        <f t="shared" si="27"/>
        <v>10.9</v>
      </c>
      <c r="N83" s="309">
        <f t="shared" si="27"/>
        <v>68.5</v>
      </c>
      <c r="O83" s="310">
        <f t="shared" si="27"/>
        <v>70.7</v>
      </c>
      <c r="P83" s="311">
        <f t="shared" si="27"/>
        <v>66.8</v>
      </c>
      <c r="Q83" s="309">
        <f t="shared" si="27"/>
        <v>10.9</v>
      </c>
      <c r="R83" s="309">
        <f t="shared" si="27"/>
        <v>66.8</v>
      </c>
      <c r="S83" s="310">
        <f t="shared" si="27"/>
        <v>67.3</v>
      </c>
      <c r="T83" s="405">
        <f t="shared" si="26"/>
        <v>926.09999999999991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151.5</v>
      </c>
      <c r="C84" s="317">
        <v>154</v>
      </c>
      <c r="D84" s="317">
        <v>156.5</v>
      </c>
      <c r="E84" s="317">
        <v>154</v>
      </c>
      <c r="F84" s="318">
        <v>156</v>
      </c>
      <c r="G84" s="319">
        <v>151.5</v>
      </c>
      <c r="H84" s="317">
        <v>154</v>
      </c>
      <c r="I84" s="317">
        <v>157</v>
      </c>
      <c r="J84" s="317">
        <v>154</v>
      </c>
      <c r="K84" s="318">
        <v>156</v>
      </c>
      <c r="L84" s="319">
        <v>152</v>
      </c>
      <c r="M84" s="317">
        <v>155.5</v>
      </c>
      <c r="N84" s="317">
        <v>153</v>
      </c>
      <c r="O84" s="318">
        <v>155.5</v>
      </c>
      <c r="P84" s="319">
        <v>151.5</v>
      </c>
      <c r="Q84" s="317">
        <v>155.5</v>
      </c>
      <c r="R84" s="317">
        <v>154</v>
      </c>
      <c r="S84" s="318">
        <v>155</v>
      </c>
      <c r="T84" s="408">
        <f>+((T83/T85)/7)*1000</f>
        <v>153.83720930232556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54</v>
      </c>
      <c r="C85" s="411">
        <v>51</v>
      </c>
      <c r="D85" s="411">
        <v>7</v>
      </c>
      <c r="E85" s="411">
        <v>52</v>
      </c>
      <c r="F85" s="412">
        <v>61</v>
      </c>
      <c r="G85" s="410">
        <v>53</v>
      </c>
      <c r="H85" s="411">
        <v>55</v>
      </c>
      <c r="I85" s="411">
        <v>8</v>
      </c>
      <c r="J85" s="411">
        <v>56</v>
      </c>
      <c r="K85" s="412">
        <v>62</v>
      </c>
      <c r="L85" s="410">
        <v>65</v>
      </c>
      <c r="M85" s="411">
        <v>10</v>
      </c>
      <c r="N85" s="411">
        <v>64</v>
      </c>
      <c r="O85" s="412">
        <v>65</v>
      </c>
      <c r="P85" s="410">
        <v>63</v>
      </c>
      <c r="Q85" s="411">
        <v>10</v>
      </c>
      <c r="R85" s="411">
        <v>62</v>
      </c>
      <c r="S85" s="412">
        <v>62</v>
      </c>
      <c r="T85" s="413">
        <f>SUM(B85:S85)</f>
        <v>860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8.1734000000000009</v>
      </c>
      <c r="C86" s="204">
        <f t="shared" si="28"/>
        <v>7.8356000000000012</v>
      </c>
      <c r="D86" s="204">
        <f t="shared" si="28"/>
        <v>1.0937000000000001</v>
      </c>
      <c r="E86" s="204">
        <f t="shared" si="28"/>
        <v>7.9711999999999987</v>
      </c>
      <c r="F86" s="205">
        <f t="shared" si="28"/>
        <v>9.4823999999999984</v>
      </c>
      <c r="G86" s="203">
        <f t="shared" si="28"/>
        <v>8.0412999999999997</v>
      </c>
      <c r="H86" s="204">
        <f t="shared" si="28"/>
        <v>8.4580000000000002</v>
      </c>
      <c r="I86" s="204">
        <f t="shared" si="28"/>
        <v>1.2383999999999999</v>
      </c>
      <c r="J86" s="204">
        <f t="shared" si="28"/>
        <v>8.5936000000000003</v>
      </c>
      <c r="K86" s="205">
        <f t="shared" si="28"/>
        <v>9.6207999999999991</v>
      </c>
      <c r="L86" s="203">
        <f t="shared" si="28"/>
        <v>9.8719999999999999</v>
      </c>
      <c r="M86" s="204">
        <f t="shared" si="28"/>
        <v>1.5370000000000001</v>
      </c>
      <c r="N86" s="204">
        <f t="shared" si="28"/>
        <v>9.7888000000000002</v>
      </c>
      <c r="O86" s="205">
        <f t="shared" si="28"/>
        <v>10.070499999999999</v>
      </c>
      <c r="P86" s="203">
        <f t="shared" si="28"/>
        <v>9.5622999999999987</v>
      </c>
      <c r="Q86" s="204">
        <f t="shared" si="28"/>
        <v>1.5370000000000001</v>
      </c>
      <c r="R86" s="204">
        <f t="shared" si="28"/>
        <v>9.5271999999999988</v>
      </c>
      <c r="S86" s="205">
        <f t="shared" si="28"/>
        <v>9.5739999999999981</v>
      </c>
      <c r="T86" s="413">
        <f>((T83*1000)/T85)/7</f>
        <v>153.83720930232556</v>
      </c>
      <c r="AD86" s="3"/>
    </row>
    <row r="87" spans="1:41" ht="33.75" customHeight="1" x14ac:dyDescent="0.25">
      <c r="A87" s="99" t="s">
        <v>23</v>
      </c>
      <c r="B87" s="42">
        <f>((B85*B84)*7)/1000</f>
        <v>57.267000000000003</v>
      </c>
      <c r="C87" s="43">
        <f>((C85*C84)*7)/1000</f>
        <v>54.978000000000002</v>
      </c>
      <c r="D87" s="43">
        <f>((D85*D84)*7)/1000</f>
        <v>7.6684999999999999</v>
      </c>
      <c r="E87" s="43">
        <f>((E85*E84)*7)/1000</f>
        <v>56.055999999999997</v>
      </c>
      <c r="F87" s="90">
        <f>((F85*F84)*7)/1000</f>
        <v>66.611999999999995</v>
      </c>
      <c r="G87" s="42">
        <f t="shared" ref="G87:S87" si="29">((G85*G84)*7)/1000</f>
        <v>56.206499999999998</v>
      </c>
      <c r="H87" s="43">
        <f t="shared" si="29"/>
        <v>59.29</v>
      </c>
      <c r="I87" s="43">
        <f t="shared" si="29"/>
        <v>8.7919999999999998</v>
      </c>
      <c r="J87" s="43">
        <f t="shared" si="29"/>
        <v>60.368000000000002</v>
      </c>
      <c r="K87" s="90">
        <f t="shared" si="29"/>
        <v>67.703999999999994</v>
      </c>
      <c r="L87" s="42">
        <f t="shared" si="29"/>
        <v>69.16</v>
      </c>
      <c r="M87" s="43">
        <f t="shared" si="29"/>
        <v>10.885</v>
      </c>
      <c r="N87" s="43">
        <f t="shared" si="29"/>
        <v>68.543999999999997</v>
      </c>
      <c r="O87" s="90">
        <f t="shared" si="29"/>
        <v>70.752499999999998</v>
      </c>
      <c r="P87" s="42">
        <f t="shared" si="29"/>
        <v>66.811499999999995</v>
      </c>
      <c r="Q87" s="43">
        <f t="shared" si="29"/>
        <v>10.885</v>
      </c>
      <c r="R87" s="43">
        <f t="shared" si="29"/>
        <v>66.835999999999999</v>
      </c>
      <c r="S87" s="90">
        <f t="shared" si="29"/>
        <v>67.27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151.58730158730162</v>
      </c>
      <c r="C88" s="49">
        <f>+(C83/C85)/7*1000</f>
        <v>154.06162464985994</v>
      </c>
      <c r="D88" s="49">
        <f>+(D83/D85)/7*1000</f>
        <v>157.14285714285711</v>
      </c>
      <c r="E88" s="49">
        <f>+(E83/E85)/7*1000</f>
        <v>154.1208791208791</v>
      </c>
      <c r="F88" s="50">
        <f>+(F83/F85)/7*1000</f>
        <v>155.9718969555035</v>
      </c>
      <c r="G88" s="48">
        <f t="shared" ref="G88:S88" si="30">+(G83/G85)/7*1000</f>
        <v>151.48247978436657</v>
      </c>
      <c r="H88" s="49">
        <f t="shared" si="30"/>
        <v>154.02597402597402</v>
      </c>
      <c r="I88" s="49">
        <f t="shared" si="30"/>
        <v>157.14285714285717</v>
      </c>
      <c r="J88" s="49">
        <f t="shared" si="30"/>
        <v>154.08163265306123</v>
      </c>
      <c r="K88" s="50">
        <f t="shared" si="30"/>
        <v>155.99078341013825</v>
      </c>
      <c r="L88" s="48">
        <f t="shared" si="30"/>
        <v>151.86813186813188</v>
      </c>
      <c r="M88" s="49">
        <f t="shared" si="30"/>
        <v>155.71428571428572</v>
      </c>
      <c r="N88" s="49">
        <f t="shared" si="30"/>
        <v>152.90178571428572</v>
      </c>
      <c r="O88" s="50">
        <f t="shared" si="30"/>
        <v>155.38461538461539</v>
      </c>
      <c r="P88" s="48">
        <f t="shared" si="30"/>
        <v>151.47392290249434</v>
      </c>
      <c r="Q88" s="49">
        <f t="shared" si="30"/>
        <v>155.71428571428572</v>
      </c>
      <c r="R88" s="49">
        <f t="shared" si="30"/>
        <v>153.91705069124424</v>
      </c>
      <c r="S88" s="50">
        <f t="shared" si="30"/>
        <v>155.0691244239631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C725A-950E-4CA3-85FF-37E3BB98C4F3}">
  <dimension ref="A1:AQ239"/>
  <sheetViews>
    <sheetView view="pageBreakPreview" topLeftCell="A40" zoomScale="30" zoomScaleNormal="29" zoomScaleSheetLayoutView="30" workbookViewId="0">
      <selection activeCell="B47" sqref="B47:F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652"/>
      <c r="E3" s="652"/>
      <c r="F3" s="652"/>
      <c r="G3" s="652"/>
      <c r="H3" s="652"/>
      <c r="I3" s="652"/>
      <c r="J3" s="652"/>
      <c r="K3" s="652"/>
      <c r="L3" s="652"/>
      <c r="M3" s="652"/>
      <c r="N3" s="652"/>
      <c r="O3" s="652"/>
      <c r="P3" s="652"/>
      <c r="Q3" s="652"/>
      <c r="R3" s="652"/>
      <c r="S3" s="652"/>
      <c r="T3" s="652"/>
      <c r="U3" s="652"/>
      <c r="V3" s="652"/>
      <c r="W3" s="652"/>
      <c r="X3" s="652"/>
      <c r="Y3" s="2"/>
      <c r="Z3" s="2"/>
      <c r="AA3" s="2"/>
      <c r="AB3" s="2"/>
      <c r="AC3" s="2"/>
      <c r="AD3" s="6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52" t="s">
        <v>1</v>
      </c>
      <c r="B9" s="652"/>
      <c r="C9" s="652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52"/>
      <c r="B10" s="652"/>
      <c r="C10" s="6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52" t="s">
        <v>4</v>
      </c>
      <c r="B11" s="652"/>
      <c r="C11" s="652"/>
      <c r="D11" s="1"/>
      <c r="E11" s="653">
        <v>1</v>
      </c>
      <c r="F11" s="1"/>
      <c r="G11" s="1"/>
      <c r="H11" s="1"/>
      <c r="I11" s="1"/>
      <c r="J11" s="1"/>
      <c r="K11" s="674" t="s">
        <v>172</v>
      </c>
      <c r="L11" s="674"/>
      <c r="M11" s="654"/>
      <c r="N11" s="6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52"/>
      <c r="B12" s="652"/>
      <c r="C12" s="652"/>
      <c r="D12" s="1"/>
      <c r="E12" s="5"/>
      <c r="F12" s="1"/>
      <c r="G12" s="1"/>
      <c r="H12" s="1"/>
      <c r="I12" s="1"/>
      <c r="J12" s="1"/>
      <c r="K12" s="654"/>
      <c r="L12" s="654"/>
      <c r="M12" s="654"/>
      <c r="N12" s="6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52"/>
      <c r="B13" s="652"/>
      <c r="C13" s="652"/>
      <c r="D13" s="652"/>
      <c r="E13" s="652"/>
      <c r="F13" s="652"/>
      <c r="G13" s="652"/>
      <c r="H13" s="652"/>
      <c r="I13" s="652"/>
      <c r="J13" s="652"/>
      <c r="K13" s="652"/>
      <c r="L13" s="654"/>
      <c r="M13" s="654"/>
      <c r="N13" s="654"/>
      <c r="O13" s="654"/>
      <c r="P13" s="654"/>
      <c r="Q13" s="654"/>
      <c r="R13" s="654"/>
      <c r="S13" s="654"/>
      <c r="T13" s="654"/>
      <c r="U13" s="654"/>
      <c r="V13" s="654"/>
      <c r="W13" s="1"/>
      <c r="X13" s="1"/>
      <c r="Y13" s="1"/>
    </row>
    <row r="14" spans="1:30" s="3" customFormat="1" ht="27" thickBot="1" x14ac:dyDescent="0.3">
      <c r="A14" s="65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441</v>
      </c>
      <c r="C17" s="300">
        <v>2.0792999999999635</v>
      </c>
      <c r="D17" s="300">
        <v>1.974899999999965</v>
      </c>
      <c r="E17" s="300">
        <v>0.28129999999999505</v>
      </c>
      <c r="F17" s="300">
        <v>1.9980999999999647</v>
      </c>
      <c r="G17" s="300">
        <v>2.3663999999999583</v>
      </c>
      <c r="H17" s="299">
        <v>443</v>
      </c>
      <c r="I17" s="300">
        <v>3.4348999999999643</v>
      </c>
      <c r="J17" s="300">
        <v>3.5328999999999633</v>
      </c>
      <c r="K17" s="300">
        <v>0.52429999999999455</v>
      </c>
      <c r="L17" s="300">
        <v>3.5671999999999624</v>
      </c>
      <c r="M17" s="301">
        <v>3.9248999999999592</v>
      </c>
      <c r="N17" s="23">
        <v>130.584836</v>
      </c>
      <c r="O17" s="24">
        <v>20.700463999999993</v>
      </c>
      <c r="P17" s="24">
        <v>127.87034799999996</v>
      </c>
      <c r="Q17" s="25">
        <v>128.98573199999996</v>
      </c>
      <c r="R17" s="23">
        <v>125.01394399999995</v>
      </c>
      <c r="S17" s="24">
        <v>18.867611999999991</v>
      </c>
      <c r="T17" s="24">
        <v>123.49878399999997</v>
      </c>
      <c r="U17" s="25">
        <v>124.15247599999998</v>
      </c>
      <c r="V17" s="302">
        <f>SUM(B17:U17)</f>
        <v>1707.3583959999994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441</v>
      </c>
      <c r="C18" s="300">
        <v>2.0792999999999635</v>
      </c>
      <c r="D18" s="300">
        <v>1.974899999999965</v>
      </c>
      <c r="E18" s="300">
        <v>0.28129999999999505</v>
      </c>
      <c r="F18" s="300">
        <v>1.9980999999999647</v>
      </c>
      <c r="G18" s="300">
        <v>2.3663999999999583</v>
      </c>
      <c r="H18" s="299">
        <v>443</v>
      </c>
      <c r="I18" s="300">
        <v>3.4348999999999643</v>
      </c>
      <c r="J18" s="300">
        <v>3.5328999999999633</v>
      </c>
      <c r="K18" s="300">
        <v>0.52429999999999455</v>
      </c>
      <c r="L18" s="300">
        <v>3.5671999999999624</v>
      </c>
      <c r="M18" s="301">
        <v>3.9248999999999592</v>
      </c>
      <c r="N18" s="23">
        <v>130.584836</v>
      </c>
      <c r="O18" s="24">
        <v>20.700463999999993</v>
      </c>
      <c r="P18" s="24">
        <v>127.87034799999996</v>
      </c>
      <c r="Q18" s="25">
        <v>128.98573199999996</v>
      </c>
      <c r="R18" s="23">
        <v>125.01394399999995</v>
      </c>
      <c r="S18" s="24">
        <v>18.867611999999991</v>
      </c>
      <c r="T18" s="24">
        <v>123.49878399999997</v>
      </c>
      <c r="U18" s="25">
        <v>124.15247599999998</v>
      </c>
      <c r="V18" s="302">
        <f t="shared" ref="V18:V23" si="0">SUM(B18:U18)</f>
        <v>1707.3583959999994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439</v>
      </c>
      <c r="C19" s="300">
        <v>2.1</v>
      </c>
      <c r="D19" s="300">
        <v>2</v>
      </c>
      <c r="E19" s="300">
        <v>0.3</v>
      </c>
      <c r="F19" s="300">
        <v>2</v>
      </c>
      <c r="G19" s="300">
        <v>2.4</v>
      </c>
      <c r="H19" s="299">
        <v>441</v>
      </c>
      <c r="I19" s="300">
        <v>3.4</v>
      </c>
      <c r="J19" s="300">
        <v>3.5</v>
      </c>
      <c r="K19" s="300">
        <v>0.5</v>
      </c>
      <c r="L19" s="300">
        <v>3.6</v>
      </c>
      <c r="M19" s="301">
        <v>3.9</v>
      </c>
      <c r="N19" s="23">
        <v>130.30000000000001</v>
      </c>
      <c r="O19" s="24">
        <v>20.3</v>
      </c>
      <c r="P19" s="24">
        <v>127.4</v>
      </c>
      <c r="Q19" s="25">
        <v>128.69999999999999</v>
      </c>
      <c r="R19" s="23">
        <v>125</v>
      </c>
      <c r="S19" s="24">
        <v>19.100000000000001</v>
      </c>
      <c r="T19" s="24">
        <v>123.3</v>
      </c>
      <c r="U19" s="25">
        <v>123.3</v>
      </c>
      <c r="V19" s="302">
        <f t="shared" si="0"/>
        <v>1701.1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439</v>
      </c>
      <c r="C20" s="300">
        <v>2.1</v>
      </c>
      <c r="D20" s="300">
        <v>2</v>
      </c>
      <c r="E20" s="300">
        <v>0.3</v>
      </c>
      <c r="F20" s="300">
        <v>2</v>
      </c>
      <c r="G20" s="300">
        <v>2.4</v>
      </c>
      <c r="H20" s="299">
        <v>441</v>
      </c>
      <c r="I20" s="300">
        <v>3.4</v>
      </c>
      <c r="J20" s="300">
        <v>3.5</v>
      </c>
      <c r="K20" s="300">
        <v>0.5</v>
      </c>
      <c r="L20" s="300">
        <v>3.6</v>
      </c>
      <c r="M20" s="301">
        <v>3.9</v>
      </c>
      <c r="N20" s="23">
        <v>130.30000000000001</v>
      </c>
      <c r="O20" s="24">
        <v>20.3</v>
      </c>
      <c r="P20" s="24">
        <v>127.4</v>
      </c>
      <c r="Q20" s="25">
        <v>128.69999999999999</v>
      </c>
      <c r="R20" s="23">
        <v>125</v>
      </c>
      <c r="S20" s="24">
        <v>19.100000000000001</v>
      </c>
      <c r="T20" s="24">
        <v>123.3</v>
      </c>
      <c r="U20" s="25">
        <v>123.3</v>
      </c>
      <c r="V20" s="302">
        <f t="shared" si="0"/>
        <v>1701.1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439</v>
      </c>
      <c r="C21" s="300">
        <v>2.1</v>
      </c>
      <c r="D21" s="300">
        <v>2</v>
      </c>
      <c r="E21" s="300">
        <v>0.3</v>
      </c>
      <c r="F21" s="300">
        <v>2</v>
      </c>
      <c r="G21" s="300">
        <v>2.4</v>
      </c>
      <c r="H21" s="299">
        <v>441</v>
      </c>
      <c r="I21" s="300">
        <v>3.4</v>
      </c>
      <c r="J21" s="300">
        <v>3.5</v>
      </c>
      <c r="K21" s="300">
        <v>0.5</v>
      </c>
      <c r="L21" s="300">
        <v>3.6</v>
      </c>
      <c r="M21" s="301">
        <v>3.9</v>
      </c>
      <c r="N21" s="23">
        <v>130.30000000000001</v>
      </c>
      <c r="O21" s="24">
        <v>20.3</v>
      </c>
      <c r="P21" s="24">
        <v>127.4</v>
      </c>
      <c r="Q21" s="25">
        <v>128.69999999999999</v>
      </c>
      <c r="R21" s="23">
        <v>125</v>
      </c>
      <c r="S21" s="24">
        <v>19.100000000000001</v>
      </c>
      <c r="T21" s="24">
        <v>123.3</v>
      </c>
      <c r="U21" s="25">
        <v>123.3</v>
      </c>
      <c r="V21" s="302">
        <f t="shared" si="0"/>
        <v>1701.1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439</v>
      </c>
      <c r="C22" s="300">
        <v>2.1</v>
      </c>
      <c r="D22" s="300">
        <v>2</v>
      </c>
      <c r="E22" s="300">
        <v>0.3</v>
      </c>
      <c r="F22" s="300">
        <v>2</v>
      </c>
      <c r="G22" s="300">
        <v>2.4</v>
      </c>
      <c r="H22" s="299">
        <v>441</v>
      </c>
      <c r="I22" s="300">
        <v>3.4</v>
      </c>
      <c r="J22" s="300">
        <v>3.5</v>
      </c>
      <c r="K22" s="300">
        <v>0.5</v>
      </c>
      <c r="L22" s="300">
        <v>3.6</v>
      </c>
      <c r="M22" s="301">
        <v>3.9</v>
      </c>
      <c r="N22" s="23">
        <v>130.30000000000001</v>
      </c>
      <c r="O22" s="24">
        <v>20.3</v>
      </c>
      <c r="P22" s="24">
        <v>127.4</v>
      </c>
      <c r="Q22" s="25">
        <v>128.69999999999999</v>
      </c>
      <c r="R22" s="23">
        <v>125</v>
      </c>
      <c r="S22" s="24">
        <v>19.100000000000001</v>
      </c>
      <c r="T22" s="24">
        <v>123.3</v>
      </c>
      <c r="U22" s="25">
        <v>123.3</v>
      </c>
      <c r="V22" s="302">
        <f t="shared" si="0"/>
        <v>1701.1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439</v>
      </c>
      <c r="C23" s="300">
        <v>2.1</v>
      </c>
      <c r="D23" s="300">
        <v>2</v>
      </c>
      <c r="E23" s="300">
        <v>0.3</v>
      </c>
      <c r="F23" s="300">
        <v>2</v>
      </c>
      <c r="G23" s="300">
        <v>2.4</v>
      </c>
      <c r="H23" s="299">
        <v>441</v>
      </c>
      <c r="I23" s="300">
        <v>3.4</v>
      </c>
      <c r="J23" s="300">
        <v>3.5</v>
      </c>
      <c r="K23" s="300">
        <v>0.5</v>
      </c>
      <c r="L23" s="300">
        <v>3.6</v>
      </c>
      <c r="M23" s="301">
        <v>3.9</v>
      </c>
      <c r="N23" s="23">
        <v>130.30000000000001</v>
      </c>
      <c r="O23" s="24">
        <v>20.3</v>
      </c>
      <c r="P23" s="24">
        <v>127.4</v>
      </c>
      <c r="Q23" s="25">
        <v>128.69999999999999</v>
      </c>
      <c r="R23" s="23">
        <v>125</v>
      </c>
      <c r="S23" s="24">
        <v>19.100000000000001</v>
      </c>
      <c r="T23" s="24">
        <v>123.3</v>
      </c>
      <c r="U23" s="25">
        <v>123.3</v>
      </c>
      <c r="V23" s="302">
        <f t="shared" si="0"/>
        <v>1701.1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3077</v>
      </c>
      <c r="C24" s="306">
        <f t="shared" ref="C24:U24" si="1">SUM(C17:C23)</f>
        <v>14.658599999999925</v>
      </c>
      <c r="D24" s="306">
        <f t="shared" si="1"/>
        <v>13.94979999999993</v>
      </c>
      <c r="E24" s="306">
        <f t="shared" si="1"/>
        <v>2.06259999999999</v>
      </c>
      <c r="F24" s="306">
        <f t="shared" si="1"/>
        <v>13.996199999999929</v>
      </c>
      <c r="G24" s="306">
        <f t="shared" si="1"/>
        <v>16.732799999999916</v>
      </c>
      <c r="H24" s="305">
        <f t="shared" si="1"/>
        <v>3091</v>
      </c>
      <c r="I24" s="306">
        <f t="shared" si="1"/>
        <v>23.869799999999927</v>
      </c>
      <c r="J24" s="306">
        <f t="shared" si="1"/>
        <v>24.565799999999925</v>
      </c>
      <c r="K24" s="306">
        <f t="shared" si="1"/>
        <v>3.5485999999999889</v>
      </c>
      <c r="L24" s="306">
        <f t="shared" si="1"/>
        <v>25.134399999999928</v>
      </c>
      <c r="M24" s="307">
        <f t="shared" si="1"/>
        <v>27.349799999999917</v>
      </c>
      <c r="N24" s="391">
        <f t="shared" si="1"/>
        <v>912.66967199999999</v>
      </c>
      <c r="O24" s="392">
        <f t="shared" si="1"/>
        <v>142.90092799999999</v>
      </c>
      <c r="P24" s="392">
        <f t="shared" si="1"/>
        <v>892.74069599999984</v>
      </c>
      <c r="Q24" s="393">
        <f t="shared" si="1"/>
        <v>901.47146399999997</v>
      </c>
      <c r="R24" s="391">
        <f t="shared" si="1"/>
        <v>875.02788799999985</v>
      </c>
      <c r="S24" s="392">
        <f t="shared" si="1"/>
        <v>133.23522399999996</v>
      </c>
      <c r="T24" s="392">
        <f t="shared" si="1"/>
        <v>863.49756799999989</v>
      </c>
      <c r="U24" s="393">
        <f t="shared" si="1"/>
        <v>864.80495199999984</v>
      </c>
      <c r="V24" s="302">
        <f>SUM(B24:U24)</f>
        <v>11920.216792000001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149.96812973517018</v>
      </c>
    </row>
    <row r="26" spans="1:42" s="52" customFormat="1" ht="36.75" customHeight="1" x14ac:dyDescent="0.25">
      <c r="A26" s="321" t="s">
        <v>21</v>
      </c>
      <c r="B26" s="322"/>
      <c r="C26" s="323">
        <v>717</v>
      </c>
      <c r="D26" s="323">
        <v>680</v>
      </c>
      <c r="E26" s="323">
        <v>90</v>
      </c>
      <c r="F26" s="323">
        <v>688</v>
      </c>
      <c r="G26" s="323">
        <v>814</v>
      </c>
      <c r="H26" s="324"/>
      <c r="I26" s="323">
        <v>699</v>
      </c>
      <c r="J26" s="323">
        <v>718</v>
      </c>
      <c r="K26" s="323">
        <v>102</v>
      </c>
      <c r="L26" s="323">
        <v>726</v>
      </c>
      <c r="M26" s="325">
        <v>797</v>
      </c>
      <c r="N26" s="86">
        <v>870</v>
      </c>
      <c r="O26" s="35">
        <v>136</v>
      </c>
      <c r="P26" s="35">
        <v>851</v>
      </c>
      <c r="Q26" s="36">
        <v>859</v>
      </c>
      <c r="R26" s="34">
        <v>834</v>
      </c>
      <c r="S26" s="35">
        <v>127</v>
      </c>
      <c r="T26" s="35">
        <v>823</v>
      </c>
      <c r="U26" s="36">
        <v>824</v>
      </c>
      <c r="V26" s="326">
        <f>SUM(C26:U26)</f>
        <v>11355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644.86979999999971</v>
      </c>
      <c r="D27" s="300">
        <f t="shared" ref="D27:G27" si="2">(D26*D25/1000)*6</f>
        <v>611.59199999999987</v>
      </c>
      <c r="E27" s="300">
        <f t="shared" si="2"/>
        <v>80.94599999999997</v>
      </c>
      <c r="F27" s="300">
        <f t="shared" si="2"/>
        <v>618.78719999999976</v>
      </c>
      <c r="G27" s="300">
        <f t="shared" si="2"/>
        <v>732.11159999999973</v>
      </c>
      <c r="H27" s="328"/>
      <c r="I27" s="300">
        <f>(I26*I25/1000)*6</f>
        <v>628.6805999999998</v>
      </c>
      <c r="J27" s="300">
        <f>(J26*J25/1000)*6</f>
        <v>645.76919999999973</v>
      </c>
      <c r="K27" s="300">
        <f>(K26*K25/1000)*6</f>
        <v>91.738799999999969</v>
      </c>
      <c r="L27" s="300">
        <f>(L26*L25/1000)*6</f>
        <v>652.96439999999984</v>
      </c>
      <c r="M27" s="301">
        <f>(M26*M25/1000)*6</f>
        <v>716.82179999999983</v>
      </c>
      <c r="N27" s="302">
        <f>((N26*N25)*7/1000-N17-N18)/5</f>
        <v>130.34426559999991</v>
      </c>
      <c r="O27" s="204">
        <f t="shared" ref="O27:U27" si="3">((O26*O25)*7/1000-O17-O18)/5</f>
        <v>20.260774399999992</v>
      </c>
      <c r="P27" s="204">
        <f t="shared" si="3"/>
        <v>127.44272079999996</v>
      </c>
      <c r="Q27" s="205">
        <f t="shared" si="3"/>
        <v>128.67544719999995</v>
      </c>
      <c r="R27" s="203">
        <f t="shared" si="3"/>
        <v>125.01766239999998</v>
      </c>
      <c r="S27" s="204">
        <f t="shared" si="3"/>
        <v>19.105175199999991</v>
      </c>
      <c r="T27" s="204">
        <f t="shared" si="3"/>
        <v>123.31526639999993</v>
      </c>
      <c r="U27" s="205">
        <f t="shared" si="3"/>
        <v>123.26364959999997</v>
      </c>
      <c r="V27" s="88"/>
      <c r="W27" s="52">
        <f>((V24*1000)/V26)/7</f>
        <v>149.96812973517018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2.0792999999999635</v>
      </c>
      <c r="D28" s="330">
        <f t="shared" ref="D28:G28" si="4">+(D25-$C$32)*D26/1000</f>
        <v>1.9719999999999651</v>
      </c>
      <c r="E28" s="330">
        <f t="shared" si="4"/>
        <v>0.2609999999999954</v>
      </c>
      <c r="F28" s="330">
        <f t="shared" si="4"/>
        <v>1.9951999999999648</v>
      </c>
      <c r="G28" s="330">
        <f t="shared" si="4"/>
        <v>2.3605999999999585</v>
      </c>
      <c r="H28" s="329"/>
      <c r="I28" s="330">
        <f>+(I25-$I$32)*I26/1000</f>
        <v>3.4250999999999645</v>
      </c>
      <c r="J28" s="330">
        <f t="shared" ref="J28:M28" si="5">+(J25-$I$32)*J26/1000</f>
        <v>3.5181999999999634</v>
      </c>
      <c r="K28" s="330">
        <f t="shared" si="5"/>
        <v>0.4997999999999948</v>
      </c>
      <c r="L28" s="330">
        <f t="shared" si="5"/>
        <v>3.5573999999999626</v>
      </c>
      <c r="M28" s="331">
        <f t="shared" si="5"/>
        <v>3.9052999999999591</v>
      </c>
      <c r="N28" s="259">
        <f t="shared" ref="N28:U28" si="6">((N26*N25)*7)/1000</f>
        <v>912.89099999999962</v>
      </c>
      <c r="O28" s="45">
        <f t="shared" si="6"/>
        <v>142.70479999999995</v>
      </c>
      <c r="P28" s="45">
        <f t="shared" si="6"/>
        <v>892.95429999999965</v>
      </c>
      <c r="Q28" s="46">
        <f t="shared" si="6"/>
        <v>901.34869999999967</v>
      </c>
      <c r="R28" s="44">
        <f t="shared" si="6"/>
        <v>875.11619999999971</v>
      </c>
      <c r="S28" s="45">
        <f t="shared" si="6"/>
        <v>133.26109999999994</v>
      </c>
      <c r="T28" s="45">
        <f t="shared" si="6"/>
        <v>863.57389999999964</v>
      </c>
      <c r="U28" s="46">
        <f t="shared" si="6"/>
        <v>864.62319999999977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836.50000000000239</v>
      </c>
      <c r="D29" s="333">
        <f t="shared" si="7"/>
        <v>793.33333333333564</v>
      </c>
      <c r="E29" s="333">
        <f t="shared" si="7"/>
        <v>105.00000000000031</v>
      </c>
      <c r="F29" s="333">
        <f t="shared" si="7"/>
        <v>802.66666666666902</v>
      </c>
      <c r="G29" s="333">
        <f t="shared" si="7"/>
        <v>949.66666666666947</v>
      </c>
      <c r="H29" s="332"/>
      <c r="I29" s="333">
        <f>+I26*(1.16666666666667)</f>
        <v>815.50000000000239</v>
      </c>
      <c r="J29" s="333">
        <f>+J26*(1.16666666666667)</f>
        <v>837.66666666666913</v>
      </c>
      <c r="K29" s="333">
        <f>+K26*(1.16666666666667)</f>
        <v>119.00000000000034</v>
      </c>
      <c r="L29" s="333">
        <f>+L26*(1.16666666666667)</f>
        <v>847.0000000000025</v>
      </c>
      <c r="M29" s="334">
        <f>+M26*(1.16666666666667)</f>
        <v>929.8333333333361</v>
      </c>
      <c r="N29" s="89">
        <f t="shared" ref="N29:U29" si="8">+(N24/N26)/7*1000</f>
        <v>149.86365714285714</v>
      </c>
      <c r="O29" s="49">
        <f t="shared" si="8"/>
        <v>150.10601680672269</v>
      </c>
      <c r="P29" s="49">
        <f t="shared" si="8"/>
        <v>149.86414235353362</v>
      </c>
      <c r="Q29" s="50">
        <f t="shared" si="8"/>
        <v>149.92041643106606</v>
      </c>
      <c r="R29" s="48">
        <f t="shared" si="8"/>
        <v>149.88487290167862</v>
      </c>
      <c r="S29" s="49">
        <f t="shared" si="8"/>
        <v>149.87089313835767</v>
      </c>
      <c r="T29" s="49">
        <f t="shared" si="8"/>
        <v>149.8867502169762</v>
      </c>
      <c r="U29" s="50">
        <f t="shared" si="8"/>
        <v>149.93151040221912</v>
      </c>
      <c r="V29" s="344"/>
    </row>
    <row r="30" spans="1:42" s="304" customFormat="1" ht="33.75" customHeight="1" x14ac:dyDescent="0.25">
      <c r="A30" s="52"/>
      <c r="B30" s="328"/>
      <c r="C30" s="335">
        <f>(C27/6)</f>
        <v>107.47829999999995</v>
      </c>
      <c r="D30" s="335">
        <f t="shared" ref="D30:G30" si="9">+(D27/6)</f>
        <v>101.93199999999997</v>
      </c>
      <c r="E30" s="335">
        <f t="shared" si="9"/>
        <v>13.490999999999994</v>
      </c>
      <c r="F30" s="335">
        <f t="shared" si="9"/>
        <v>103.13119999999996</v>
      </c>
      <c r="G30" s="335">
        <f t="shared" si="9"/>
        <v>122.01859999999995</v>
      </c>
      <c r="H30" s="328"/>
      <c r="I30" s="335">
        <f>+(I27/6)</f>
        <v>104.78009999999996</v>
      </c>
      <c r="J30" s="335">
        <f>+(J27/6)</f>
        <v>107.62819999999995</v>
      </c>
      <c r="K30" s="335">
        <f>+(K27/6)</f>
        <v>15.289799999999994</v>
      </c>
      <c r="L30" s="335">
        <f>+(L27/6)</f>
        <v>108.82739999999997</v>
      </c>
      <c r="M30" s="336">
        <f>+(M27/6)</f>
        <v>119.47029999999997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265.03109999999987</v>
      </c>
      <c r="D31" s="335">
        <f t="shared" ref="D31:G31" si="10">+((D27-D24)/4)+D30</f>
        <v>251.34254999999996</v>
      </c>
      <c r="E31" s="335">
        <f t="shared" si="10"/>
        <v>33.211849999999991</v>
      </c>
      <c r="F31" s="335">
        <f t="shared" si="10"/>
        <v>254.32894999999991</v>
      </c>
      <c r="G31" s="335">
        <f t="shared" si="10"/>
        <v>300.86329999999992</v>
      </c>
      <c r="H31" s="328"/>
      <c r="I31" s="335">
        <f>+((I27-I24)/4)+I30</f>
        <v>255.98279999999994</v>
      </c>
      <c r="J31" s="335">
        <f>+((J27-J24)/4)+J30</f>
        <v>262.9290499999999</v>
      </c>
      <c r="K31" s="335">
        <f>+((K27-K24)/4)+K30</f>
        <v>37.337349999999986</v>
      </c>
      <c r="L31" s="335">
        <f>+((L27-L24)/4)+L30</f>
        <v>265.78489999999994</v>
      </c>
      <c r="M31" s="336">
        <f>+((M27-M24)/4)+M30</f>
        <v>291.83829999999995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439.38299999999998</v>
      </c>
      <c r="E32" s="340">
        <f>+SUM(C26:G26)</f>
        <v>2989</v>
      </c>
      <c r="F32" s="341"/>
      <c r="G32" s="341"/>
      <c r="H32" s="337"/>
      <c r="I32" s="338">
        <v>145</v>
      </c>
      <c r="J32" s="339">
        <f>+I32*K32/1000</f>
        <v>441.09</v>
      </c>
      <c r="K32" s="340">
        <f>+SUM(I26:M26)</f>
        <v>3042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105.2</v>
      </c>
      <c r="C39" s="82">
        <v>104.9</v>
      </c>
      <c r="D39" s="82">
        <v>20</v>
      </c>
      <c r="E39" s="82">
        <v>107</v>
      </c>
      <c r="F39" s="82">
        <v>108.1</v>
      </c>
      <c r="G39" s="82"/>
      <c r="H39" s="82"/>
      <c r="I39" s="205">
        <f t="shared" ref="I39:I46" si="11">SUM(B39:H39)</f>
        <v>445.20000000000005</v>
      </c>
      <c r="J39" s="52"/>
      <c r="K39" s="404" t="s">
        <v>13</v>
      </c>
      <c r="L39" s="82">
        <v>7.8</v>
      </c>
      <c r="M39" s="82">
        <v>8</v>
      </c>
      <c r="N39" s="82">
        <v>0.8</v>
      </c>
      <c r="O39" s="82">
        <v>7.8</v>
      </c>
      <c r="P39" s="82">
        <v>8.1</v>
      </c>
      <c r="Q39" s="82"/>
      <c r="R39" s="205">
        <f t="shared" ref="R39:R46" si="12">SUM(L39:Q39)</f>
        <v>32.5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105.2</v>
      </c>
      <c r="C40" s="82">
        <v>104.9</v>
      </c>
      <c r="D40" s="82">
        <v>20</v>
      </c>
      <c r="E40" s="82">
        <v>107</v>
      </c>
      <c r="F40" s="82">
        <v>108.1</v>
      </c>
      <c r="G40" s="82"/>
      <c r="H40" s="82"/>
      <c r="I40" s="205">
        <f t="shared" si="11"/>
        <v>445.20000000000005</v>
      </c>
      <c r="J40" s="52"/>
      <c r="K40" s="406" t="s">
        <v>14</v>
      </c>
      <c r="L40" s="82">
        <v>7.8</v>
      </c>
      <c r="M40" s="82">
        <v>8</v>
      </c>
      <c r="N40" s="82">
        <v>0.8</v>
      </c>
      <c r="O40" s="82">
        <v>7.8</v>
      </c>
      <c r="P40" s="82">
        <v>8.1</v>
      </c>
      <c r="Q40" s="82"/>
      <c r="R40" s="205">
        <f t="shared" si="12"/>
        <v>32.5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</v>
      </c>
      <c r="M41" s="82">
        <v>8.1999999999999993</v>
      </c>
      <c r="N41" s="82">
        <v>0.6</v>
      </c>
      <c r="O41" s="82">
        <v>7.9</v>
      </c>
      <c r="P41" s="82">
        <v>8.3000000000000007</v>
      </c>
      <c r="Q41" s="24"/>
      <c r="R41" s="205">
        <f t="shared" si="12"/>
        <v>33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</v>
      </c>
      <c r="M42" s="82">
        <v>8.1999999999999993</v>
      </c>
      <c r="N42" s="82">
        <v>0.6</v>
      </c>
      <c r="O42" s="82">
        <v>7.9</v>
      </c>
      <c r="P42" s="82">
        <v>8.3000000000000007</v>
      </c>
      <c r="Q42" s="82"/>
      <c r="R42" s="205">
        <f t="shared" si="12"/>
        <v>33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</v>
      </c>
      <c r="M43" s="82">
        <v>8.1999999999999993</v>
      </c>
      <c r="N43" s="82">
        <v>0.6</v>
      </c>
      <c r="O43" s="82">
        <v>7.9</v>
      </c>
      <c r="P43" s="82">
        <v>8.3000000000000007</v>
      </c>
      <c r="Q43" s="82"/>
      <c r="R43" s="205">
        <f t="shared" si="12"/>
        <v>33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</v>
      </c>
      <c r="M44" s="82">
        <v>8.3000000000000007</v>
      </c>
      <c r="N44" s="82">
        <v>0.6</v>
      </c>
      <c r="O44" s="82">
        <v>8</v>
      </c>
      <c r="P44" s="82">
        <v>8.4</v>
      </c>
      <c r="Q44" s="82"/>
      <c r="R44" s="205">
        <f t="shared" si="12"/>
        <v>33.300000000000004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</v>
      </c>
      <c r="M45" s="82">
        <v>8.3000000000000007</v>
      </c>
      <c r="N45" s="82">
        <v>0.6</v>
      </c>
      <c r="O45" s="82">
        <v>8</v>
      </c>
      <c r="P45" s="82">
        <v>8.4</v>
      </c>
      <c r="Q45" s="82"/>
      <c r="R45" s="205">
        <f t="shared" si="12"/>
        <v>33.300000000000004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210.4</v>
      </c>
      <c r="C46" s="309">
        <f t="shared" si="13"/>
        <v>209.8</v>
      </c>
      <c r="D46" s="309">
        <f t="shared" si="13"/>
        <v>40</v>
      </c>
      <c r="E46" s="309">
        <f t="shared" si="13"/>
        <v>214</v>
      </c>
      <c r="F46" s="309">
        <f t="shared" si="13"/>
        <v>216.2</v>
      </c>
      <c r="G46" s="309">
        <f t="shared" si="13"/>
        <v>0</v>
      </c>
      <c r="H46" s="309">
        <f t="shared" si="13"/>
        <v>0</v>
      </c>
      <c r="I46" s="205">
        <f t="shared" si="11"/>
        <v>890.40000000000009</v>
      </c>
      <c r="K46" s="406" t="s">
        <v>11</v>
      </c>
      <c r="L46" s="308">
        <f t="shared" ref="L46:Q46" si="14">SUM(L39:L45)</f>
        <v>55.6</v>
      </c>
      <c r="M46" s="309">
        <f t="shared" si="14"/>
        <v>57.199999999999989</v>
      </c>
      <c r="N46" s="309">
        <f t="shared" si="14"/>
        <v>4.5999999999999996</v>
      </c>
      <c r="O46" s="309">
        <f t="shared" si="14"/>
        <v>55.3</v>
      </c>
      <c r="P46" s="309">
        <f t="shared" si="14"/>
        <v>57.899999999999991</v>
      </c>
      <c r="Q46" s="309">
        <f t="shared" si="14"/>
        <v>0</v>
      </c>
      <c r="R46" s="205">
        <f t="shared" si="12"/>
        <v>230.59999999999997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148.19999999999999</v>
      </c>
      <c r="C47" s="571">
        <v>148.19999999999999</v>
      </c>
      <c r="D47" s="571">
        <v>148.19999999999999</v>
      </c>
      <c r="E47" s="571">
        <v>154</v>
      </c>
      <c r="F47" s="571">
        <v>154</v>
      </c>
      <c r="G47" s="317"/>
      <c r="H47" s="317"/>
      <c r="I47" s="425">
        <f>+((I46/I48)/7)*1000</f>
        <v>43.118644067796623</v>
      </c>
      <c r="K47" s="407" t="s">
        <v>20</v>
      </c>
      <c r="L47" s="316">
        <v>150</v>
      </c>
      <c r="M47" s="317">
        <v>151.5</v>
      </c>
      <c r="N47" s="317">
        <v>156</v>
      </c>
      <c r="O47" s="317">
        <v>149</v>
      </c>
      <c r="P47" s="317">
        <v>156</v>
      </c>
      <c r="Q47" s="317"/>
      <c r="R47" s="425">
        <f>+((R46/R48)/7)*1000</f>
        <v>151.81040157998683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710</v>
      </c>
      <c r="C48" s="35">
        <v>708</v>
      </c>
      <c r="D48" s="35">
        <v>135</v>
      </c>
      <c r="E48" s="35">
        <v>695</v>
      </c>
      <c r="F48" s="35">
        <v>702</v>
      </c>
      <c r="G48" s="35"/>
      <c r="H48" s="35"/>
      <c r="I48" s="427">
        <f>SUM(B48:H48)</f>
        <v>2950</v>
      </c>
      <c r="J48" s="52"/>
      <c r="K48" s="409" t="s">
        <v>21</v>
      </c>
      <c r="L48" s="428">
        <v>53</v>
      </c>
      <c r="M48" s="411">
        <v>54</v>
      </c>
      <c r="N48" s="411">
        <v>4</v>
      </c>
      <c r="O48" s="411">
        <v>53</v>
      </c>
      <c r="P48" s="411">
        <v>53</v>
      </c>
      <c r="Q48" s="411"/>
      <c r="R48" s="429">
        <f>SUM(L48:Q48)</f>
        <v>217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105.22199999999998</v>
      </c>
      <c r="C49" s="204">
        <f t="shared" si="15"/>
        <v>104.9256</v>
      </c>
      <c r="D49" s="204">
        <f t="shared" si="15"/>
        <v>20.007000000000001</v>
      </c>
      <c r="E49" s="204">
        <f t="shared" si="15"/>
        <v>107.03</v>
      </c>
      <c r="F49" s="204">
        <f t="shared" si="15"/>
        <v>108.10799999999999</v>
      </c>
      <c r="G49" s="204">
        <f t="shared" si="15"/>
        <v>0</v>
      </c>
      <c r="H49" s="204">
        <f t="shared" si="15"/>
        <v>0</v>
      </c>
      <c r="I49" s="431">
        <f>((I46*1000)/I48)/7</f>
        <v>43.118644067796616</v>
      </c>
      <c r="K49" s="414" t="s">
        <v>22</v>
      </c>
      <c r="L49" s="302">
        <f t="shared" ref="L49:Q49" si="16">((L48*L47)*7/1000-L39-L40)/5</f>
        <v>8.0100000000000016</v>
      </c>
      <c r="M49" s="302">
        <f t="shared" si="16"/>
        <v>8.253400000000001</v>
      </c>
      <c r="N49" s="302">
        <f t="shared" si="16"/>
        <v>0.55360000000000009</v>
      </c>
      <c r="O49" s="302">
        <f t="shared" si="16"/>
        <v>7.9358000000000022</v>
      </c>
      <c r="P49" s="302">
        <f t="shared" si="16"/>
        <v>8.3351999999999986</v>
      </c>
      <c r="Q49" s="204">
        <f t="shared" si="16"/>
        <v>0</v>
      </c>
      <c r="R49" s="432">
        <f>((R46*1000)/R48)/7</f>
        <v>151.8104015799868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736.55399999999986</v>
      </c>
      <c r="C50" s="43">
        <f t="shared" si="17"/>
        <v>734.47919999999999</v>
      </c>
      <c r="D50" s="43">
        <f t="shared" si="17"/>
        <v>140.04900000000001</v>
      </c>
      <c r="E50" s="43">
        <f t="shared" si="17"/>
        <v>749.21</v>
      </c>
      <c r="F50" s="43">
        <f t="shared" si="17"/>
        <v>756.75599999999997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55.65</v>
      </c>
      <c r="M50" s="43">
        <f t="shared" si="18"/>
        <v>57.267000000000003</v>
      </c>
      <c r="N50" s="43">
        <f t="shared" si="18"/>
        <v>4.3680000000000003</v>
      </c>
      <c r="O50" s="43">
        <f t="shared" si="18"/>
        <v>55.279000000000003</v>
      </c>
      <c r="P50" s="43">
        <f t="shared" si="18"/>
        <v>57.875999999999998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42.334004024144875</v>
      </c>
      <c r="C51" s="49">
        <f t="shared" si="19"/>
        <v>42.33252623083132</v>
      </c>
      <c r="D51" s="49">
        <f t="shared" si="19"/>
        <v>42.328042328042329</v>
      </c>
      <c r="E51" s="49">
        <f t="shared" si="19"/>
        <v>43.987667009249741</v>
      </c>
      <c r="F51" s="49">
        <f t="shared" si="19"/>
        <v>43.996743996743987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149.8652291105121</v>
      </c>
      <c r="M51" s="49">
        <f t="shared" si="20"/>
        <v>151.32275132275132</v>
      </c>
      <c r="N51" s="49">
        <f t="shared" si="20"/>
        <v>164.28571428571428</v>
      </c>
      <c r="O51" s="49">
        <f t="shared" si="20"/>
        <v>149.0566037735849</v>
      </c>
      <c r="P51" s="49">
        <f t="shared" si="20"/>
        <v>156.06469002695417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55"/>
      <c r="D73" s="655"/>
      <c r="E73" s="655"/>
      <c r="F73" s="118"/>
      <c r="G73" s="198"/>
      <c r="H73" s="655"/>
      <c r="I73" s="655"/>
      <c r="J73" s="655"/>
      <c r="K73" s="118"/>
      <c r="L73" s="198"/>
      <c r="M73" s="655"/>
      <c r="N73" s="655"/>
      <c r="O73" s="118"/>
      <c r="P73" s="198"/>
      <c r="Q73" s="655"/>
      <c r="R73" s="65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8.1999999999999993</v>
      </c>
      <c r="C76" s="204">
        <v>7.9</v>
      </c>
      <c r="D76" s="204">
        <v>1.1000000000000001</v>
      </c>
      <c r="E76" s="204">
        <v>8</v>
      </c>
      <c r="F76" s="205">
        <v>9.5</v>
      </c>
      <c r="G76" s="203">
        <v>8.1</v>
      </c>
      <c r="H76" s="204">
        <v>8.5</v>
      </c>
      <c r="I76" s="204">
        <v>1.3</v>
      </c>
      <c r="J76" s="204">
        <v>8.6</v>
      </c>
      <c r="K76" s="205">
        <v>9.6999999999999993</v>
      </c>
      <c r="L76" s="203">
        <v>9.9</v>
      </c>
      <c r="M76" s="204">
        <v>1.6</v>
      </c>
      <c r="N76" s="204">
        <v>9.8000000000000007</v>
      </c>
      <c r="O76" s="205">
        <v>10.1</v>
      </c>
      <c r="P76" s="203">
        <v>9.6</v>
      </c>
      <c r="Q76" s="204">
        <v>1.6</v>
      </c>
      <c r="R76" s="204">
        <v>9.6</v>
      </c>
      <c r="S76" s="205">
        <v>9.6</v>
      </c>
      <c r="T76" s="405">
        <f t="shared" ref="T76:T83" si="26">SUM(B76:S76)</f>
        <v>132.69999999999999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8.1999999999999993</v>
      </c>
      <c r="C77" s="204">
        <v>7.9</v>
      </c>
      <c r="D77" s="204">
        <v>1.1000000000000001</v>
      </c>
      <c r="E77" s="204">
        <v>8</v>
      </c>
      <c r="F77" s="205">
        <v>9.5</v>
      </c>
      <c r="G77" s="203">
        <v>8.1</v>
      </c>
      <c r="H77" s="204">
        <v>8.5</v>
      </c>
      <c r="I77" s="204">
        <v>1.3</v>
      </c>
      <c r="J77" s="204">
        <v>8.6</v>
      </c>
      <c r="K77" s="205">
        <v>9.6999999999999993</v>
      </c>
      <c r="L77" s="203">
        <v>9.9</v>
      </c>
      <c r="M77" s="204">
        <v>1.6</v>
      </c>
      <c r="N77" s="204">
        <v>9.8000000000000007</v>
      </c>
      <c r="O77" s="205">
        <v>10.1</v>
      </c>
      <c r="P77" s="203">
        <v>9.6</v>
      </c>
      <c r="Q77" s="204">
        <v>1.6</v>
      </c>
      <c r="R77" s="204">
        <v>9.6</v>
      </c>
      <c r="S77" s="205">
        <v>9.6</v>
      </c>
      <c r="T77" s="405">
        <f t="shared" si="26"/>
        <v>132.69999999999999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8.1999999999999993</v>
      </c>
      <c r="C78" s="204">
        <v>7.9</v>
      </c>
      <c r="D78" s="204">
        <v>1.1000000000000001</v>
      </c>
      <c r="E78" s="204">
        <v>8.1</v>
      </c>
      <c r="F78" s="205">
        <v>9.6999999999999993</v>
      </c>
      <c r="G78" s="203">
        <v>8.1</v>
      </c>
      <c r="H78" s="204">
        <v>8.5</v>
      </c>
      <c r="I78" s="204">
        <v>1.3</v>
      </c>
      <c r="J78" s="204">
        <v>8.8000000000000007</v>
      </c>
      <c r="K78" s="205">
        <v>9.6999999999999993</v>
      </c>
      <c r="L78" s="203">
        <v>10</v>
      </c>
      <c r="M78" s="204">
        <v>1.6</v>
      </c>
      <c r="N78" s="204">
        <v>9.6999999999999993</v>
      </c>
      <c r="O78" s="205">
        <v>10.3</v>
      </c>
      <c r="P78" s="203">
        <v>9.6</v>
      </c>
      <c r="Q78" s="204">
        <v>1.6</v>
      </c>
      <c r="R78" s="204">
        <v>9.6</v>
      </c>
      <c r="S78" s="205">
        <v>9.6999999999999993</v>
      </c>
      <c r="T78" s="405">
        <f t="shared" si="26"/>
        <v>133.49999999999997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8.1999999999999993</v>
      </c>
      <c r="C79" s="204">
        <v>7.9</v>
      </c>
      <c r="D79" s="204">
        <v>1.1000000000000001</v>
      </c>
      <c r="E79" s="204">
        <v>8.1</v>
      </c>
      <c r="F79" s="205">
        <v>9.6999999999999993</v>
      </c>
      <c r="G79" s="203">
        <v>8.1</v>
      </c>
      <c r="H79" s="204">
        <v>8.5</v>
      </c>
      <c r="I79" s="204">
        <v>1.3</v>
      </c>
      <c r="J79" s="204">
        <v>8.8000000000000007</v>
      </c>
      <c r="K79" s="205">
        <v>9.6999999999999993</v>
      </c>
      <c r="L79" s="203">
        <v>10</v>
      </c>
      <c r="M79" s="204">
        <v>1.6</v>
      </c>
      <c r="N79" s="204">
        <v>9.6999999999999993</v>
      </c>
      <c r="O79" s="205">
        <v>10.3</v>
      </c>
      <c r="P79" s="203">
        <v>9.6</v>
      </c>
      <c r="Q79" s="204">
        <v>1.6</v>
      </c>
      <c r="R79" s="204">
        <v>9.6</v>
      </c>
      <c r="S79" s="205">
        <v>9.6999999999999993</v>
      </c>
      <c r="T79" s="405">
        <f t="shared" si="26"/>
        <v>133.49999999999997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8.1999999999999993</v>
      </c>
      <c r="C80" s="204">
        <v>7.9</v>
      </c>
      <c r="D80" s="204">
        <v>1.1000000000000001</v>
      </c>
      <c r="E80" s="204">
        <v>8.1</v>
      </c>
      <c r="F80" s="205">
        <v>9.6999999999999993</v>
      </c>
      <c r="G80" s="203">
        <v>8.1</v>
      </c>
      <c r="H80" s="204">
        <v>8.5</v>
      </c>
      <c r="I80" s="204">
        <v>1.3</v>
      </c>
      <c r="J80" s="204">
        <v>8.8000000000000007</v>
      </c>
      <c r="K80" s="205">
        <v>9.6999999999999993</v>
      </c>
      <c r="L80" s="203">
        <v>10</v>
      </c>
      <c r="M80" s="204">
        <v>1.6</v>
      </c>
      <c r="N80" s="204">
        <v>9.6999999999999993</v>
      </c>
      <c r="O80" s="205">
        <v>10.3</v>
      </c>
      <c r="P80" s="203">
        <v>9.6</v>
      </c>
      <c r="Q80" s="204">
        <v>1.6</v>
      </c>
      <c r="R80" s="204">
        <v>9.6</v>
      </c>
      <c r="S80" s="205">
        <v>9.6999999999999993</v>
      </c>
      <c r="T80" s="405">
        <f t="shared" si="26"/>
        <v>133.49999999999997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8.3000000000000007</v>
      </c>
      <c r="C81" s="204">
        <v>8</v>
      </c>
      <c r="D81" s="204">
        <v>1.1000000000000001</v>
      </c>
      <c r="E81" s="204">
        <v>8.1</v>
      </c>
      <c r="F81" s="205">
        <v>9.6999999999999993</v>
      </c>
      <c r="G81" s="203">
        <v>8.1</v>
      </c>
      <c r="H81" s="204">
        <v>8.5</v>
      </c>
      <c r="I81" s="204">
        <v>1.3</v>
      </c>
      <c r="J81" s="204">
        <v>8.8000000000000007</v>
      </c>
      <c r="K81" s="205">
        <v>9.6999999999999993</v>
      </c>
      <c r="L81" s="203">
        <v>10</v>
      </c>
      <c r="M81" s="204">
        <v>1.6</v>
      </c>
      <c r="N81" s="204">
        <v>9.6999999999999993</v>
      </c>
      <c r="O81" s="205">
        <v>10.3</v>
      </c>
      <c r="P81" s="203">
        <v>9.6</v>
      </c>
      <c r="Q81" s="204">
        <v>1.6</v>
      </c>
      <c r="R81" s="204">
        <v>9.6</v>
      </c>
      <c r="S81" s="205">
        <v>9.6999999999999993</v>
      </c>
      <c r="T81" s="405">
        <f t="shared" si="26"/>
        <v>133.69999999999999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8.3000000000000007</v>
      </c>
      <c r="C82" s="204">
        <v>8</v>
      </c>
      <c r="D82" s="204">
        <v>1.1000000000000001</v>
      </c>
      <c r="E82" s="204">
        <v>8.1</v>
      </c>
      <c r="F82" s="205">
        <v>9.6999999999999993</v>
      </c>
      <c r="G82" s="203">
        <v>8.1</v>
      </c>
      <c r="H82" s="204">
        <v>8.5</v>
      </c>
      <c r="I82" s="204">
        <v>1.3</v>
      </c>
      <c r="J82" s="204">
        <v>8.8000000000000007</v>
      </c>
      <c r="K82" s="205">
        <v>9.6999999999999993</v>
      </c>
      <c r="L82" s="203">
        <v>10</v>
      </c>
      <c r="M82" s="204">
        <v>1.6</v>
      </c>
      <c r="N82" s="204">
        <v>9.6999999999999993</v>
      </c>
      <c r="O82" s="205">
        <v>10.3</v>
      </c>
      <c r="P82" s="203">
        <v>9.6</v>
      </c>
      <c r="Q82" s="204">
        <v>1.6</v>
      </c>
      <c r="R82" s="204">
        <v>9.6</v>
      </c>
      <c r="S82" s="205">
        <v>9.6999999999999993</v>
      </c>
      <c r="T82" s="405">
        <f t="shared" si="26"/>
        <v>133.69999999999999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57.599999999999994</v>
      </c>
      <c r="C83" s="309">
        <f>SUM(C76:C82)</f>
        <v>55.5</v>
      </c>
      <c r="D83" s="309">
        <f>SUM(D76:D82)</f>
        <v>7.6999999999999993</v>
      </c>
      <c r="E83" s="309">
        <f>SUM(E76:E82)</f>
        <v>56.500000000000007</v>
      </c>
      <c r="F83" s="310">
        <f>SUM(F76:F82)</f>
        <v>67.5</v>
      </c>
      <c r="G83" s="311">
        <f t="shared" ref="G83:S83" si="27">SUM(G76:G82)</f>
        <v>56.7</v>
      </c>
      <c r="H83" s="309">
        <f t="shared" si="27"/>
        <v>59.5</v>
      </c>
      <c r="I83" s="309">
        <f t="shared" si="27"/>
        <v>9.1</v>
      </c>
      <c r="J83" s="309">
        <f t="shared" si="27"/>
        <v>61.199999999999989</v>
      </c>
      <c r="K83" s="310">
        <f t="shared" si="27"/>
        <v>67.900000000000006</v>
      </c>
      <c r="L83" s="311">
        <f t="shared" si="27"/>
        <v>69.8</v>
      </c>
      <c r="M83" s="309">
        <f t="shared" si="27"/>
        <v>11.2</v>
      </c>
      <c r="N83" s="309">
        <f t="shared" si="27"/>
        <v>68.100000000000009</v>
      </c>
      <c r="O83" s="310">
        <f t="shared" si="27"/>
        <v>71.699999999999989</v>
      </c>
      <c r="P83" s="311">
        <f t="shared" si="27"/>
        <v>67.2</v>
      </c>
      <c r="Q83" s="309">
        <f t="shared" si="27"/>
        <v>11.2</v>
      </c>
      <c r="R83" s="309">
        <f t="shared" si="27"/>
        <v>67.2</v>
      </c>
      <c r="S83" s="310">
        <f t="shared" si="27"/>
        <v>67.7</v>
      </c>
      <c r="T83" s="405">
        <f t="shared" si="26"/>
        <v>933.30000000000018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152.5</v>
      </c>
      <c r="C84" s="317">
        <v>155.5</v>
      </c>
      <c r="D84" s="317">
        <v>158</v>
      </c>
      <c r="E84" s="317">
        <v>155.5</v>
      </c>
      <c r="F84" s="318">
        <v>158</v>
      </c>
      <c r="G84" s="319">
        <v>152.5</v>
      </c>
      <c r="H84" s="317">
        <v>155</v>
      </c>
      <c r="I84" s="317">
        <v>159</v>
      </c>
      <c r="J84" s="317">
        <v>155.5</v>
      </c>
      <c r="K84" s="318">
        <v>157</v>
      </c>
      <c r="L84" s="319">
        <v>153</v>
      </c>
      <c r="M84" s="317">
        <v>156.5</v>
      </c>
      <c r="N84" s="317">
        <v>154</v>
      </c>
      <c r="O84" s="318">
        <v>157.5</v>
      </c>
      <c r="P84" s="319">
        <v>152.5</v>
      </c>
      <c r="Q84" s="317">
        <v>156.5</v>
      </c>
      <c r="R84" s="317">
        <v>155</v>
      </c>
      <c r="S84" s="318">
        <v>156.5</v>
      </c>
      <c r="T84" s="408">
        <f>+((T83/T85)/7)*1000</f>
        <v>155.21370364210878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54</v>
      </c>
      <c r="C85" s="411">
        <v>51</v>
      </c>
      <c r="D85" s="411">
        <v>7</v>
      </c>
      <c r="E85" s="411">
        <v>52</v>
      </c>
      <c r="F85" s="412">
        <v>61</v>
      </c>
      <c r="G85" s="410">
        <v>53</v>
      </c>
      <c r="H85" s="411">
        <v>55</v>
      </c>
      <c r="I85" s="411">
        <v>8</v>
      </c>
      <c r="J85" s="411">
        <v>56</v>
      </c>
      <c r="K85" s="412">
        <v>62</v>
      </c>
      <c r="L85" s="410">
        <v>65</v>
      </c>
      <c r="M85" s="411">
        <v>10</v>
      </c>
      <c r="N85" s="411">
        <v>63</v>
      </c>
      <c r="O85" s="412">
        <v>65</v>
      </c>
      <c r="P85" s="410">
        <v>63</v>
      </c>
      <c r="Q85" s="411">
        <v>10</v>
      </c>
      <c r="R85" s="411">
        <v>62</v>
      </c>
      <c r="S85" s="412">
        <v>62</v>
      </c>
      <c r="T85" s="413">
        <f>SUM(B85:S85)</f>
        <v>859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8.2490000000000006</v>
      </c>
      <c r="C86" s="204">
        <f t="shared" si="28"/>
        <v>7.9427000000000003</v>
      </c>
      <c r="D86" s="204">
        <f t="shared" si="28"/>
        <v>1.1084000000000001</v>
      </c>
      <c r="E86" s="204">
        <f t="shared" si="28"/>
        <v>8.1204000000000001</v>
      </c>
      <c r="F86" s="205">
        <f t="shared" si="28"/>
        <v>9.6931999999999992</v>
      </c>
      <c r="G86" s="203">
        <f t="shared" si="28"/>
        <v>8.0754999999999999</v>
      </c>
      <c r="H86" s="204">
        <f t="shared" si="28"/>
        <v>8.5350000000000001</v>
      </c>
      <c r="I86" s="204">
        <f t="shared" si="28"/>
        <v>1.2608000000000001</v>
      </c>
      <c r="J86" s="204">
        <f t="shared" si="28"/>
        <v>8.7512000000000008</v>
      </c>
      <c r="K86" s="205">
        <f t="shared" si="28"/>
        <v>9.7476000000000003</v>
      </c>
      <c r="L86" s="203">
        <f t="shared" si="28"/>
        <v>9.9629999999999992</v>
      </c>
      <c r="M86" s="204">
        <f t="shared" si="28"/>
        <v>1.5510000000000002</v>
      </c>
      <c r="N86" s="204">
        <f t="shared" si="28"/>
        <v>9.6628000000000007</v>
      </c>
      <c r="O86" s="205">
        <f t="shared" si="28"/>
        <v>10.292499999999999</v>
      </c>
      <c r="P86" s="203">
        <f t="shared" si="28"/>
        <v>9.6104999999999983</v>
      </c>
      <c r="Q86" s="204">
        <f t="shared" si="28"/>
        <v>1.5510000000000002</v>
      </c>
      <c r="R86" s="204">
        <f t="shared" si="28"/>
        <v>9.613999999999999</v>
      </c>
      <c r="S86" s="205">
        <f t="shared" si="28"/>
        <v>9.7442000000000011</v>
      </c>
      <c r="T86" s="413">
        <f>((T83*1000)/T85)/7</f>
        <v>155.21370364210881</v>
      </c>
      <c r="AD86" s="3"/>
    </row>
    <row r="87" spans="1:41" ht="33.75" customHeight="1" x14ac:dyDescent="0.25">
      <c r="A87" s="99" t="s">
        <v>23</v>
      </c>
      <c r="B87" s="42">
        <f>((B85*B84)*7)/1000</f>
        <v>57.645000000000003</v>
      </c>
      <c r="C87" s="43">
        <f>((C85*C84)*7)/1000</f>
        <v>55.513500000000001</v>
      </c>
      <c r="D87" s="43">
        <f>((D85*D84)*7)/1000</f>
        <v>7.742</v>
      </c>
      <c r="E87" s="43">
        <f>((E85*E84)*7)/1000</f>
        <v>56.601999999999997</v>
      </c>
      <c r="F87" s="90">
        <f>((F85*F84)*7)/1000</f>
        <v>67.465999999999994</v>
      </c>
      <c r="G87" s="42">
        <f t="shared" ref="G87:S87" si="29">((G85*G84)*7)/1000</f>
        <v>56.577500000000001</v>
      </c>
      <c r="H87" s="43">
        <f t="shared" si="29"/>
        <v>59.674999999999997</v>
      </c>
      <c r="I87" s="43">
        <f t="shared" si="29"/>
        <v>8.9039999999999999</v>
      </c>
      <c r="J87" s="43">
        <f t="shared" si="29"/>
        <v>60.956000000000003</v>
      </c>
      <c r="K87" s="90">
        <f t="shared" si="29"/>
        <v>68.138000000000005</v>
      </c>
      <c r="L87" s="42">
        <f t="shared" si="29"/>
        <v>69.614999999999995</v>
      </c>
      <c r="M87" s="43">
        <f t="shared" si="29"/>
        <v>10.955</v>
      </c>
      <c r="N87" s="43">
        <f t="shared" si="29"/>
        <v>67.914000000000001</v>
      </c>
      <c r="O87" s="90">
        <f t="shared" si="29"/>
        <v>71.662499999999994</v>
      </c>
      <c r="P87" s="42">
        <f t="shared" si="29"/>
        <v>67.252499999999998</v>
      </c>
      <c r="Q87" s="43">
        <f t="shared" si="29"/>
        <v>10.955</v>
      </c>
      <c r="R87" s="43">
        <f t="shared" si="29"/>
        <v>67.27</v>
      </c>
      <c r="S87" s="90">
        <f t="shared" si="29"/>
        <v>67.921000000000006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152.38095238095238</v>
      </c>
      <c r="C88" s="49">
        <f>+(C83/C85)/7*1000</f>
        <v>155.46218487394955</v>
      </c>
      <c r="D88" s="49">
        <f>+(D83/D85)/7*1000</f>
        <v>157.14285714285711</v>
      </c>
      <c r="E88" s="49">
        <f>+(E83/E85)/7*1000</f>
        <v>155.21978021978026</v>
      </c>
      <c r="F88" s="50">
        <f>+(F83/F85)/7*1000</f>
        <v>158.07962529274005</v>
      </c>
      <c r="G88" s="48">
        <f t="shared" ref="G88:S88" si="30">+(G83/G85)/7*1000</f>
        <v>152.83018867924531</v>
      </c>
      <c r="H88" s="49">
        <f t="shared" si="30"/>
        <v>154.54545454545453</v>
      </c>
      <c r="I88" s="49">
        <f t="shared" si="30"/>
        <v>162.5</v>
      </c>
      <c r="J88" s="49">
        <f t="shared" si="30"/>
        <v>156.12244897959181</v>
      </c>
      <c r="K88" s="50">
        <f t="shared" si="30"/>
        <v>156.45161290322582</v>
      </c>
      <c r="L88" s="48">
        <f t="shared" si="30"/>
        <v>153.4065934065934</v>
      </c>
      <c r="M88" s="49">
        <f t="shared" si="30"/>
        <v>159.99999999999997</v>
      </c>
      <c r="N88" s="49">
        <f t="shared" si="30"/>
        <v>154.42176870748301</v>
      </c>
      <c r="O88" s="50">
        <f t="shared" si="30"/>
        <v>157.58241758241755</v>
      </c>
      <c r="P88" s="48">
        <f t="shared" si="30"/>
        <v>152.38095238095238</v>
      </c>
      <c r="Q88" s="49">
        <f t="shared" si="30"/>
        <v>159.99999999999997</v>
      </c>
      <c r="R88" s="49">
        <f t="shared" si="30"/>
        <v>154.83870967741936</v>
      </c>
      <c r="S88" s="50">
        <f t="shared" si="30"/>
        <v>155.99078341013825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46E59-1DE8-4E2A-BC0B-0473BA49AEF2}">
  <dimension ref="A1:AQ239"/>
  <sheetViews>
    <sheetView view="pageBreakPreview" topLeftCell="A40" zoomScale="30" zoomScaleNormal="29" zoomScaleSheetLayoutView="30" workbookViewId="0">
      <selection activeCell="B85" sqref="B85:S8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72" t="s">
        <v>0</v>
      </c>
      <c r="B3" s="672"/>
      <c r="C3" s="672"/>
      <c r="D3" s="656"/>
      <c r="E3" s="656"/>
      <c r="F3" s="656"/>
      <c r="G3" s="656"/>
      <c r="H3" s="656"/>
      <c r="I3" s="656"/>
      <c r="J3" s="656"/>
      <c r="K3" s="656"/>
      <c r="L3" s="656"/>
      <c r="M3" s="656"/>
      <c r="N3" s="656"/>
      <c r="O3" s="656"/>
      <c r="P3" s="656"/>
      <c r="Q3" s="656"/>
      <c r="R3" s="656"/>
      <c r="S3" s="656"/>
      <c r="T3" s="656"/>
      <c r="U3" s="656"/>
      <c r="V3" s="656"/>
      <c r="W3" s="656"/>
      <c r="X3" s="656"/>
      <c r="Y3" s="2"/>
      <c r="Z3" s="2"/>
      <c r="AA3" s="2"/>
      <c r="AB3" s="2"/>
      <c r="AC3" s="2"/>
      <c r="AD3" s="65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56" t="s">
        <v>1</v>
      </c>
      <c r="B9" s="656"/>
      <c r="C9" s="656"/>
      <c r="D9" s="1"/>
      <c r="E9" s="673" t="s">
        <v>2</v>
      </c>
      <c r="F9" s="673"/>
      <c r="G9" s="67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73"/>
      <c r="S9" s="67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56"/>
      <c r="B10" s="656"/>
      <c r="C10" s="65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56" t="s">
        <v>4</v>
      </c>
      <c r="B11" s="656"/>
      <c r="C11" s="656"/>
      <c r="D11" s="1"/>
      <c r="E11" s="657">
        <v>1</v>
      </c>
      <c r="F11" s="1"/>
      <c r="G11" s="1"/>
      <c r="H11" s="1"/>
      <c r="I11" s="1"/>
      <c r="J11" s="1"/>
      <c r="K11" s="674" t="s">
        <v>173</v>
      </c>
      <c r="L11" s="674"/>
      <c r="M11" s="658"/>
      <c r="N11" s="6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56"/>
      <c r="B12" s="656"/>
      <c r="C12" s="656"/>
      <c r="D12" s="1"/>
      <c r="E12" s="5"/>
      <c r="F12" s="1"/>
      <c r="G12" s="1"/>
      <c r="H12" s="1"/>
      <c r="I12" s="1"/>
      <c r="J12" s="1"/>
      <c r="K12" s="658"/>
      <c r="L12" s="658"/>
      <c r="M12" s="658"/>
      <c r="N12" s="6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56"/>
      <c r="B13" s="656"/>
      <c r="C13" s="656"/>
      <c r="D13" s="656"/>
      <c r="E13" s="656"/>
      <c r="F13" s="656"/>
      <c r="G13" s="656"/>
      <c r="H13" s="656"/>
      <c r="I13" s="656"/>
      <c r="J13" s="656"/>
      <c r="K13" s="656"/>
      <c r="L13" s="658"/>
      <c r="M13" s="658"/>
      <c r="N13" s="658"/>
      <c r="O13" s="658"/>
      <c r="P13" s="658"/>
      <c r="Q13" s="658"/>
      <c r="R13" s="658"/>
      <c r="S13" s="658"/>
      <c r="T13" s="658"/>
      <c r="U13" s="658"/>
      <c r="V13" s="658"/>
      <c r="W13" s="1"/>
      <c r="X13" s="1"/>
      <c r="Y13" s="1"/>
    </row>
    <row r="14" spans="1:30" s="3" customFormat="1" ht="27" thickBot="1" x14ac:dyDescent="0.3">
      <c r="A14" s="65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9" t="s">
        <v>8</v>
      </c>
      <c r="C15" s="690"/>
      <c r="D15" s="690"/>
      <c r="E15" s="690"/>
      <c r="F15" s="690"/>
      <c r="G15" s="691"/>
      <c r="H15" s="692" t="s">
        <v>53</v>
      </c>
      <c r="I15" s="693"/>
      <c r="J15" s="693"/>
      <c r="K15" s="693"/>
      <c r="L15" s="693"/>
      <c r="M15" s="694"/>
      <c r="N15" s="695" t="s">
        <v>9</v>
      </c>
      <c r="O15" s="680"/>
      <c r="P15" s="680"/>
      <c r="Q15" s="681"/>
      <c r="R15" s="666" t="s">
        <v>30</v>
      </c>
      <c r="S15" s="667"/>
      <c r="T15" s="667"/>
      <c r="U15" s="668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439</v>
      </c>
      <c r="C17" s="300">
        <v>2.1</v>
      </c>
      <c r="D17" s="300">
        <v>2</v>
      </c>
      <c r="E17" s="300">
        <v>0.3</v>
      </c>
      <c r="F17" s="300">
        <v>2</v>
      </c>
      <c r="G17" s="300">
        <v>2.4</v>
      </c>
      <c r="H17" s="299">
        <v>441</v>
      </c>
      <c r="I17" s="300">
        <v>3.4</v>
      </c>
      <c r="J17" s="300">
        <v>3.5</v>
      </c>
      <c r="K17" s="300">
        <v>0.5</v>
      </c>
      <c r="L17" s="300">
        <v>3.6</v>
      </c>
      <c r="M17" s="301">
        <v>3.9</v>
      </c>
      <c r="N17" s="23">
        <v>130.30000000000001</v>
      </c>
      <c r="O17" s="24">
        <v>20.3</v>
      </c>
      <c r="P17" s="24">
        <v>127.4</v>
      </c>
      <c r="Q17" s="25">
        <v>128.69999999999999</v>
      </c>
      <c r="R17" s="23">
        <v>125</v>
      </c>
      <c r="S17" s="24">
        <v>19.100000000000001</v>
      </c>
      <c r="T17" s="24">
        <v>123.3</v>
      </c>
      <c r="U17" s="25">
        <v>123.3</v>
      </c>
      <c r="V17" s="302">
        <f>SUM(B17:U17)</f>
        <v>1701.1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439</v>
      </c>
      <c r="C18" s="300">
        <v>2.1</v>
      </c>
      <c r="D18" s="300">
        <v>2</v>
      </c>
      <c r="E18" s="300">
        <v>0.3</v>
      </c>
      <c r="F18" s="300">
        <v>2</v>
      </c>
      <c r="G18" s="300">
        <v>2.4</v>
      </c>
      <c r="H18" s="299">
        <v>441</v>
      </c>
      <c r="I18" s="300">
        <v>3.4</v>
      </c>
      <c r="J18" s="300">
        <v>3.5</v>
      </c>
      <c r="K18" s="300">
        <v>0.5</v>
      </c>
      <c r="L18" s="300">
        <v>3.6</v>
      </c>
      <c r="M18" s="301">
        <v>3.9</v>
      </c>
      <c r="N18" s="23">
        <v>130.30000000000001</v>
      </c>
      <c r="O18" s="24">
        <v>20.3</v>
      </c>
      <c r="P18" s="24">
        <v>127.4</v>
      </c>
      <c r="Q18" s="25">
        <v>128.69999999999999</v>
      </c>
      <c r="R18" s="23">
        <v>125</v>
      </c>
      <c r="S18" s="24">
        <v>19.100000000000001</v>
      </c>
      <c r="T18" s="24">
        <v>123.3</v>
      </c>
      <c r="U18" s="25">
        <v>123.3</v>
      </c>
      <c r="V18" s="302">
        <f t="shared" ref="V18:V23" si="0">SUM(B18:U18)</f>
        <v>1701.1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437</v>
      </c>
      <c r="C19" s="300">
        <v>2.0734999999999637</v>
      </c>
      <c r="D19" s="300">
        <v>1.9690999999999654</v>
      </c>
      <c r="E19" s="300">
        <v>0.2493999999999956</v>
      </c>
      <c r="F19" s="300">
        <v>1.9893999999999648</v>
      </c>
      <c r="G19" s="300">
        <v>2.3576999999999586</v>
      </c>
      <c r="H19" s="299">
        <v>440</v>
      </c>
      <c r="I19" s="300">
        <v>3.4201999999999644</v>
      </c>
      <c r="J19" s="300">
        <v>3.5132999999999632</v>
      </c>
      <c r="K19" s="300">
        <v>0.48999999999999488</v>
      </c>
      <c r="L19" s="300">
        <v>3.5524999999999629</v>
      </c>
      <c r="M19" s="301">
        <v>3.900399999999959</v>
      </c>
      <c r="N19" s="23">
        <v>130.24833999999996</v>
      </c>
      <c r="O19" s="24">
        <v>20.42095999999999</v>
      </c>
      <c r="P19" s="24">
        <v>126.58155999999994</v>
      </c>
      <c r="Q19" s="25">
        <v>128.37001999999993</v>
      </c>
      <c r="R19" s="23">
        <v>124.60351999999996</v>
      </c>
      <c r="S19" s="24">
        <v>18.382639999999999</v>
      </c>
      <c r="T19" s="24">
        <v>123.39477999999994</v>
      </c>
      <c r="U19" s="25">
        <v>123.39477999999994</v>
      </c>
      <c r="V19" s="302">
        <f t="shared" si="0"/>
        <v>1695.9120999999989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437</v>
      </c>
      <c r="C20" s="300">
        <v>2.0734999999999637</v>
      </c>
      <c r="D20" s="300">
        <v>1.9690999999999654</v>
      </c>
      <c r="E20" s="300">
        <v>0.2493999999999956</v>
      </c>
      <c r="F20" s="300">
        <v>1.9893999999999648</v>
      </c>
      <c r="G20" s="300">
        <v>2.3576999999999586</v>
      </c>
      <c r="H20" s="299">
        <v>440</v>
      </c>
      <c r="I20" s="300">
        <v>3.4201999999999644</v>
      </c>
      <c r="J20" s="300">
        <v>3.5132999999999632</v>
      </c>
      <c r="K20" s="300">
        <v>0.48999999999999488</v>
      </c>
      <c r="L20" s="300">
        <v>3.5524999999999629</v>
      </c>
      <c r="M20" s="301">
        <v>3.900399999999959</v>
      </c>
      <c r="N20" s="23">
        <v>130.24833999999996</v>
      </c>
      <c r="O20" s="24">
        <v>20.42095999999999</v>
      </c>
      <c r="P20" s="24">
        <v>126.58155999999994</v>
      </c>
      <c r="Q20" s="25">
        <v>128.37001999999993</v>
      </c>
      <c r="R20" s="23">
        <v>124.60351999999996</v>
      </c>
      <c r="S20" s="24">
        <v>18.382639999999999</v>
      </c>
      <c r="T20" s="24">
        <v>123.39477999999994</v>
      </c>
      <c r="U20" s="25">
        <v>123.39477999999994</v>
      </c>
      <c r="V20" s="302">
        <f t="shared" si="0"/>
        <v>1695.9120999999989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437</v>
      </c>
      <c r="C21" s="300">
        <v>2.0734999999999637</v>
      </c>
      <c r="D21" s="300">
        <v>1.9690999999999654</v>
      </c>
      <c r="E21" s="300">
        <v>0.2493999999999956</v>
      </c>
      <c r="F21" s="300">
        <v>1.9893999999999648</v>
      </c>
      <c r="G21" s="300">
        <v>2.3576999999999586</v>
      </c>
      <c r="H21" s="299">
        <v>440</v>
      </c>
      <c r="I21" s="300">
        <v>3.4201999999999644</v>
      </c>
      <c r="J21" s="300">
        <v>3.5132999999999632</v>
      </c>
      <c r="K21" s="300">
        <v>0.48999999999999488</v>
      </c>
      <c r="L21" s="300">
        <v>3.5524999999999629</v>
      </c>
      <c r="M21" s="301">
        <v>3.900399999999959</v>
      </c>
      <c r="N21" s="23">
        <v>130.24833999999996</v>
      </c>
      <c r="O21" s="24">
        <v>20.42095999999999</v>
      </c>
      <c r="P21" s="24">
        <v>126.58155999999994</v>
      </c>
      <c r="Q21" s="25">
        <v>128.37001999999993</v>
      </c>
      <c r="R21" s="23">
        <v>124.60351999999996</v>
      </c>
      <c r="S21" s="24">
        <v>18.382639999999999</v>
      </c>
      <c r="T21" s="24">
        <v>123.39477999999994</v>
      </c>
      <c r="U21" s="25">
        <v>123.39477999999994</v>
      </c>
      <c r="V21" s="302">
        <f t="shared" si="0"/>
        <v>1695.9120999999989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437</v>
      </c>
      <c r="C22" s="300">
        <v>2.0734999999999637</v>
      </c>
      <c r="D22" s="300">
        <v>1.9690999999999654</v>
      </c>
      <c r="E22" s="300">
        <v>0.2493999999999956</v>
      </c>
      <c r="F22" s="300">
        <v>1.9893999999999648</v>
      </c>
      <c r="G22" s="300">
        <v>2.3576999999999586</v>
      </c>
      <c r="H22" s="299">
        <v>440</v>
      </c>
      <c r="I22" s="300">
        <v>3.4201999999999644</v>
      </c>
      <c r="J22" s="300">
        <v>3.5132999999999632</v>
      </c>
      <c r="K22" s="300">
        <v>0.48999999999999488</v>
      </c>
      <c r="L22" s="300">
        <v>3.5524999999999629</v>
      </c>
      <c r="M22" s="301">
        <v>3.900399999999959</v>
      </c>
      <c r="N22" s="23">
        <v>130.24833999999996</v>
      </c>
      <c r="O22" s="24">
        <v>20.42095999999999</v>
      </c>
      <c r="P22" s="24">
        <v>126.58155999999994</v>
      </c>
      <c r="Q22" s="25">
        <v>128.37001999999993</v>
      </c>
      <c r="R22" s="23">
        <v>124.60351999999996</v>
      </c>
      <c r="S22" s="24">
        <v>18.382639999999999</v>
      </c>
      <c r="T22" s="24">
        <v>123.39477999999994</v>
      </c>
      <c r="U22" s="25">
        <v>123.39477999999994</v>
      </c>
      <c r="V22" s="302">
        <f t="shared" si="0"/>
        <v>1695.9120999999989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437</v>
      </c>
      <c r="C23" s="300">
        <v>2.0734999999999637</v>
      </c>
      <c r="D23" s="300">
        <v>1.9690999999999654</v>
      </c>
      <c r="E23" s="300">
        <v>0.2493999999999956</v>
      </c>
      <c r="F23" s="300">
        <v>1.9893999999999648</v>
      </c>
      <c r="G23" s="300">
        <v>2.3576999999999586</v>
      </c>
      <c r="H23" s="299">
        <v>440</v>
      </c>
      <c r="I23" s="300">
        <v>3.4201999999999644</v>
      </c>
      <c r="J23" s="300">
        <v>3.5132999999999632</v>
      </c>
      <c r="K23" s="300">
        <v>0.48999999999999488</v>
      </c>
      <c r="L23" s="300">
        <v>3.5524999999999629</v>
      </c>
      <c r="M23" s="301">
        <v>3.900399999999959</v>
      </c>
      <c r="N23" s="23">
        <v>130.24833999999996</v>
      </c>
      <c r="O23" s="24">
        <v>20.42095999999999</v>
      </c>
      <c r="P23" s="24">
        <v>126.58155999999994</v>
      </c>
      <c r="Q23" s="25">
        <v>128.37001999999993</v>
      </c>
      <c r="R23" s="23">
        <v>124.60351999999996</v>
      </c>
      <c r="S23" s="24">
        <v>18.382639999999999</v>
      </c>
      <c r="T23" s="24">
        <v>123.39477999999994</v>
      </c>
      <c r="U23" s="25">
        <v>123.39477999999994</v>
      </c>
      <c r="V23" s="302">
        <f t="shared" si="0"/>
        <v>1695.9120999999989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3063</v>
      </c>
      <c r="C24" s="306">
        <f t="shared" ref="C24:U24" si="1">SUM(C17:C23)</f>
        <v>14.567499999999818</v>
      </c>
      <c r="D24" s="306">
        <f t="shared" si="1"/>
        <v>13.845499999999827</v>
      </c>
      <c r="E24" s="306">
        <f t="shared" si="1"/>
        <v>1.846999999999978</v>
      </c>
      <c r="F24" s="306">
        <f t="shared" si="1"/>
        <v>13.946999999999822</v>
      </c>
      <c r="G24" s="306">
        <f t="shared" si="1"/>
        <v>16.588499999999794</v>
      </c>
      <c r="H24" s="305">
        <f t="shared" si="1"/>
        <v>3082</v>
      </c>
      <c r="I24" s="306">
        <f t="shared" si="1"/>
        <v>23.900999999999826</v>
      </c>
      <c r="J24" s="306">
        <f t="shared" si="1"/>
        <v>24.566499999999813</v>
      </c>
      <c r="K24" s="306">
        <f t="shared" si="1"/>
        <v>3.4499999999999744</v>
      </c>
      <c r="L24" s="306">
        <f t="shared" si="1"/>
        <v>24.962499999999814</v>
      </c>
      <c r="M24" s="307">
        <f t="shared" si="1"/>
        <v>27.301999999999794</v>
      </c>
      <c r="N24" s="391">
        <f t="shared" si="1"/>
        <v>911.84169999999995</v>
      </c>
      <c r="O24" s="392">
        <f t="shared" si="1"/>
        <v>142.70479999999995</v>
      </c>
      <c r="P24" s="392">
        <f t="shared" si="1"/>
        <v>887.70779999999979</v>
      </c>
      <c r="Q24" s="393">
        <f t="shared" si="1"/>
        <v>899.25009999999975</v>
      </c>
      <c r="R24" s="391">
        <f t="shared" si="1"/>
        <v>873.0175999999999</v>
      </c>
      <c r="S24" s="392">
        <f t="shared" si="1"/>
        <v>130.11319999999998</v>
      </c>
      <c r="T24" s="392">
        <f t="shared" si="1"/>
        <v>863.57389999999975</v>
      </c>
      <c r="U24" s="393">
        <f t="shared" si="1"/>
        <v>863.57389999999975</v>
      </c>
      <c r="V24" s="302">
        <f>SUM(B24:U24)</f>
        <v>11881.760499999993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149.88029643645532</v>
      </c>
    </row>
    <row r="26" spans="1:42" s="52" customFormat="1" ht="36.75" customHeight="1" x14ac:dyDescent="0.25">
      <c r="A26" s="321" t="s">
        <v>21</v>
      </c>
      <c r="B26" s="322"/>
      <c r="C26" s="323">
        <v>715</v>
      </c>
      <c r="D26" s="323">
        <v>679</v>
      </c>
      <c r="E26" s="323">
        <v>86</v>
      </c>
      <c r="F26" s="323">
        <v>686</v>
      </c>
      <c r="G26" s="323">
        <v>813</v>
      </c>
      <c r="H26" s="324"/>
      <c r="I26" s="323">
        <v>698</v>
      </c>
      <c r="J26" s="323">
        <v>717</v>
      </c>
      <c r="K26" s="323">
        <v>100</v>
      </c>
      <c r="L26" s="323">
        <v>725</v>
      </c>
      <c r="M26" s="325">
        <v>796</v>
      </c>
      <c r="N26" s="86">
        <v>869</v>
      </c>
      <c r="O26" s="35">
        <v>136</v>
      </c>
      <c r="P26" s="35">
        <v>846</v>
      </c>
      <c r="Q26" s="36">
        <v>857</v>
      </c>
      <c r="R26" s="34">
        <v>832</v>
      </c>
      <c r="S26" s="35">
        <v>124</v>
      </c>
      <c r="T26" s="35">
        <v>823</v>
      </c>
      <c r="U26" s="36">
        <v>823</v>
      </c>
      <c r="V26" s="326">
        <f>SUM(C26:U26)</f>
        <v>11325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643.07099999999969</v>
      </c>
      <c r="D27" s="300">
        <f t="shared" ref="D27:G27" si="2">(D26*D25/1000)*6</f>
        <v>610.69259999999974</v>
      </c>
      <c r="E27" s="300">
        <f t="shared" si="2"/>
        <v>77.34839999999997</v>
      </c>
      <c r="F27" s="300">
        <f t="shared" si="2"/>
        <v>616.98839999999973</v>
      </c>
      <c r="G27" s="300">
        <f t="shared" si="2"/>
        <v>731.21219999999971</v>
      </c>
      <c r="H27" s="328"/>
      <c r="I27" s="300">
        <f>(I26*I25/1000)*6</f>
        <v>627.7811999999999</v>
      </c>
      <c r="J27" s="300">
        <f>(J26*J25/1000)*6</f>
        <v>644.86979999999971</v>
      </c>
      <c r="K27" s="300">
        <f>(K26*K25/1000)*6</f>
        <v>89.939999999999969</v>
      </c>
      <c r="L27" s="300">
        <f>(L26*L25/1000)*6</f>
        <v>652.06499999999971</v>
      </c>
      <c r="M27" s="301">
        <f>(M26*M25/1000)*6</f>
        <v>715.92239999999981</v>
      </c>
      <c r="N27" s="302">
        <f>((N26*N25)*7/1000-N17-N18)/5</f>
        <v>130.24833999999996</v>
      </c>
      <c r="O27" s="204">
        <f t="shared" ref="O27:U27" si="3">((O26*O25)*7/1000-O17-O18)/5</f>
        <v>20.42095999999999</v>
      </c>
      <c r="P27" s="204">
        <f t="shared" si="3"/>
        <v>126.58155999999994</v>
      </c>
      <c r="Q27" s="205">
        <f t="shared" si="3"/>
        <v>128.37001999999993</v>
      </c>
      <c r="R27" s="203">
        <f t="shared" si="3"/>
        <v>124.60351999999996</v>
      </c>
      <c r="S27" s="204">
        <f t="shared" si="3"/>
        <v>18.382639999999999</v>
      </c>
      <c r="T27" s="204">
        <f t="shared" si="3"/>
        <v>123.39477999999994</v>
      </c>
      <c r="U27" s="205">
        <f t="shared" si="3"/>
        <v>123.39477999999994</v>
      </c>
      <c r="V27" s="88"/>
      <c r="W27" s="52">
        <f>((V24*1000)/V26)/7</f>
        <v>149.88029643645527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2.0734999999999637</v>
      </c>
      <c r="D28" s="330">
        <f t="shared" ref="D28:G28" si="4">+(D25-$C$32)*D26/1000</f>
        <v>1.9690999999999654</v>
      </c>
      <c r="E28" s="330">
        <f t="shared" si="4"/>
        <v>0.2493999999999956</v>
      </c>
      <c r="F28" s="330">
        <f t="shared" si="4"/>
        <v>1.9893999999999648</v>
      </c>
      <c r="G28" s="330">
        <f t="shared" si="4"/>
        <v>2.3576999999999586</v>
      </c>
      <c r="H28" s="329"/>
      <c r="I28" s="330">
        <f>+(I25-$I$32)*I26/1000</f>
        <v>3.4201999999999644</v>
      </c>
      <c r="J28" s="330">
        <f t="shared" ref="J28:M28" si="5">+(J25-$I$32)*J26/1000</f>
        <v>3.5132999999999632</v>
      </c>
      <c r="K28" s="330">
        <f t="shared" si="5"/>
        <v>0.48999999999999488</v>
      </c>
      <c r="L28" s="330">
        <f t="shared" si="5"/>
        <v>3.5524999999999629</v>
      </c>
      <c r="M28" s="331">
        <f t="shared" si="5"/>
        <v>3.900399999999959</v>
      </c>
      <c r="N28" s="259">
        <f t="shared" ref="N28:U28" si="6">((N26*N25)*7)/1000</f>
        <v>911.84169999999972</v>
      </c>
      <c r="O28" s="45">
        <f t="shared" si="6"/>
        <v>142.70479999999995</v>
      </c>
      <c r="P28" s="45">
        <f t="shared" si="6"/>
        <v>887.70779999999968</v>
      </c>
      <c r="Q28" s="46">
        <f t="shared" si="6"/>
        <v>899.25009999999975</v>
      </c>
      <c r="R28" s="44">
        <f t="shared" si="6"/>
        <v>873.01759999999979</v>
      </c>
      <c r="S28" s="45">
        <f t="shared" si="6"/>
        <v>130.11319999999998</v>
      </c>
      <c r="T28" s="45">
        <f t="shared" si="6"/>
        <v>863.57389999999964</v>
      </c>
      <c r="U28" s="46">
        <f t="shared" si="6"/>
        <v>863.57389999999964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834.16666666666913</v>
      </c>
      <c r="D29" s="333">
        <f t="shared" si="7"/>
        <v>792.16666666666902</v>
      </c>
      <c r="E29" s="333">
        <f t="shared" si="7"/>
        <v>100.33333333333363</v>
      </c>
      <c r="F29" s="333">
        <f t="shared" si="7"/>
        <v>800.33333333333564</v>
      </c>
      <c r="G29" s="333">
        <f t="shared" si="7"/>
        <v>948.50000000000273</v>
      </c>
      <c r="H29" s="332"/>
      <c r="I29" s="333">
        <f>+I26*(1.16666666666667)</f>
        <v>814.33333333333576</v>
      </c>
      <c r="J29" s="333">
        <f>+J26*(1.16666666666667)</f>
        <v>836.50000000000239</v>
      </c>
      <c r="K29" s="333">
        <f>+K26*(1.16666666666667)</f>
        <v>116.66666666666701</v>
      </c>
      <c r="L29" s="333">
        <f>+L26*(1.16666666666667)</f>
        <v>845.83333333333576</v>
      </c>
      <c r="M29" s="334">
        <f>+M26*(1.16666666666667)</f>
        <v>928.66666666666936</v>
      </c>
      <c r="N29" s="89">
        <f t="shared" ref="N29:U29" si="8">+(N24/N26)/7*1000</f>
        <v>149.89999999999998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149.89999999999998</v>
      </c>
      <c r="T29" s="49">
        <f t="shared" si="8"/>
        <v>149.89999999999995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107.17849999999994</v>
      </c>
      <c r="D30" s="335">
        <f t="shared" ref="D30:G30" si="9">+(D27/6)</f>
        <v>101.78209999999996</v>
      </c>
      <c r="E30" s="335">
        <f t="shared" si="9"/>
        <v>12.891399999999996</v>
      </c>
      <c r="F30" s="335">
        <f t="shared" si="9"/>
        <v>102.83139999999996</v>
      </c>
      <c r="G30" s="335">
        <f t="shared" si="9"/>
        <v>121.86869999999995</v>
      </c>
      <c r="H30" s="328"/>
      <c r="I30" s="335">
        <f>+(I27/6)</f>
        <v>104.63019999999999</v>
      </c>
      <c r="J30" s="335">
        <f>+(J27/6)</f>
        <v>107.47829999999995</v>
      </c>
      <c r="K30" s="335">
        <f>+(K27/6)</f>
        <v>14.989999999999995</v>
      </c>
      <c r="L30" s="335">
        <f>+(L27/6)</f>
        <v>108.67749999999995</v>
      </c>
      <c r="M30" s="336">
        <f>+(M27/6)</f>
        <v>119.32039999999996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264.30437499999994</v>
      </c>
      <c r="D31" s="335">
        <f t="shared" ref="D31:G31" si="10">+((D27-D24)/4)+D30</f>
        <v>250.99387499999995</v>
      </c>
      <c r="E31" s="335">
        <f t="shared" si="10"/>
        <v>31.766749999999995</v>
      </c>
      <c r="F31" s="335">
        <f t="shared" si="10"/>
        <v>253.59174999999993</v>
      </c>
      <c r="G31" s="335">
        <f t="shared" si="10"/>
        <v>300.5246249999999</v>
      </c>
      <c r="H31" s="328"/>
      <c r="I31" s="335">
        <f>+((I27-I24)/4)+I30</f>
        <v>255.60025000000002</v>
      </c>
      <c r="J31" s="335">
        <f>+((J27-J24)/4)+J30</f>
        <v>262.55412499999994</v>
      </c>
      <c r="K31" s="335">
        <f>+((K27-K24)/4)+K30</f>
        <v>36.612499999999997</v>
      </c>
      <c r="L31" s="335">
        <f>+((L27-L24)/4)+L30</f>
        <v>265.45312499999989</v>
      </c>
      <c r="M31" s="336">
        <f>+((M27-M24)/4)+M30</f>
        <v>291.47549999999995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437.91300000000001</v>
      </c>
      <c r="E32" s="340">
        <f>+SUM(C26:G26)</f>
        <v>2979</v>
      </c>
      <c r="F32" s="341"/>
      <c r="G32" s="341"/>
      <c r="H32" s="337"/>
      <c r="I32" s="338">
        <v>145</v>
      </c>
      <c r="J32" s="339">
        <f>+I32*K32/1000</f>
        <v>440.22</v>
      </c>
      <c r="K32" s="340">
        <f>+SUM(I26:M26)</f>
        <v>3036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60" t="s">
        <v>26</v>
      </c>
      <c r="C36" s="661"/>
      <c r="D36" s="661"/>
      <c r="E36" s="661"/>
      <c r="F36" s="661"/>
      <c r="G36" s="661"/>
      <c r="H36" s="662"/>
      <c r="I36" s="416"/>
      <c r="J36" s="417" t="s">
        <v>27</v>
      </c>
      <c r="K36" s="110"/>
      <c r="L36" s="660" t="s">
        <v>26</v>
      </c>
      <c r="M36" s="661"/>
      <c r="N36" s="661"/>
      <c r="O36" s="661"/>
      <c r="P36" s="661"/>
      <c r="Q36" s="661"/>
      <c r="R36" s="688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105.1</v>
      </c>
      <c r="C39" s="82">
        <v>104.2</v>
      </c>
      <c r="D39" s="82">
        <v>18.7</v>
      </c>
      <c r="E39" s="82">
        <v>106.7</v>
      </c>
      <c r="F39" s="82">
        <v>107.6</v>
      </c>
      <c r="G39" s="82"/>
      <c r="H39" s="82"/>
      <c r="I39" s="205">
        <f t="shared" ref="I39:I46" si="11">SUM(B39:H39)</f>
        <v>442.29999999999995</v>
      </c>
      <c r="J39" s="52"/>
      <c r="K39" s="404" t="s">
        <v>13</v>
      </c>
      <c r="L39" s="82">
        <v>8</v>
      </c>
      <c r="M39" s="82">
        <v>8.3000000000000007</v>
      </c>
      <c r="N39" s="82">
        <v>0.6</v>
      </c>
      <c r="O39" s="82">
        <v>8</v>
      </c>
      <c r="P39" s="82">
        <v>8.4</v>
      </c>
      <c r="Q39" s="82"/>
      <c r="R39" s="205">
        <f t="shared" ref="R39:R46" si="12">SUM(L39:Q39)</f>
        <v>33.300000000000004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105.1</v>
      </c>
      <c r="C40" s="82">
        <v>104.2</v>
      </c>
      <c r="D40" s="82">
        <v>18.7</v>
      </c>
      <c r="E40" s="82">
        <v>106.7</v>
      </c>
      <c r="F40" s="82">
        <v>107.6</v>
      </c>
      <c r="G40" s="82"/>
      <c r="H40" s="82"/>
      <c r="I40" s="205">
        <f t="shared" si="11"/>
        <v>442.29999999999995</v>
      </c>
      <c r="J40" s="52"/>
      <c r="K40" s="406" t="s">
        <v>14</v>
      </c>
      <c r="L40" s="82">
        <v>8</v>
      </c>
      <c r="M40" s="82">
        <v>8.3000000000000007</v>
      </c>
      <c r="N40" s="82">
        <v>0.6</v>
      </c>
      <c r="O40" s="82">
        <v>8</v>
      </c>
      <c r="P40" s="82">
        <v>8.4</v>
      </c>
      <c r="Q40" s="82"/>
      <c r="R40" s="205">
        <f t="shared" si="12"/>
        <v>33.300000000000004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7.9</v>
      </c>
      <c r="M41" s="82">
        <v>7.9</v>
      </c>
      <c r="N41" s="82">
        <v>0.6</v>
      </c>
      <c r="O41" s="82">
        <v>7.6</v>
      </c>
      <c r="P41" s="82">
        <v>8.1999999999999993</v>
      </c>
      <c r="Q41" s="24"/>
      <c r="R41" s="205">
        <f t="shared" si="12"/>
        <v>32.200000000000003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7.9</v>
      </c>
      <c r="M42" s="82">
        <v>7.9</v>
      </c>
      <c r="N42" s="82">
        <v>0.6</v>
      </c>
      <c r="O42" s="82">
        <v>7.6</v>
      </c>
      <c r="P42" s="82">
        <v>8.1999999999999993</v>
      </c>
      <c r="Q42" s="82"/>
      <c r="R42" s="205">
        <f t="shared" si="12"/>
        <v>32.200000000000003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7.9</v>
      </c>
      <c r="M43" s="82">
        <v>7.9</v>
      </c>
      <c r="N43" s="82">
        <v>0.6</v>
      </c>
      <c r="O43" s="82">
        <v>7.7</v>
      </c>
      <c r="P43" s="82">
        <v>8.1999999999999993</v>
      </c>
      <c r="Q43" s="82"/>
      <c r="R43" s="205">
        <f t="shared" si="12"/>
        <v>32.299999999999997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</v>
      </c>
      <c r="M44" s="82">
        <v>7.9</v>
      </c>
      <c r="N44" s="82">
        <v>0.7</v>
      </c>
      <c r="O44" s="82">
        <v>7.7</v>
      </c>
      <c r="P44" s="82">
        <v>8.1999999999999993</v>
      </c>
      <c r="Q44" s="82"/>
      <c r="R44" s="205">
        <f t="shared" si="12"/>
        <v>32.5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</v>
      </c>
      <c r="M45" s="82">
        <v>8</v>
      </c>
      <c r="N45" s="82">
        <v>0.7</v>
      </c>
      <c r="O45" s="82">
        <v>7.7</v>
      </c>
      <c r="P45" s="82">
        <v>8.3000000000000007</v>
      </c>
      <c r="Q45" s="82"/>
      <c r="R45" s="205">
        <f t="shared" si="12"/>
        <v>32.700000000000003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210.2</v>
      </c>
      <c r="C46" s="309">
        <f t="shared" si="13"/>
        <v>208.4</v>
      </c>
      <c r="D46" s="309">
        <f t="shared" si="13"/>
        <v>37.4</v>
      </c>
      <c r="E46" s="309">
        <f t="shared" si="13"/>
        <v>213.4</v>
      </c>
      <c r="F46" s="309">
        <f t="shared" si="13"/>
        <v>215.2</v>
      </c>
      <c r="G46" s="309">
        <f t="shared" si="13"/>
        <v>0</v>
      </c>
      <c r="H46" s="309">
        <f t="shared" si="13"/>
        <v>0</v>
      </c>
      <c r="I46" s="205">
        <f t="shared" si="11"/>
        <v>884.59999999999991</v>
      </c>
      <c r="K46" s="406" t="s">
        <v>11</v>
      </c>
      <c r="L46" s="308">
        <f t="shared" ref="L46:Q46" si="14">SUM(L39:L45)</f>
        <v>55.699999999999996</v>
      </c>
      <c r="M46" s="309">
        <f t="shared" si="14"/>
        <v>56.199999999999996</v>
      </c>
      <c r="N46" s="309">
        <f t="shared" si="14"/>
        <v>4.4000000000000004</v>
      </c>
      <c r="O46" s="309">
        <f t="shared" si="14"/>
        <v>54.300000000000011</v>
      </c>
      <c r="P46" s="309">
        <f t="shared" si="14"/>
        <v>57.900000000000006</v>
      </c>
      <c r="Q46" s="309">
        <f t="shared" si="14"/>
        <v>0</v>
      </c>
      <c r="R46" s="205">
        <f t="shared" si="12"/>
        <v>228.50000000000003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148.19999999999999</v>
      </c>
      <c r="C47" s="571">
        <v>148.19999999999999</v>
      </c>
      <c r="D47" s="571">
        <v>148.19999999999999</v>
      </c>
      <c r="E47" s="571">
        <v>154</v>
      </c>
      <c r="F47" s="571">
        <v>154</v>
      </c>
      <c r="G47" s="317"/>
      <c r="H47" s="317"/>
      <c r="I47" s="425">
        <f>+((I46/I48)/7)*1000</f>
        <v>43.130180399804971</v>
      </c>
      <c r="K47" s="407" t="s">
        <v>20</v>
      </c>
      <c r="L47" s="316">
        <v>150</v>
      </c>
      <c r="M47" s="317">
        <v>151.5</v>
      </c>
      <c r="N47" s="317">
        <v>156</v>
      </c>
      <c r="O47" s="317">
        <v>149</v>
      </c>
      <c r="P47" s="317">
        <v>156</v>
      </c>
      <c r="Q47" s="317"/>
      <c r="R47" s="425">
        <f>+((R46/R48)/7)*1000</f>
        <v>151.82724252491698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709</v>
      </c>
      <c r="C48" s="35">
        <v>703</v>
      </c>
      <c r="D48" s="35">
        <v>126</v>
      </c>
      <c r="E48" s="35">
        <v>693</v>
      </c>
      <c r="F48" s="35">
        <v>699</v>
      </c>
      <c r="G48" s="35"/>
      <c r="H48" s="35"/>
      <c r="I48" s="427">
        <f>SUM(B48:H48)</f>
        <v>2930</v>
      </c>
      <c r="J48" s="52"/>
      <c r="K48" s="409" t="s">
        <v>21</v>
      </c>
      <c r="L48" s="428">
        <v>53</v>
      </c>
      <c r="M48" s="411">
        <v>53</v>
      </c>
      <c r="N48" s="411">
        <v>4</v>
      </c>
      <c r="O48" s="411">
        <v>52</v>
      </c>
      <c r="P48" s="411">
        <v>53</v>
      </c>
      <c r="Q48" s="411"/>
      <c r="R48" s="429">
        <f>SUM(L48:Q48)</f>
        <v>215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105.07379999999998</v>
      </c>
      <c r="C49" s="204">
        <f t="shared" si="15"/>
        <v>104.1846</v>
      </c>
      <c r="D49" s="204">
        <f t="shared" si="15"/>
        <v>18.673199999999998</v>
      </c>
      <c r="E49" s="204">
        <f t="shared" si="15"/>
        <v>106.72199999999999</v>
      </c>
      <c r="F49" s="204">
        <f t="shared" si="15"/>
        <v>107.646</v>
      </c>
      <c r="G49" s="204">
        <f t="shared" si="15"/>
        <v>0</v>
      </c>
      <c r="H49" s="204">
        <f t="shared" si="15"/>
        <v>0</v>
      </c>
      <c r="I49" s="431">
        <f>((I46*1000)/I48)/7</f>
        <v>43.130180399804964</v>
      </c>
      <c r="K49" s="414" t="s">
        <v>22</v>
      </c>
      <c r="L49" s="302">
        <f t="shared" ref="L49:Q49" si="16">((L48*L47)*7/1000-L39-L40)/5</f>
        <v>7.93</v>
      </c>
      <c r="M49" s="302">
        <f t="shared" si="16"/>
        <v>7.9212999999999996</v>
      </c>
      <c r="N49" s="302">
        <f t="shared" si="16"/>
        <v>0.63360000000000005</v>
      </c>
      <c r="O49" s="302">
        <f t="shared" si="16"/>
        <v>7.6471999999999998</v>
      </c>
      <c r="P49" s="302">
        <f t="shared" si="16"/>
        <v>8.2151999999999994</v>
      </c>
      <c r="Q49" s="204">
        <f t="shared" si="16"/>
        <v>0</v>
      </c>
      <c r="R49" s="432">
        <f>((R46*1000)/R48)/7</f>
        <v>151.82724252491695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735.51659999999981</v>
      </c>
      <c r="C50" s="43">
        <f t="shared" si="17"/>
        <v>729.29219999999998</v>
      </c>
      <c r="D50" s="43">
        <f t="shared" si="17"/>
        <v>130.71239999999997</v>
      </c>
      <c r="E50" s="43">
        <f t="shared" si="17"/>
        <v>747.05399999999997</v>
      </c>
      <c r="F50" s="43">
        <f t="shared" si="17"/>
        <v>753.52200000000005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55.65</v>
      </c>
      <c r="M50" s="43">
        <f t="shared" si="18"/>
        <v>56.206499999999998</v>
      </c>
      <c r="N50" s="43">
        <f t="shared" si="18"/>
        <v>4.3680000000000003</v>
      </c>
      <c r="O50" s="43">
        <f t="shared" si="18"/>
        <v>54.235999999999997</v>
      </c>
      <c r="P50" s="43">
        <f t="shared" si="18"/>
        <v>57.875999999999998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42.353415273020346</v>
      </c>
      <c r="C51" s="49">
        <f t="shared" si="19"/>
        <v>42.34911603332656</v>
      </c>
      <c r="D51" s="49">
        <f t="shared" si="19"/>
        <v>42.403628117913833</v>
      </c>
      <c r="E51" s="49">
        <f t="shared" si="19"/>
        <v>43.990929705215422</v>
      </c>
      <c r="F51" s="49">
        <f t="shared" si="19"/>
        <v>43.981197629266291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150.13477088948784</v>
      </c>
      <c r="M51" s="49">
        <f t="shared" si="20"/>
        <v>151.48247978436657</v>
      </c>
      <c r="N51" s="49">
        <f t="shared" si="20"/>
        <v>157.14285714285717</v>
      </c>
      <c r="O51" s="49">
        <f t="shared" si="20"/>
        <v>149.17582417582423</v>
      </c>
      <c r="P51" s="49">
        <f t="shared" si="20"/>
        <v>156.0646900269542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60" t="s">
        <v>8</v>
      </c>
      <c r="C55" s="661"/>
      <c r="D55" s="661"/>
      <c r="E55" s="661"/>
      <c r="F55" s="661"/>
      <c r="G55" s="66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59"/>
      <c r="D73" s="659"/>
      <c r="E73" s="659"/>
      <c r="F73" s="118"/>
      <c r="G73" s="198"/>
      <c r="H73" s="659"/>
      <c r="I73" s="659"/>
      <c r="J73" s="659"/>
      <c r="K73" s="118"/>
      <c r="L73" s="198"/>
      <c r="M73" s="659"/>
      <c r="N73" s="659"/>
      <c r="O73" s="118"/>
      <c r="P73" s="198"/>
      <c r="Q73" s="659"/>
      <c r="R73" s="65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8.3000000000000007</v>
      </c>
      <c r="C76" s="204">
        <v>8</v>
      </c>
      <c r="D76" s="204">
        <v>1.1000000000000001</v>
      </c>
      <c r="E76" s="204">
        <v>8.1</v>
      </c>
      <c r="F76" s="205">
        <v>9.6999999999999993</v>
      </c>
      <c r="G76" s="203">
        <v>8.1</v>
      </c>
      <c r="H76" s="204">
        <v>8.5</v>
      </c>
      <c r="I76" s="204">
        <v>1.3</v>
      </c>
      <c r="J76" s="204">
        <v>8.8000000000000007</v>
      </c>
      <c r="K76" s="205">
        <v>9.6999999999999993</v>
      </c>
      <c r="L76" s="203">
        <v>10</v>
      </c>
      <c r="M76" s="204">
        <v>1.6</v>
      </c>
      <c r="N76" s="204">
        <v>9.6999999999999993</v>
      </c>
      <c r="O76" s="205">
        <v>10.3</v>
      </c>
      <c r="P76" s="203">
        <v>9.6</v>
      </c>
      <c r="Q76" s="204">
        <v>1.6</v>
      </c>
      <c r="R76" s="204">
        <v>9.6</v>
      </c>
      <c r="S76" s="205">
        <v>9.6999999999999993</v>
      </c>
      <c r="T76" s="405">
        <f t="shared" ref="T76:T83" si="26">SUM(B76:S76)</f>
        <v>133.69999999999999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8.3000000000000007</v>
      </c>
      <c r="C77" s="204">
        <v>8</v>
      </c>
      <c r="D77" s="204">
        <v>1.1000000000000001</v>
      </c>
      <c r="E77" s="204">
        <v>8.1</v>
      </c>
      <c r="F77" s="205">
        <v>9.6999999999999993</v>
      </c>
      <c r="G77" s="203">
        <v>8.1</v>
      </c>
      <c r="H77" s="204">
        <v>8.5</v>
      </c>
      <c r="I77" s="204">
        <v>1.3</v>
      </c>
      <c r="J77" s="204">
        <v>8.8000000000000007</v>
      </c>
      <c r="K77" s="205">
        <v>9.6999999999999993</v>
      </c>
      <c r="L77" s="203">
        <v>10</v>
      </c>
      <c r="M77" s="204">
        <v>1.6</v>
      </c>
      <c r="N77" s="204">
        <v>9.6999999999999993</v>
      </c>
      <c r="O77" s="205">
        <v>10.3</v>
      </c>
      <c r="P77" s="203">
        <v>9.6</v>
      </c>
      <c r="Q77" s="204">
        <v>1.6</v>
      </c>
      <c r="R77" s="204">
        <v>9.6</v>
      </c>
      <c r="S77" s="205">
        <v>9.6999999999999993</v>
      </c>
      <c r="T77" s="405">
        <f t="shared" si="26"/>
        <v>133.69999999999999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8.1999999999999993</v>
      </c>
      <c r="C78" s="204">
        <v>7.9</v>
      </c>
      <c r="D78" s="204">
        <v>0.7</v>
      </c>
      <c r="E78" s="204">
        <v>7.8</v>
      </c>
      <c r="F78" s="205">
        <v>9.6</v>
      </c>
      <c r="G78" s="203">
        <v>8</v>
      </c>
      <c r="H78" s="204">
        <v>8.5</v>
      </c>
      <c r="I78" s="204">
        <v>1.2</v>
      </c>
      <c r="J78" s="204">
        <v>8.6</v>
      </c>
      <c r="K78" s="205">
        <v>9.6999999999999993</v>
      </c>
      <c r="L78" s="203">
        <v>9.9</v>
      </c>
      <c r="M78" s="204">
        <v>1.5</v>
      </c>
      <c r="N78" s="204">
        <v>9.6999999999999993</v>
      </c>
      <c r="O78" s="205">
        <v>10.199999999999999</v>
      </c>
      <c r="P78" s="203">
        <v>9.6</v>
      </c>
      <c r="Q78" s="204">
        <v>1.3</v>
      </c>
      <c r="R78" s="204">
        <v>9.6</v>
      </c>
      <c r="S78" s="205">
        <v>9.6999999999999993</v>
      </c>
      <c r="T78" s="405">
        <f t="shared" si="26"/>
        <v>131.69999999999999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8.1999999999999993</v>
      </c>
      <c r="C79" s="204">
        <v>7.9</v>
      </c>
      <c r="D79" s="204">
        <v>0.7</v>
      </c>
      <c r="E79" s="204">
        <v>7.8</v>
      </c>
      <c r="F79" s="205">
        <v>9.6</v>
      </c>
      <c r="G79" s="203">
        <v>8.1</v>
      </c>
      <c r="H79" s="204">
        <v>8.5</v>
      </c>
      <c r="I79" s="204">
        <v>1.2</v>
      </c>
      <c r="J79" s="204">
        <v>8.6</v>
      </c>
      <c r="K79" s="205">
        <v>9.6999999999999993</v>
      </c>
      <c r="L79" s="203">
        <v>9.9</v>
      </c>
      <c r="M79" s="204">
        <v>1.5</v>
      </c>
      <c r="N79" s="204">
        <v>9.6999999999999993</v>
      </c>
      <c r="O79" s="205">
        <v>10.199999999999999</v>
      </c>
      <c r="P79" s="203">
        <v>9.6</v>
      </c>
      <c r="Q79" s="204">
        <v>1.3</v>
      </c>
      <c r="R79" s="204">
        <v>9.6</v>
      </c>
      <c r="S79" s="205">
        <v>9.6999999999999993</v>
      </c>
      <c r="T79" s="405">
        <f t="shared" si="26"/>
        <v>131.80000000000001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8.1999999999999993</v>
      </c>
      <c r="C80" s="204">
        <v>7.9</v>
      </c>
      <c r="D80" s="204">
        <v>0.7</v>
      </c>
      <c r="E80" s="204">
        <v>7.9</v>
      </c>
      <c r="F80" s="205">
        <v>9.6</v>
      </c>
      <c r="G80" s="203">
        <v>8.1</v>
      </c>
      <c r="H80" s="204">
        <v>8.5</v>
      </c>
      <c r="I80" s="204">
        <v>1.3</v>
      </c>
      <c r="J80" s="204">
        <v>8.6999999999999993</v>
      </c>
      <c r="K80" s="205">
        <v>9.6999999999999993</v>
      </c>
      <c r="L80" s="203">
        <v>9.9</v>
      </c>
      <c r="M80" s="204">
        <v>1.6</v>
      </c>
      <c r="N80" s="204">
        <v>9.6999999999999993</v>
      </c>
      <c r="O80" s="205">
        <v>10.199999999999999</v>
      </c>
      <c r="P80" s="203">
        <v>9.6</v>
      </c>
      <c r="Q80" s="204">
        <v>1.3</v>
      </c>
      <c r="R80" s="204">
        <v>9.6</v>
      </c>
      <c r="S80" s="205">
        <v>9.6999999999999993</v>
      </c>
      <c r="T80" s="405">
        <f t="shared" si="26"/>
        <v>132.19999999999999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8.1999999999999993</v>
      </c>
      <c r="C81" s="204">
        <v>7.9</v>
      </c>
      <c r="D81" s="204">
        <v>0.7</v>
      </c>
      <c r="E81" s="204">
        <v>7.9</v>
      </c>
      <c r="F81" s="205">
        <v>9.6</v>
      </c>
      <c r="G81" s="203">
        <v>8.1</v>
      </c>
      <c r="H81" s="204">
        <v>8.6</v>
      </c>
      <c r="I81" s="204">
        <v>1.3</v>
      </c>
      <c r="J81" s="204">
        <v>8.6999999999999993</v>
      </c>
      <c r="K81" s="205">
        <v>9.8000000000000007</v>
      </c>
      <c r="L81" s="203">
        <v>9.9</v>
      </c>
      <c r="M81" s="204">
        <v>1.6</v>
      </c>
      <c r="N81" s="204">
        <v>9.6999999999999993</v>
      </c>
      <c r="O81" s="205">
        <v>10.199999999999999</v>
      </c>
      <c r="P81" s="203">
        <v>9.6</v>
      </c>
      <c r="Q81" s="204">
        <v>1.4</v>
      </c>
      <c r="R81" s="204">
        <v>9.6</v>
      </c>
      <c r="S81" s="205">
        <v>9.6999999999999993</v>
      </c>
      <c r="T81" s="405">
        <f t="shared" si="26"/>
        <v>132.5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8.3000000000000007</v>
      </c>
      <c r="C82" s="204">
        <v>7.9</v>
      </c>
      <c r="D82" s="204">
        <v>0.7</v>
      </c>
      <c r="E82" s="204">
        <v>7.9</v>
      </c>
      <c r="F82" s="205">
        <v>9.6999999999999993</v>
      </c>
      <c r="G82" s="203">
        <v>8.1</v>
      </c>
      <c r="H82" s="204">
        <v>8.6</v>
      </c>
      <c r="I82" s="204">
        <v>1.3</v>
      </c>
      <c r="J82" s="204">
        <v>8.6999999999999993</v>
      </c>
      <c r="K82" s="205">
        <v>9.8000000000000007</v>
      </c>
      <c r="L82" s="203">
        <v>10</v>
      </c>
      <c r="M82" s="204">
        <v>1.6</v>
      </c>
      <c r="N82" s="204">
        <v>9.6999999999999993</v>
      </c>
      <c r="O82" s="205">
        <v>10.199999999999999</v>
      </c>
      <c r="P82" s="203">
        <v>9.6</v>
      </c>
      <c r="Q82" s="204">
        <v>1.4</v>
      </c>
      <c r="R82" s="204">
        <v>9.6999999999999993</v>
      </c>
      <c r="S82" s="205">
        <v>9.6999999999999993</v>
      </c>
      <c r="T82" s="405">
        <f t="shared" si="26"/>
        <v>132.9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57.7</v>
      </c>
      <c r="C83" s="309">
        <f>SUM(C76:C82)</f>
        <v>55.499999999999993</v>
      </c>
      <c r="D83" s="309">
        <f>SUM(D76:D82)</f>
        <v>5.7000000000000011</v>
      </c>
      <c r="E83" s="309">
        <f>SUM(E76:E82)</f>
        <v>55.5</v>
      </c>
      <c r="F83" s="310">
        <f>SUM(F76:F82)</f>
        <v>67.5</v>
      </c>
      <c r="G83" s="311">
        <f t="shared" ref="G83:S83" si="27">SUM(G76:G82)</f>
        <v>56.6</v>
      </c>
      <c r="H83" s="309">
        <f t="shared" si="27"/>
        <v>59.7</v>
      </c>
      <c r="I83" s="309">
        <f t="shared" si="27"/>
        <v>8.9</v>
      </c>
      <c r="J83" s="309">
        <f t="shared" si="27"/>
        <v>60.900000000000006</v>
      </c>
      <c r="K83" s="310">
        <f t="shared" si="27"/>
        <v>68.099999999999994</v>
      </c>
      <c r="L83" s="311">
        <f t="shared" si="27"/>
        <v>69.599999999999994</v>
      </c>
      <c r="M83" s="309">
        <f t="shared" si="27"/>
        <v>11</v>
      </c>
      <c r="N83" s="309">
        <f t="shared" si="27"/>
        <v>67.900000000000006</v>
      </c>
      <c r="O83" s="310">
        <f t="shared" si="27"/>
        <v>71.600000000000009</v>
      </c>
      <c r="P83" s="311">
        <f t="shared" si="27"/>
        <v>67.2</v>
      </c>
      <c r="Q83" s="309">
        <f t="shared" si="27"/>
        <v>9.9</v>
      </c>
      <c r="R83" s="309">
        <f t="shared" si="27"/>
        <v>67.3</v>
      </c>
      <c r="S83" s="310">
        <f t="shared" si="27"/>
        <v>67.900000000000006</v>
      </c>
      <c r="T83" s="405">
        <f t="shared" si="26"/>
        <v>928.5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152.5</v>
      </c>
      <c r="C84" s="317">
        <v>155.5</v>
      </c>
      <c r="D84" s="317">
        <v>158</v>
      </c>
      <c r="E84" s="317">
        <v>155.5</v>
      </c>
      <c r="F84" s="318">
        <v>158</v>
      </c>
      <c r="G84" s="319">
        <v>152.5</v>
      </c>
      <c r="H84" s="317">
        <v>155</v>
      </c>
      <c r="I84" s="317">
        <v>159</v>
      </c>
      <c r="J84" s="317">
        <v>155.5</v>
      </c>
      <c r="K84" s="318">
        <v>157</v>
      </c>
      <c r="L84" s="319">
        <v>153</v>
      </c>
      <c r="M84" s="317">
        <v>156.5</v>
      </c>
      <c r="N84" s="317">
        <v>154</v>
      </c>
      <c r="O84" s="318">
        <v>157.5</v>
      </c>
      <c r="P84" s="319">
        <v>152.5</v>
      </c>
      <c r="Q84" s="317">
        <v>156.5</v>
      </c>
      <c r="R84" s="317">
        <v>155</v>
      </c>
      <c r="S84" s="318">
        <v>156.5</v>
      </c>
      <c r="T84" s="408">
        <f>+((T83/T85)/7)*1000</f>
        <v>155.13784461152883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54</v>
      </c>
      <c r="C85" s="411">
        <v>51</v>
      </c>
      <c r="D85" s="411">
        <v>5</v>
      </c>
      <c r="E85" s="411">
        <v>51</v>
      </c>
      <c r="F85" s="412">
        <v>61</v>
      </c>
      <c r="G85" s="410">
        <v>53</v>
      </c>
      <c r="H85" s="411">
        <v>55</v>
      </c>
      <c r="I85" s="411">
        <v>8</v>
      </c>
      <c r="J85" s="411">
        <v>56</v>
      </c>
      <c r="K85" s="412">
        <v>62</v>
      </c>
      <c r="L85" s="410">
        <v>65</v>
      </c>
      <c r="M85" s="411">
        <v>10</v>
      </c>
      <c r="N85" s="411">
        <v>63</v>
      </c>
      <c r="O85" s="412">
        <v>65</v>
      </c>
      <c r="P85" s="410">
        <v>63</v>
      </c>
      <c r="Q85" s="411">
        <v>9</v>
      </c>
      <c r="R85" s="411">
        <v>62</v>
      </c>
      <c r="S85" s="412">
        <v>62</v>
      </c>
      <c r="T85" s="413">
        <f>SUM(B85:S85)</f>
        <v>855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8.2089999999999996</v>
      </c>
      <c r="C86" s="204">
        <f t="shared" si="28"/>
        <v>7.9027000000000003</v>
      </c>
      <c r="D86" s="204">
        <f t="shared" si="28"/>
        <v>0.66599999999999993</v>
      </c>
      <c r="E86" s="204">
        <f t="shared" si="28"/>
        <v>7.8626999999999994</v>
      </c>
      <c r="F86" s="205">
        <f t="shared" si="28"/>
        <v>9.6131999999999973</v>
      </c>
      <c r="G86" s="203">
        <f t="shared" si="28"/>
        <v>8.0754999999999999</v>
      </c>
      <c r="H86" s="204">
        <f t="shared" si="28"/>
        <v>8.5350000000000001</v>
      </c>
      <c r="I86" s="204">
        <f t="shared" si="28"/>
        <v>1.2608000000000001</v>
      </c>
      <c r="J86" s="204">
        <f t="shared" si="28"/>
        <v>8.6712000000000025</v>
      </c>
      <c r="K86" s="205">
        <f t="shared" si="28"/>
        <v>9.7476000000000003</v>
      </c>
      <c r="L86" s="203">
        <f t="shared" si="28"/>
        <v>9.9229999999999983</v>
      </c>
      <c r="M86" s="204">
        <f t="shared" si="28"/>
        <v>1.5510000000000002</v>
      </c>
      <c r="N86" s="204">
        <f t="shared" si="28"/>
        <v>9.7027999999999999</v>
      </c>
      <c r="O86" s="205">
        <f t="shared" si="28"/>
        <v>10.2125</v>
      </c>
      <c r="P86" s="203">
        <f t="shared" si="28"/>
        <v>9.6104999999999983</v>
      </c>
      <c r="Q86" s="204">
        <f t="shared" si="28"/>
        <v>1.3319000000000003</v>
      </c>
      <c r="R86" s="204">
        <f t="shared" si="28"/>
        <v>9.613999999999999</v>
      </c>
      <c r="S86" s="205">
        <f t="shared" si="28"/>
        <v>9.7042000000000002</v>
      </c>
      <c r="T86" s="413">
        <f>((T83*1000)/T85)/7</f>
        <v>155.13784461152883</v>
      </c>
      <c r="AD86" s="3"/>
    </row>
    <row r="87" spans="1:41" ht="33.75" customHeight="1" x14ac:dyDescent="0.25">
      <c r="A87" s="99" t="s">
        <v>23</v>
      </c>
      <c r="B87" s="42">
        <f>((B85*B84)*7)/1000</f>
        <v>57.645000000000003</v>
      </c>
      <c r="C87" s="43">
        <f>((C85*C84)*7)/1000</f>
        <v>55.513500000000001</v>
      </c>
      <c r="D87" s="43">
        <f>((D85*D84)*7)/1000</f>
        <v>5.53</v>
      </c>
      <c r="E87" s="43">
        <f>((E85*E84)*7)/1000</f>
        <v>55.513500000000001</v>
      </c>
      <c r="F87" s="90">
        <f>((F85*F84)*7)/1000</f>
        <v>67.465999999999994</v>
      </c>
      <c r="G87" s="42">
        <f t="shared" ref="G87:S87" si="29">((G85*G84)*7)/1000</f>
        <v>56.577500000000001</v>
      </c>
      <c r="H87" s="43">
        <f t="shared" si="29"/>
        <v>59.674999999999997</v>
      </c>
      <c r="I87" s="43">
        <f t="shared" si="29"/>
        <v>8.9039999999999999</v>
      </c>
      <c r="J87" s="43">
        <f t="shared" si="29"/>
        <v>60.956000000000003</v>
      </c>
      <c r="K87" s="90">
        <f t="shared" si="29"/>
        <v>68.138000000000005</v>
      </c>
      <c r="L87" s="42">
        <f t="shared" si="29"/>
        <v>69.614999999999995</v>
      </c>
      <c r="M87" s="43">
        <f t="shared" si="29"/>
        <v>10.955</v>
      </c>
      <c r="N87" s="43">
        <f t="shared" si="29"/>
        <v>67.914000000000001</v>
      </c>
      <c r="O87" s="90">
        <f t="shared" si="29"/>
        <v>71.662499999999994</v>
      </c>
      <c r="P87" s="42">
        <f t="shared" si="29"/>
        <v>67.252499999999998</v>
      </c>
      <c r="Q87" s="43">
        <f t="shared" si="29"/>
        <v>9.8595000000000006</v>
      </c>
      <c r="R87" s="43">
        <f t="shared" si="29"/>
        <v>67.27</v>
      </c>
      <c r="S87" s="90">
        <f t="shared" si="29"/>
        <v>67.921000000000006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152.64550264550266</v>
      </c>
      <c r="C88" s="49">
        <f>+(C83/C85)/7*1000</f>
        <v>155.46218487394955</v>
      </c>
      <c r="D88" s="49">
        <f>+(D83/D85)/7*1000</f>
        <v>162.85714285714286</v>
      </c>
      <c r="E88" s="49">
        <f>+(E83/E85)/7*1000</f>
        <v>155.46218487394955</v>
      </c>
      <c r="F88" s="50">
        <f>+(F83/F85)/7*1000</f>
        <v>158.07962529274005</v>
      </c>
      <c r="G88" s="48">
        <f t="shared" ref="G88:S88" si="30">+(G83/G85)/7*1000</f>
        <v>152.56064690026955</v>
      </c>
      <c r="H88" s="49">
        <f t="shared" si="30"/>
        <v>155.06493506493507</v>
      </c>
      <c r="I88" s="49">
        <f t="shared" si="30"/>
        <v>158.92857142857144</v>
      </c>
      <c r="J88" s="49">
        <f t="shared" si="30"/>
        <v>155.35714285714289</v>
      </c>
      <c r="K88" s="50">
        <f t="shared" si="30"/>
        <v>156.91244239631337</v>
      </c>
      <c r="L88" s="48">
        <f t="shared" si="30"/>
        <v>152.96703296703296</v>
      </c>
      <c r="M88" s="49">
        <f t="shared" si="30"/>
        <v>157.14285714285717</v>
      </c>
      <c r="N88" s="49">
        <f t="shared" si="30"/>
        <v>153.968253968254</v>
      </c>
      <c r="O88" s="50">
        <f t="shared" si="30"/>
        <v>157.36263736263737</v>
      </c>
      <c r="P88" s="48">
        <f t="shared" si="30"/>
        <v>152.38095238095238</v>
      </c>
      <c r="Q88" s="49">
        <f t="shared" si="30"/>
        <v>157.14285714285717</v>
      </c>
      <c r="R88" s="49">
        <f t="shared" si="30"/>
        <v>155.0691244239631</v>
      </c>
      <c r="S88" s="50">
        <f t="shared" si="30"/>
        <v>156.45161290322582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H51"/>
  <sheetViews>
    <sheetView showGridLines="0" tabSelected="1" view="pageBreakPreview" zoomScale="50" zoomScaleNormal="70" zoomScaleSheetLayoutView="50" workbookViewId="0">
      <selection activeCell="Z11" sqref="Z11"/>
    </sheetView>
  </sheetViews>
  <sheetFormatPr baseColWidth="10" defaultColWidth="11.42578125" defaultRowHeight="23.25" x14ac:dyDescent="0.25"/>
  <cols>
    <col min="1" max="1" width="39.140625" style="498" customWidth="1"/>
    <col min="2" max="2" width="13.42578125" style="498" customWidth="1"/>
    <col min="3" max="6" width="11" style="498" customWidth="1"/>
    <col min="7" max="7" width="12.140625" style="498" customWidth="1"/>
    <col min="8" max="8" width="13.5703125" style="498" customWidth="1"/>
    <col min="9" max="9" width="11.42578125" style="498" customWidth="1"/>
    <col min="10" max="10" width="22.42578125" style="498" bestFit="1" customWidth="1"/>
    <col min="11" max="11" width="16.7109375" style="498" bestFit="1" customWidth="1"/>
    <col min="12" max="19" width="11.42578125" style="498" customWidth="1"/>
    <col min="20" max="20" width="14.42578125" style="498" bestFit="1" customWidth="1"/>
    <col min="21" max="21" width="10.85546875" style="498" customWidth="1"/>
    <col min="22" max="22" width="14.7109375" style="498" customWidth="1"/>
    <col min="23" max="16384" width="11.42578125" style="498"/>
  </cols>
  <sheetData>
    <row r="1" spans="1:23" ht="24.75" customHeight="1" x14ac:dyDescent="0.25">
      <c r="A1" s="705"/>
      <c r="B1" s="708" t="s">
        <v>31</v>
      </c>
      <c r="C1" s="709"/>
      <c r="D1" s="709"/>
      <c r="E1" s="709"/>
      <c r="F1" s="709"/>
      <c r="G1" s="709"/>
      <c r="H1" s="709"/>
      <c r="I1" s="709"/>
      <c r="J1" s="709"/>
      <c r="K1" s="709"/>
      <c r="L1" s="710"/>
      <c r="M1" s="711" t="s">
        <v>32</v>
      </c>
      <c r="N1" s="711"/>
      <c r="O1" s="711"/>
      <c r="P1" s="711"/>
      <c r="Q1" s="624"/>
      <c r="R1" s="718" t="s">
        <v>171</v>
      </c>
      <c r="S1" s="718"/>
      <c r="T1" s="718"/>
      <c r="U1" s="718"/>
      <c r="V1" s="719"/>
      <c r="W1" s="497"/>
    </row>
    <row r="2" spans="1:23" ht="24.75" customHeight="1" x14ac:dyDescent="0.25">
      <c r="A2" s="706"/>
      <c r="B2" s="712" t="s">
        <v>33</v>
      </c>
      <c r="C2" s="713"/>
      <c r="D2" s="713"/>
      <c r="E2" s="713"/>
      <c r="F2" s="713"/>
      <c r="G2" s="713"/>
      <c r="H2" s="713"/>
      <c r="I2" s="713"/>
      <c r="J2" s="713"/>
      <c r="K2" s="713"/>
      <c r="L2" s="714"/>
      <c r="M2" s="717" t="s">
        <v>34</v>
      </c>
      <c r="N2" s="717"/>
      <c r="O2" s="717"/>
      <c r="P2" s="717"/>
      <c r="Q2" s="497"/>
      <c r="R2" s="720"/>
      <c r="S2" s="720"/>
      <c r="T2" s="720"/>
      <c r="U2" s="720"/>
      <c r="V2" s="721"/>
      <c r="W2" s="497"/>
    </row>
    <row r="3" spans="1:23" ht="24.75" customHeight="1" x14ac:dyDescent="0.25">
      <c r="A3" s="707"/>
      <c r="B3" s="715"/>
      <c r="C3" s="701"/>
      <c r="D3" s="701"/>
      <c r="E3" s="701"/>
      <c r="F3" s="701"/>
      <c r="G3" s="701"/>
      <c r="H3" s="701"/>
      <c r="I3" s="701"/>
      <c r="J3" s="701"/>
      <c r="K3" s="701"/>
      <c r="L3" s="716"/>
      <c r="M3" s="717" t="s">
        <v>35</v>
      </c>
      <c r="N3" s="717"/>
      <c r="O3" s="717"/>
      <c r="P3" s="717"/>
      <c r="Q3" s="462"/>
      <c r="R3" s="720"/>
      <c r="S3" s="720"/>
      <c r="T3" s="720"/>
      <c r="U3" s="720"/>
      <c r="V3" s="721"/>
      <c r="W3" s="497"/>
    </row>
    <row r="4" spans="1:23" ht="24.75" customHeight="1" x14ac:dyDescent="0.25">
      <c r="A4" s="625"/>
      <c r="B4" s="625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N4" s="626"/>
      <c r="O4" s="626"/>
      <c r="P4" s="626"/>
      <c r="Q4" s="497"/>
      <c r="R4" s="720"/>
      <c r="S4" s="720"/>
      <c r="T4" s="720"/>
      <c r="U4" s="720"/>
      <c r="V4" s="721"/>
      <c r="W4" s="497"/>
    </row>
    <row r="5" spans="1:23" s="77" customFormat="1" ht="24.75" customHeight="1" x14ac:dyDescent="0.25">
      <c r="A5" s="463" t="s">
        <v>36</v>
      </c>
      <c r="B5" s="715">
        <v>1</v>
      </c>
      <c r="C5" s="701"/>
      <c r="D5" s="464"/>
      <c r="E5" s="464"/>
      <c r="F5" s="464" t="s">
        <v>37</v>
      </c>
      <c r="G5" s="724" t="s">
        <v>54</v>
      </c>
      <c r="H5" s="724"/>
      <c r="I5" s="465"/>
      <c r="J5" s="466" t="s">
        <v>38</v>
      </c>
      <c r="K5" s="701">
        <v>61</v>
      </c>
      <c r="L5" s="701"/>
      <c r="M5" s="467"/>
      <c r="N5" s="467"/>
      <c r="O5" s="467"/>
      <c r="P5" s="467"/>
      <c r="Q5" s="467"/>
      <c r="R5" s="720"/>
      <c r="S5" s="720"/>
      <c r="T5" s="720"/>
      <c r="U5" s="720"/>
      <c r="V5" s="721"/>
      <c r="W5" s="467"/>
    </row>
    <row r="6" spans="1:23" s="77" customFormat="1" ht="24.75" customHeight="1" x14ac:dyDescent="0.25">
      <c r="A6" s="463"/>
      <c r="B6" s="463"/>
      <c r="C6" s="464"/>
      <c r="D6" s="464"/>
      <c r="E6" s="464"/>
      <c r="F6" s="464"/>
      <c r="G6" s="464"/>
      <c r="H6" s="464"/>
      <c r="I6" s="464"/>
      <c r="J6" s="464"/>
      <c r="K6" s="464"/>
      <c r="L6" s="464"/>
      <c r="M6" s="464"/>
      <c r="N6" s="464"/>
      <c r="O6" s="464"/>
      <c r="P6" s="464"/>
      <c r="Q6" s="467"/>
      <c r="R6" s="720"/>
      <c r="S6" s="720"/>
      <c r="T6" s="720"/>
      <c r="U6" s="720"/>
      <c r="V6" s="721"/>
      <c r="W6" s="467"/>
    </row>
    <row r="7" spans="1:23" s="77" customFormat="1" ht="24.75" customHeight="1" x14ac:dyDescent="0.25">
      <c r="A7" s="463" t="s">
        <v>114</v>
      </c>
      <c r="B7" s="726" t="s">
        <v>2</v>
      </c>
      <c r="C7" s="727"/>
      <c r="D7" s="468"/>
      <c r="E7" s="468"/>
      <c r="F7" s="464" t="s">
        <v>39</v>
      </c>
      <c r="G7" s="725" t="s">
        <v>174</v>
      </c>
      <c r="H7" s="725"/>
      <c r="I7" s="469"/>
      <c r="J7" s="700" t="s">
        <v>40</v>
      </c>
      <c r="K7" s="700"/>
      <c r="L7" s="701" t="s">
        <v>167</v>
      </c>
      <c r="M7" s="701"/>
      <c r="N7" s="701"/>
      <c r="O7" s="622"/>
      <c r="P7" s="470"/>
      <c r="Q7" s="467"/>
      <c r="R7" s="720"/>
      <c r="S7" s="720"/>
      <c r="T7" s="720"/>
      <c r="U7" s="720"/>
      <c r="V7" s="721"/>
      <c r="W7" s="467"/>
    </row>
    <row r="8" spans="1:23" s="77" customFormat="1" ht="24.75" customHeight="1" thickBot="1" x14ac:dyDescent="0.3">
      <c r="A8" s="463"/>
      <c r="B8" s="463"/>
      <c r="C8" s="464"/>
      <c r="D8" s="464"/>
      <c r="E8" s="464"/>
      <c r="F8" s="464"/>
      <c r="G8" s="464"/>
      <c r="H8" s="464"/>
      <c r="I8" s="464"/>
      <c r="J8" s="464"/>
      <c r="K8" s="464"/>
      <c r="L8" s="464"/>
      <c r="M8" s="464"/>
      <c r="N8" s="464"/>
      <c r="O8" s="464"/>
      <c r="P8" s="464"/>
      <c r="Q8" s="467"/>
      <c r="R8" s="722"/>
      <c r="S8" s="722"/>
      <c r="T8" s="722"/>
      <c r="U8" s="722"/>
      <c r="V8" s="723"/>
      <c r="W8" s="467"/>
    </row>
    <row r="9" spans="1:23" s="77" customFormat="1" ht="24.75" customHeight="1" thickBot="1" x14ac:dyDescent="0.3">
      <c r="A9" s="471" t="s">
        <v>41</v>
      </c>
      <c r="B9" s="696" t="s">
        <v>8</v>
      </c>
      <c r="C9" s="697"/>
      <c r="D9" s="697"/>
      <c r="E9" s="697"/>
      <c r="F9" s="697"/>
      <c r="G9" s="698"/>
      <c r="H9" s="696" t="s">
        <v>53</v>
      </c>
      <c r="I9" s="697"/>
      <c r="J9" s="697"/>
      <c r="K9" s="697"/>
      <c r="L9" s="697"/>
      <c r="M9" s="698"/>
      <c r="N9" s="696" t="s">
        <v>9</v>
      </c>
      <c r="O9" s="697"/>
      <c r="P9" s="697"/>
      <c r="Q9" s="698"/>
      <c r="R9" s="696" t="s">
        <v>9</v>
      </c>
      <c r="S9" s="697"/>
      <c r="T9" s="697"/>
      <c r="U9" s="698"/>
      <c r="V9" s="472"/>
    </row>
    <row r="10" spans="1:23" ht="24.75" customHeight="1" x14ac:dyDescent="0.25">
      <c r="A10" s="473" t="s">
        <v>42</v>
      </c>
      <c r="B10" s="474" t="s">
        <v>78</v>
      </c>
      <c r="C10" s="475">
        <v>1</v>
      </c>
      <c r="D10" s="475">
        <v>2</v>
      </c>
      <c r="E10" s="475">
        <v>3</v>
      </c>
      <c r="F10" s="475">
        <v>4</v>
      </c>
      <c r="G10" s="476">
        <v>5</v>
      </c>
      <c r="H10" s="475" t="s">
        <v>78</v>
      </c>
      <c r="I10" s="475">
        <v>1</v>
      </c>
      <c r="J10" s="475">
        <v>2</v>
      </c>
      <c r="K10" s="475">
        <v>3</v>
      </c>
      <c r="L10" s="475">
        <v>4</v>
      </c>
      <c r="M10" s="475">
        <v>5</v>
      </c>
      <c r="N10" s="474">
        <v>1</v>
      </c>
      <c r="O10" s="477">
        <v>2</v>
      </c>
      <c r="P10" s="477">
        <v>3</v>
      </c>
      <c r="Q10" s="477">
        <v>4</v>
      </c>
      <c r="R10" s="474">
        <v>1</v>
      </c>
      <c r="S10" s="477">
        <v>2</v>
      </c>
      <c r="T10" s="477">
        <v>3</v>
      </c>
      <c r="U10" s="478">
        <v>4</v>
      </c>
      <c r="V10" s="479" t="s">
        <v>11</v>
      </c>
    </row>
    <row r="11" spans="1:23" ht="24.75" customHeight="1" x14ac:dyDescent="0.25">
      <c r="A11" s="480" t="s">
        <v>43</v>
      </c>
      <c r="B11" s="481">
        <v>439</v>
      </c>
      <c r="C11" s="482">
        <v>2.1</v>
      </c>
      <c r="D11" s="482">
        <v>2</v>
      </c>
      <c r="E11" s="482">
        <v>0.3</v>
      </c>
      <c r="F11" s="482">
        <v>2</v>
      </c>
      <c r="G11" s="483">
        <v>2.4</v>
      </c>
      <c r="H11" s="482">
        <v>441</v>
      </c>
      <c r="I11" s="482">
        <v>3.4</v>
      </c>
      <c r="J11" s="482">
        <v>3.5</v>
      </c>
      <c r="K11" s="482">
        <v>0.5</v>
      </c>
      <c r="L11" s="482">
        <v>3.6</v>
      </c>
      <c r="M11" s="484">
        <v>3.9</v>
      </c>
      <c r="N11" s="481">
        <v>130.30000000000001</v>
      </c>
      <c r="O11" s="485">
        <v>20.3</v>
      </c>
      <c r="P11" s="485">
        <v>127.4</v>
      </c>
      <c r="Q11" s="485">
        <v>128.69999999999999</v>
      </c>
      <c r="R11" s="481">
        <v>125</v>
      </c>
      <c r="S11" s="485">
        <v>19.100000000000001</v>
      </c>
      <c r="T11" s="485">
        <v>123.3</v>
      </c>
      <c r="U11" s="486">
        <v>123.3</v>
      </c>
      <c r="V11" s="487">
        <f t="shared" ref="V11:V18" si="0">SUM(B11:U11)</f>
        <v>1701.1</v>
      </c>
    </row>
    <row r="12" spans="1:23" ht="24.75" customHeight="1" x14ac:dyDescent="0.25">
      <c r="A12" s="480" t="s">
        <v>44</v>
      </c>
      <c r="B12" s="481">
        <v>439</v>
      </c>
      <c r="C12" s="482">
        <v>2.1</v>
      </c>
      <c r="D12" s="482">
        <v>2</v>
      </c>
      <c r="E12" s="482">
        <v>0.3</v>
      </c>
      <c r="F12" s="482">
        <v>2</v>
      </c>
      <c r="G12" s="483">
        <v>2.4</v>
      </c>
      <c r="H12" s="482">
        <v>441</v>
      </c>
      <c r="I12" s="482">
        <v>3.4</v>
      </c>
      <c r="J12" s="482">
        <v>3.5</v>
      </c>
      <c r="K12" s="482">
        <v>0.5</v>
      </c>
      <c r="L12" s="482">
        <v>3.6</v>
      </c>
      <c r="M12" s="484">
        <v>3.9</v>
      </c>
      <c r="N12" s="481">
        <v>130.30000000000001</v>
      </c>
      <c r="O12" s="485">
        <v>20.3</v>
      </c>
      <c r="P12" s="485">
        <v>127.4</v>
      </c>
      <c r="Q12" s="485">
        <v>128.69999999999999</v>
      </c>
      <c r="R12" s="481">
        <v>125</v>
      </c>
      <c r="S12" s="485">
        <v>19.100000000000001</v>
      </c>
      <c r="T12" s="485">
        <v>123.3</v>
      </c>
      <c r="U12" s="486">
        <v>123.3</v>
      </c>
      <c r="V12" s="487">
        <f t="shared" si="0"/>
        <v>1701.1</v>
      </c>
    </row>
    <row r="13" spans="1:23" ht="24.75" customHeight="1" x14ac:dyDescent="0.25">
      <c r="A13" s="480" t="s">
        <v>45</v>
      </c>
      <c r="B13" s="481">
        <v>437</v>
      </c>
      <c r="C13" s="482">
        <v>2.0734999999999637</v>
      </c>
      <c r="D13" s="482">
        <v>1.9690999999999654</v>
      </c>
      <c r="E13" s="482">
        <v>0.2493999999999956</v>
      </c>
      <c r="F13" s="482">
        <v>1.9893999999999648</v>
      </c>
      <c r="G13" s="483">
        <v>2.3576999999999586</v>
      </c>
      <c r="H13" s="482">
        <v>440</v>
      </c>
      <c r="I13" s="482">
        <v>3.4201999999999644</v>
      </c>
      <c r="J13" s="482">
        <v>3.5132999999999632</v>
      </c>
      <c r="K13" s="482">
        <v>0.48999999999999488</v>
      </c>
      <c r="L13" s="482">
        <v>3.5524999999999629</v>
      </c>
      <c r="M13" s="484">
        <v>3.900399999999959</v>
      </c>
      <c r="N13" s="481">
        <v>130.24833999999996</v>
      </c>
      <c r="O13" s="485">
        <v>20.42095999999999</v>
      </c>
      <c r="P13" s="485">
        <v>126.58155999999994</v>
      </c>
      <c r="Q13" s="485">
        <v>128.37001999999993</v>
      </c>
      <c r="R13" s="481">
        <v>124.60351999999996</v>
      </c>
      <c r="S13" s="485">
        <v>18.382639999999999</v>
      </c>
      <c r="T13" s="485">
        <v>123.39477999999994</v>
      </c>
      <c r="U13" s="486">
        <v>123.39477999999994</v>
      </c>
      <c r="V13" s="487">
        <f t="shared" si="0"/>
        <v>1695.9120999999989</v>
      </c>
    </row>
    <row r="14" spans="1:23" ht="24.75" customHeight="1" x14ac:dyDescent="0.25">
      <c r="A14" s="480" t="s">
        <v>46</v>
      </c>
      <c r="B14" s="481">
        <v>437</v>
      </c>
      <c r="C14" s="482">
        <v>2.0734999999999637</v>
      </c>
      <c r="D14" s="482">
        <v>1.9690999999999654</v>
      </c>
      <c r="E14" s="482">
        <v>0.2493999999999956</v>
      </c>
      <c r="F14" s="482">
        <v>1.9893999999999648</v>
      </c>
      <c r="G14" s="483">
        <v>2.3576999999999586</v>
      </c>
      <c r="H14" s="482">
        <v>440</v>
      </c>
      <c r="I14" s="482">
        <v>3.4201999999999644</v>
      </c>
      <c r="J14" s="482">
        <v>3.5132999999999632</v>
      </c>
      <c r="K14" s="482">
        <v>0.48999999999999488</v>
      </c>
      <c r="L14" s="482">
        <v>3.5524999999999629</v>
      </c>
      <c r="M14" s="484">
        <v>3.900399999999959</v>
      </c>
      <c r="N14" s="481">
        <v>130.24833999999996</v>
      </c>
      <c r="O14" s="485">
        <v>20.42095999999999</v>
      </c>
      <c r="P14" s="485">
        <v>126.58155999999994</v>
      </c>
      <c r="Q14" s="485">
        <v>128.37001999999993</v>
      </c>
      <c r="R14" s="481">
        <v>124.60351999999996</v>
      </c>
      <c r="S14" s="485">
        <v>18.382639999999999</v>
      </c>
      <c r="T14" s="485">
        <v>123.39477999999994</v>
      </c>
      <c r="U14" s="486">
        <v>123.39477999999994</v>
      </c>
      <c r="V14" s="487">
        <f t="shared" si="0"/>
        <v>1695.9120999999989</v>
      </c>
    </row>
    <row r="15" spans="1:23" ht="24.75" customHeight="1" x14ac:dyDescent="0.25">
      <c r="A15" s="480" t="s">
        <v>47</v>
      </c>
      <c r="B15" s="481">
        <v>437</v>
      </c>
      <c r="C15" s="482">
        <v>2.0734999999999637</v>
      </c>
      <c r="D15" s="482">
        <v>1.9690999999999654</v>
      </c>
      <c r="E15" s="482">
        <v>0.2493999999999956</v>
      </c>
      <c r="F15" s="482">
        <v>1.9893999999999648</v>
      </c>
      <c r="G15" s="483">
        <v>2.3576999999999586</v>
      </c>
      <c r="H15" s="482">
        <v>440</v>
      </c>
      <c r="I15" s="482">
        <v>3.4201999999999644</v>
      </c>
      <c r="J15" s="482">
        <v>3.5132999999999632</v>
      </c>
      <c r="K15" s="482">
        <v>0.48999999999999488</v>
      </c>
      <c r="L15" s="482">
        <v>3.5524999999999629</v>
      </c>
      <c r="M15" s="484">
        <v>3.900399999999959</v>
      </c>
      <c r="N15" s="481">
        <v>130.24833999999996</v>
      </c>
      <c r="O15" s="485">
        <v>20.42095999999999</v>
      </c>
      <c r="P15" s="485">
        <v>126.58155999999994</v>
      </c>
      <c r="Q15" s="485">
        <v>128.37001999999993</v>
      </c>
      <c r="R15" s="481">
        <v>124.60351999999996</v>
      </c>
      <c r="S15" s="485">
        <v>18.382639999999999</v>
      </c>
      <c r="T15" s="485">
        <v>123.39477999999994</v>
      </c>
      <c r="U15" s="486">
        <v>123.39477999999994</v>
      </c>
      <c r="V15" s="487">
        <f t="shared" si="0"/>
        <v>1695.9120999999989</v>
      </c>
    </row>
    <row r="16" spans="1:23" ht="24.75" customHeight="1" x14ac:dyDescent="0.25">
      <c r="A16" s="480" t="s">
        <v>48</v>
      </c>
      <c r="B16" s="481">
        <v>437</v>
      </c>
      <c r="C16" s="482">
        <v>2.0734999999999637</v>
      </c>
      <c r="D16" s="482">
        <v>1.9690999999999654</v>
      </c>
      <c r="E16" s="482">
        <v>0.2493999999999956</v>
      </c>
      <c r="F16" s="482">
        <v>1.9893999999999648</v>
      </c>
      <c r="G16" s="483">
        <v>2.3576999999999586</v>
      </c>
      <c r="H16" s="482">
        <v>440</v>
      </c>
      <c r="I16" s="482">
        <v>3.4201999999999644</v>
      </c>
      <c r="J16" s="482">
        <v>3.5132999999999632</v>
      </c>
      <c r="K16" s="482">
        <v>0.48999999999999488</v>
      </c>
      <c r="L16" s="482">
        <v>3.5524999999999629</v>
      </c>
      <c r="M16" s="484">
        <v>3.900399999999959</v>
      </c>
      <c r="N16" s="481">
        <v>130.24833999999996</v>
      </c>
      <c r="O16" s="485">
        <v>20.42095999999999</v>
      </c>
      <c r="P16" s="485">
        <v>126.58155999999994</v>
      </c>
      <c r="Q16" s="485">
        <v>128.37001999999993</v>
      </c>
      <c r="R16" s="481">
        <v>124.60351999999996</v>
      </c>
      <c r="S16" s="485">
        <v>18.382639999999999</v>
      </c>
      <c r="T16" s="485">
        <v>123.39477999999994</v>
      </c>
      <c r="U16" s="486">
        <v>123.39477999999994</v>
      </c>
      <c r="V16" s="487">
        <f t="shared" si="0"/>
        <v>1695.9120999999989</v>
      </c>
    </row>
    <row r="17" spans="1:34" ht="24.75" customHeight="1" thickBot="1" x14ac:dyDescent="0.3">
      <c r="A17" s="488" t="s">
        <v>49</v>
      </c>
      <c r="B17" s="481">
        <v>437</v>
      </c>
      <c r="C17" s="482">
        <v>2.0734999999999637</v>
      </c>
      <c r="D17" s="482">
        <v>1.9690999999999654</v>
      </c>
      <c r="E17" s="482">
        <v>0.2493999999999956</v>
      </c>
      <c r="F17" s="482">
        <v>1.9893999999999648</v>
      </c>
      <c r="G17" s="483">
        <v>2.3576999999999586</v>
      </c>
      <c r="H17" s="482">
        <v>440</v>
      </c>
      <c r="I17" s="482">
        <v>3.4201999999999644</v>
      </c>
      <c r="J17" s="482">
        <v>3.5132999999999632</v>
      </c>
      <c r="K17" s="482">
        <v>0.48999999999999488</v>
      </c>
      <c r="L17" s="482">
        <v>3.5524999999999629</v>
      </c>
      <c r="M17" s="484">
        <v>3.900399999999959</v>
      </c>
      <c r="N17" s="481">
        <v>130.24833999999996</v>
      </c>
      <c r="O17" s="485">
        <v>20.42095999999999</v>
      </c>
      <c r="P17" s="485">
        <v>126.58155999999994</v>
      </c>
      <c r="Q17" s="485">
        <v>128.37001999999993</v>
      </c>
      <c r="R17" s="481">
        <v>124.60351999999996</v>
      </c>
      <c r="S17" s="485">
        <v>18.382639999999999</v>
      </c>
      <c r="T17" s="485">
        <v>123.39477999999994</v>
      </c>
      <c r="U17" s="486">
        <v>123.39477999999994</v>
      </c>
      <c r="V17" s="487">
        <f t="shared" si="0"/>
        <v>1695.9120999999989</v>
      </c>
    </row>
    <row r="18" spans="1:34" ht="24.75" customHeight="1" thickBot="1" x14ac:dyDescent="0.3">
      <c r="A18" s="489" t="s">
        <v>11</v>
      </c>
      <c r="B18" s="490">
        <f>SUM(B11:B17)</f>
        <v>3063</v>
      </c>
      <c r="C18" s="491">
        <f t="shared" ref="C18:Q18" si="1">SUM(C11:C17)</f>
        <v>14.567499999999818</v>
      </c>
      <c r="D18" s="491">
        <f t="shared" si="1"/>
        <v>13.845499999999827</v>
      </c>
      <c r="E18" s="491">
        <f t="shared" si="1"/>
        <v>1.846999999999978</v>
      </c>
      <c r="F18" s="491">
        <f t="shared" ref="F18" si="2">SUM(F11:F17)</f>
        <v>13.946999999999822</v>
      </c>
      <c r="G18" s="492">
        <f t="shared" si="1"/>
        <v>16.588499999999794</v>
      </c>
      <c r="H18" s="490">
        <f t="shared" si="1"/>
        <v>3082</v>
      </c>
      <c r="I18" s="491">
        <f t="shared" si="1"/>
        <v>23.900999999999826</v>
      </c>
      <c r="J18" s="491">
        <f t="shared" si="1"/>
        <v>24.566499999999813</v>
      </c>
      <c r="K18" s="491">
        <f t="shared" si="1"/>
        <v>3.4499999999999744</v>
      </c>
      <c r="L18" s="491">
        <f t="shared" ref="L18:M18" si="3">SUM(L11:L17)</f>
        <v>24.962499999999814</v>
      </c>
      <c r="M18" s="491">
        <f t="shared" si="3"/>
        <v>27.301999999999794</v>
      </c>
      <c r="N18" s="490">
        <f t="shared" si="1"/>
        <v>911.84169999999995</v>
      </c>
      <c r="O18" s="491">
        <f t="shared" si="1"/>
        <v>142.70479999999995</v>
      </c>
      <c r="P18" s="491">
        <f t="shared" si="1"/>
        <v>887.70779999999979</v>
      </c>
      <c r="Q18" s="491">
        <f t="shared" si="1"/>
        <v>899.25009999999975</v>
      </c>
      <c r="R18" s="490">
        <f t="shared" ref="R18:U18" si="4">SUM(R11:R17)</f>
        <v>873.0175999999999</v>
      </c>
      <c r="S18" s="491">
        <f t="shared" si="4"/>
        <v>130.11319999999998</v>
      </c>
      <c r="T18" s="491">
        <f t="shared" si="4"/>
        <v>863.57389999999975</v>
      </c>
      <c r="U18" s="492">
        <f t="shared" si="4"/>
        <v>863.57389999999975</v>
      </c>
      <c r="V18" s="493">
        <f t="shared" si="0"/>
        <v>11881.760499999993</v>
      </c>
    </row>
    <row r="19" spans="1:34" ht="24.75" customHeight="1" x14ac:dyDescent="0.25">
      <c r="A19" s="494"/>
      <c r="B19" s="495"/>
      <c r="C19" s="495"/>
      <c r="D19" s="495"/>
      <c r="E19" s="495"/>
      <c r="F19" s="495"/>
      <c r="G19" s="495"/>
      <c r="H19" s="495"/>
      <c r="I19" s="495"/>
      <c r="J19" s="495"/>
      <c r="K19" s="495"/>
      <c r="L19" s="495"/>
      <c r="M19" s="495"/>
      <c r="N19" s="495"/>
      <c r="O19" s="495"/>
      <c r="P19" s="495"/>
      <c r="Q19" s="495"/>
      <c r="R19" s="495"/>
      <c r="S19" s="495"/>
      <c r="T19" s="495"/>
      <c r="U19" s="495"/>
      <c r="V19" s="496"/>
      <c r="W19" s="497"/>
      <c r="X19" s="497"/>
      <c r="Y19" s="497"/>
      <c r="Z19" s="497"/>
      <c r="AA19" s="497"/>
      <c r="AB19" s="497"/>
      <c r="AC19" s="497"/>
    </row>
    <row r="20" spans="1:34" s="629" customFormat="1" ht="24.75" customHeight="1" thickBot="1" x14ac:dyDescent="0.3">
      <c r="A20" s="499"/>
      <c r="B20" s="699"/>
      <c r="C20" s="699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7"/>
      <c r="T20" s="627"/>
      <c r="U20" s="627"/>
      <c r="V20" s="628"/>
      <c r="W20" s="627"/>
      <c r="X20" s="627"/>
      <c r="Y20" s="627"/>
    </row>
    <row r="21" spans="1:34" ht="24.75" customHeight="1" thickBot="1" x14ac:dyDescent="0.3">
      <c r="A21" s="471" t="s">
        <v>52</v>
      </c>
      <c r="B21" s="696" t="s">
        <v>8</v>
      </c>
      <c r="C21" s="697"/>
      <c r="D21" s="697"/>
      <c r="E21" s="697"/>
      <c r="F21" s="698"/>
      <c r="G21" s="696" t="s">
        <v>53</v>
      </c>
      <c r="H21" s="697"/>
      <c r="I21" s="697"/>
      <c r="J21" s="697"/>
      <c r="K21" s="698"/>
      <c r="L21" s="696" t="s">
        <v>9</v>
      </c>
      <c r="M21" s="697"/>
      <c r="N21" s="697"/>
      <c r="O21" s="698"/>
      <c r="P21" s="696" t="s">
        <v>9</v>
      </c>
      <c r="Q21" s="697"/>
      <c r="R21" s="697"/>
      <c r="S21" s="698"/>
      <c r="T21" s="472"/>
      <c r="U21" s="630"/>
      <c r="V21" s="631"/>
      <c r="W21" s="632"/>
      <c r="X21" s="632"/>
      <c r="Y21" s="632"/>
      <c r="Z21" s="632"/>
      <c r="AA21" s="632"/>
      <c r="AB21" s="632"/>
      <c r="AC21" s="632"/>
      <c r="AD21" s="632"/>
      <c r="AE21" s="632"/>
      <c r="AF21" s="632"/>
      <c r="AG21" s="632"/>
      <c r="AH21" s="632"/>
    </row>
    <row r="22" spans="1:34" ht="24.75" customHeight="1" x14ac:dyDescent="0.25">
      <c r="A22" s="473" t="s">
        <v>42</v>
      </c>
      <c r="B22" s="500">
        <v>1</v>
      </c>
      <c r="C22" s="501">
        <v>2</v>
      </c>
      <c r="D22" s="502">
        <v>3</v>
      </c>
      <c r="E22" s="502">
        <v>4</v>
      </c>
      <c r="F22" s="503">
        <v>5</v>
      </c>
      <c r="G22" s="475">
        <v>1</v>
      </c>
      <c r="H22" s="475">
        <v>2</v>
      </c>
      <c r="I22" s="475">
        <v>3</v>
      </c>
      <c r="J22" s="475">
        <v>4</v>
      </c>
      <c r="K22" s="475">
        <v>5</v>
      </c>
      <c r="L22" s="474">
        <v>1</v>
      </c>
      <c r="M22" s="477">
        <v>2</v>
      </c>
      <c r="N22" s="477">
        <v>3</v>
      </c>
      <c r="O22" s="477">
        <v>4</v>
      </c>
      <c r="P22" s="474">
        <v>1</v>
      </c>
      <c r="Q22" s="477">
        <v>2</v>
      </c>
      <c r="R22" s="477">
        <v>3</v>
      </c>
      <c r="S22" s="478">
        <v>4</v>
      </c>
      <c r="T22" s="479" t="s">
        <v>11</v>
      </c>
      <c r="U22" s="497"/>
      <c r="V22" s="633"/>
    </row>
    <row r="23" spans="1:34" ht="24.75" customHeight="1" x14ac:dyDescent="0.25">
      <c r="A23" s="480" t="s">
        <v>43</v>
      </c>
      <c r="B23" s="481">
        <v>8.3000000000000007</v>
      </c>
      <c r="C23" s="482">
        <v>8</v>
      </c>
      <c r="D23" s="482">
        <v>1.1000000000000001</v>
      </c>
      <c r="E23" s="482">
        <v>8.1</v>
      </c>
      <c r="F23" s="483">
        <v>9.6999999999999993</v>
      </c>
      <c r="G23" s="482">
        <v>8.1</v>
      </c>
      <c r="H23" s="482">
        <v>8.5</v>
      </c>
      <c r="I23" s="482">
        <v>1.3</v>
      </c>
      <c r="J23" s="482">
        <v>8.8000000000000007</v>
      </c>
      <c r="K23" s="484">
        <v>9.6999999999999993</v>
      </c>
      <c r="L23" s="481">
        <v>10</v>
      </c>
      <c r="M23" s="485">
        <v>1.6</v>
      </c>
      <c r="N23" s="485">
        <v>9.6999999999999993</v>
      </c>
      <c r="O23" s="485">
        <v>10.3</v>
      </c>
      <c r="P23" s="481">
        <v>9.6</v>
      </c>
      <c r="Q23" s="485">
        <v>1.6</v>
      </c>
      <c r="R23" s="485">
        <v>9.6</v>
      </c>
      <c r="S23" s="486">
        <v>9.6999999999999993</v>
      </c>
      <c r="T23" s="487">
        <f>SUM(B23:S23)</f>
        <v>133.69999999999999</v>
      </c>
      <c r="U23" s="497"/>
      <c r="V23" s="633"/>
    </row>
    <row r="24" spans="1:34" ht="24.75" customHeight="1" x14ac:dyDescent="0.25">
      <c r="A24" s="480" t="s">
        <v>44</v>
      </c>
      <c r="B24" s="481">
        <v>8.3000000000000007</v>
      </c>
      <c r="C24" s="482">
        <v>8</v>
      </c>
      <c r="D24" s="482">
        <v>1.1000000000000001</v>
      </c>
      <c r="E24" s="482">
        <v>8.1</v>
      </c>
      <c r="F24" s="483">
        <v>9.6999999999999993</v>
      </c>
      <c r="G24" s="482">
        <v>8.1</v>
      </c>
      <c r="H24" s="482">
        <v>8.5</v>
      </c>
      <c r="I24" s="482">
        <v>1.3</v>
      </c>
      <c r="J24" s="482">
        <v>8.8000000000000007</v>
      </c>
      <c r="K24" s="484">
        <v>9.6999999999999993</v>
      </c>
      <c r="L24" s="481">
        <v>10</v>
      </c>
      <c r="M24" s="485">
        <v>1.6</v>
      </c>
      <c r="N24" s="485">
        <v>9.6999999999999993</v>
      </c>
      <c r="O24" s="485">
        <v>10.3</v>
      </c>
      <c r="P24" s="481">
        <v>9.6</v>
      </c>
      <c r="Q24" s="485">
        <v>1.6</v>
      </c>
      <c r="R24" s="485">
        <v>9.6</v>
      </c>
      <c r="S24" s="486">
        <v>9.6999999999999993</v>
      </c>
      <c r="T24" s="487">
        <f t="shared" ref="T24:T30" si="5">SUM(B24:S24)</f>
        <v>133.69999999999999</v>
      </c>
      <c r="U24" s="497"/>
      <c r="V24" s="633"/>
    </row>
    <row r="25" spans="1:34" ht="24.75" customHeight="1" x14ac:dyDescent="0.25">
      <c r="A25" s="480" t="s">
        <v>45</v>
      </c>
      <c r="B25" s="481">
        <v>8.1999999999999993</v>
      </c>
      <c r="C25" s="482">
        <v>7.9</v>
      </c>
      <c r="D25" s="482">
        <v>0.7</v>
      </c>
      <c r="E25" s="482">
        <v>7.8</v>
      </c>
      <c r="F25" s="483">
        <v>9.6</v>
      </c>
      <c r="G25" s="482">
        <v>8</v>
      </c>
      <c r="H25" s="482">
        <v>8.5</v>
      </c>
      <c r="I25" s="482">
        <v>1.2</v>
      </c>
      <c r="J25" s="482">
        <v>8.6</v>
      </c>
      <c r="K25" s="484">
        <v>9.6999999999999993</v>
      </c>
      <c r="L25" s="481">
        <v>9.9</v>
      </c>
      <c r="M25" s="485">
        <v>1.5</v>
      </c>
      <c r="N25" s="485">
        <v>9.6999999999999993</v>
      </c>
      <c r="O25" s="485">
        <v>10.199999999999999</v>
      </c>
      <c r="P25" s="481">
        <v>9.6</v>
      </c>
      <c r="Q25" s="485">
        <v>1.3</v>
      </c>
      <c r="R25" s="485">
        <v>9.6</v>
      </c>
      <c r="S25" s="486">
        <v>9.6999999999999993</v>
      </c>
      <c r="T25" s="487">
        <f t="shared" si="5"/>
        <v>131.69999999999999</v>
      </c>
      <c r="U25" s="497"/>
      <c r="V25" s="633"/>
    </row>
    <row r="26" spans="1:34" ht="24.75" customHeight="1" x14ac:dyDescent="0.25">
      <c r="A26" s="480" t="s">
        <v>46</v>
      </c>
      <c r="B26" s="481">
        <v>8.1999999999999993</v>
      </c>
      <c r="C26" s="482">
        <v>7.9</v>
      </c>
      <c r="D26" s="482">
        <v>0.7</v>
      </c>
      <c r="E26" s="482">
        <v>7.8</v>
      </c>
      <c r="F26" s="483">
        <v>9.6</v>
      </c>
      <c r="G26" s="482">
        <v>8.1</v>
      </c>
      <c r="H26" s="482">
        <v>8.5</v>
      </c>
      <c r="I26" s="482">
        <v>1.2</v>
      </c>
      <c r="J26" s="482">
        <v>8.6</v>
      </c>
      <c r="K26" s="484">
        <v>9.6999999999999993</v>
      </c>
      <c r="L26" s="481">
        <v>9.9</v>
      </c>
      <c r="M26" s="485">
        <v>1.5</v>
      </c>
      <c r="N26" s="485">
        <v>9.6999999999999993</v>
      </c>
      <c r="O26" s="485">
        <v>10.199999999999999</v>
      </c>
      <c r="P26" s="481">
        <v>9.6</v>
      </c>
      <c r="Q26" s="485">
        <v>1.3</v>
      </c>
      <c r="R26" s="485">
        <v>9.6</v>
      </c>
      <c r="S26" s="486">
        <v>9.6999999999999993</v>
      </c>
      <c r="T26" s="487">
        <f t="shared" si="5"/>
        <v>131.80000000000001</v>
      </c>
      <c r="U26" s="497"/>
      <c r="V26" s="633"/>
    </row>
    <row r="27" spans="1:34" ht="24.75" customHeight="1" x14ac:dyDescent="0.25">
      <c r="A27" s="480" t="s">
        <v>47</v>
      </c>
      <c r="B27" s="481">
        <v>8.1999999999999993</v>
      </c>
      <c r="C27" s="482">
        <v>7.9</v>
      </c>
      <c r="D27" s="482">
        <v>0.7</v>
      </c>
      <c r="E27" s="482">
        <v>7.9</v>
      </c>
      <c r="F27" s="483">
        <v>9.6</v>
      </c>
      <c r="G27" s="482">
        <v>8.1</v>
      </c>
      <c r="H27" s="482">
        <v>8.5</v>
      </c>
      <c r="I27" s="482">
        <v>1.3</v>
      </c>
      <c r="J27" s="482">
        <v>8.6999999999999993</v>
      </c>
      <c r="K27" s="484">
        <v>9.6999999999999993</v>
      </c>
      <c r="L27" s="481">
        <v>9.9</v>
      </c>
      <c r="M27" s="485">
        <v>1.6</v>
      </c>
      <c r="N27" s="485">
        <v>9.6999999999999993</v>
      </c>
      <c r="O27" s="485">
        <v>10.199999999999999</v>
      </c>
      <c r="P27" s="481">
        <v>9.6</v>
      </c>
      <c r="Q27" s="485">
        <v>1.3</v>
      </c>
      <c r="R27" s="485">
        <v>9.6</v>
      </c>
      <c r="S27" s="486">
        <v>9.6999999999999993</v>
      </c>
      <c r="T27" s="487">
        <f t="shared" si="5"/>
        <v>132.19999999999999</v>
      </c>
      <c r="U27" s="497"/>
      <c r="V27" s="633"/>
    </row>
    <row r="28" spans="1:34" ht="24.75" customHeight="1" x14ac:dyDescent="0.25">
      <c r="A28" s="480" t="s">
        <v>48</v>
      </c>
      <c r="B28" s="481">
        <v>8.1999999999999993</v>
      </c>
      <c r="C28" s="482">
        <v>7.9</v>
      </c>
      <c r="D28" s="482">
        <v>0.7</v>
      </c>
      <c r="E28" s="482">
        <v>7.9</v>
      </c>
      <c r="F28" s="483">
        <v>9.6</v>
      </c>
      <c r="G28" s="482">
        <v>8.1</v>
      </c>
      <c r="H28" s="482">
        <v>8.6</v>
      </c>
      <c r="I28" s="482">
        <v>1.3</v>
      </c>
      <c r="J28" s="482">
        <v>8.6999999999999993</v>
      </c>
      <c r="K28" s="484">
        <v>9.8000000000000007</v>
      </c>
      <c r="L28" s="481">
        <v>9.9</v>
      </c>
      <c r="M28" s="485">
        <v>1.6</v>
      </c>
      <c r="N28" s="485">
        <v>9.6999999999999993</v>
      </c>
      <c r="O28" s="485">
        <v>10.199999999999999</v>
      </c>
      <c r="P28" s="481">
        <v>9.6</v>
      </c>
      <c r="Q28" s="485">
        <v>1.4</v>
      </c>
      <c r="R28" s="485">
        <v>9.6</v>
      </c>
      <c r="S28" s="486">
        <v>9.6999999999999993</v>
      </c>
      <c r="T28" s="487">
        <f t="shared" si="5"/>
        <v>132.5</v>
      </c>
      <c r="U28" s="497"/>
      <c r="V28" s="633"/>
    </row>
    <row r="29" spans="1:34" ht="24.75" customHeight="1" thickBot="1" x14ac:dyDescent="0.3">
      <c r="A29" s="488" t="s">
        <v>49</v>
      </c>
      <c r="B29" s="504">
        <v>8.3000000000000007</v>
      </c>
      <c r="C29" s="505">
        <v>7.9</v>
      </c>
      <c r="D29" s="505">
        <v>0.7</v>
      </c>
      <c r="E29" s="505">
        <v>7.9</v>
      </c>
      <c r="F29" s="506">
        <v>9.6999999999999993</v>
      </c>
      <c r="G29" s="507">
        <v>8.1</v>
      </c>
      <c r="H29" s="507">
        <v>8.6</v>
      </c>
      <c r="I29" s="507">
        <v>1.3</v>
      </c>
      <c r="J29" s="507">
        <v>8.6999999999999993</v>
      </c>
      <c r="K29" s="508">
        <v>9.8000000000000007</v>
      </c>
      <c r="L29" s="509">
        <v>10</v>
      </c>
      <c r="M29" s="510">
        <v>1.6</v>
      </c>
      <c r="N29" s="510">
        <v>9.6999999999999993</v>
      </c>
      <c r="O29" s="510">
        <v>10.199999999999999</v>
      </c>
      <c r="P29" s="509">
        <v>9.6</v>
      </c>
      <c r="Q29" s="510">
        <v>1.4</v>
      </c>
      <c r="R29" s="510">
        <v>9.6999999999999993</v>
      </c>
      <c r="S29" s="511">
        <v>9.6999999999999993</v>
      </c>
      <c r="T29" s="512">
        <f t="shared" si="5"/>
        <v>132.9</v>
      </c>
      <c r="U29" s="497"/>
      <c r="V29" s="633"/>
    </row>
    <row r="30" spans="1:34" ht="24.75" customHeight="1" thickBot="1" x14ac:dyDescent="0.3">
      <c r="A30" s="489" t="s">
        <v>11</v>
      </c>
      <c r="B30" s="490">
        <f>SUM(B23:B29)</f>
        <v>57.7</v>
      </c>
      <c r="C30" s="491">
        <f t="shared" ref="C30:S30" si="6">SUM(C23:C29)</f>
        <v>55.499999999999993</v>
      </c>
      <c r="D30" s="491">
        <f t="shared" si="6"/>
        <v>5.7000000000000011</v>
      </c>
      <c r="E30" s="491">
        <f t="shared" si="6"/>
        <v>55.5</v>
      </c>
      <c r="F30" s="492">
        <f t="shared" si="6"/>
        <v>67.5</v>
      </c>
      <c r="G30" s="490">
        <f t="shared" si="6"/>
        <v>56.6</v>
      </c>
      <c r="H30" s="491">
        <f t="shared" si="6"/>
        <v>59.7</v>
      </c>
      <c r="I30" s="491">
        <f t="shared" si="6"/>
        <v>8.9</v>
      </c>
      <c r="J30" s="491">
        <f t="shared" si="6"/>
        <v>60.900000000000006</v>
      </c>
      <c r="K30" s="491">
        <f t="shared" si="6"/>
        <v>68.099999999999994</v>
      </c>
      <c r="L30" s="490">
        <f t="shared" si="6"/>
        <v>69.599999999999994</v>
      </c>
      <c r="M30" s="491">
        <f t="shared" si="6"/>
        <v>11</v>
      </c>
      <c r="N30" s="491">
        <f t="shared" si="6"/>
        <v>67.900000000000006</v>
      </c>
      <c r="O30" s="491">
        <f t="shared" si="6"/>
        <v>71.600000000000009</v>
      </c>
      <c r="P30" s="490">
        <f t="shared" si="6"/>
        <v>67.2</v>
      </c>
      <c r="Q30" s="491">
        <f t="shared" si="6"/>
        <v>9.9</v>
      </c>
      <c r="R30" s="491">
        <f t="shared" si="6"/>
        <v>67.3</v>
      </c>
      <c r="S30" s="492">
        <f t="shared" si="6"/>
        <v>67.900000000000006</v>
      </c>
      <c r="T30" s="493">
        <f t="shared" si="5"/>
        <v>928.5</v>
      </c>
      <c r="U30" s="497"/>
      <c r="V30" s="633"/>
    </row>
    <row r="31" spans="1:34" ht="24.75" customHeight="1" x14ac:dyDescent="0.25">
      <c r="A31" s="513"/>
      <c r="B31" s="469">
        <v>54</v>
      </c>
      <c r="C31" s="469">
        <v>51</v>
      </c>
      <c r="D31" s="469">
        <v>5</v>
      </c>
      <c r="E31" s="469">
        <v>51</v>
      </c>
      <c r="F31" s="469">
        <v>61</v>
      </c>
      <c r="G31" s="469">
        <v>53</v>
      </c>
      <c r="H31" s="469">
        <v>55</v>
      </c>
      <c r="I31" s="469">
        <v>8</v>
      </c>
      <c r="J31" s="514">
        <v>56</v>
      </c>
      <c r="K31" s="514">
        <v>62</v>
      </c>
      <c r="L31" s="514">
        <v>65</v>
      </c>
      <c r="M31" s="514">
        <v>10</v>
      </c>
      <c r="N31" s="514">
        <v>63</v>
      </c>
      <c r="O31" s="514">
        <v>65</v>
      </c>
      <c r="P31" s="469">
        <v>63</v>
      </c>
      <c r="Q31" s="497">
        <v>9</v>
      </c>
      <c r="R31" s="497">
        <v>62</v>
      </c>
      <c r="S31" s="497">
        <v>62</v>
      </c>
      <c r="T31" s="497"/>
      <c r="U31" s="497"/>
      <c r="V31" s="633"/>
    </row>
    <row r="32" spans="1:34" ht="24.75" customHeight="1" thickBot="1" x14ac:dyDescent="0.3">
      <c r="A32" s="513"/>
      <c r="B32" s="514"/>
      <c r="C32" s="514"/>
      <c r="D32" s="514"/>
      <c r="E32" s="514"/>
      <c r="F32" s="514"/>
      <c r="G32" s="514"/>
      <c r="H32" s="514"/>
      <c r="I32" s="469"/>
      <c r="J32" s="469"/>
      <c r="K32" s="469"/>
      <c r="L32" s="469"/>
      <c r="M32" s="469"/>
      <c r="N32" s="469"/>
      <c r="O32" s="469"/>
      <c r="P32" s="497"/>
      <c r="Q32" s="497"/>
      <c r="R32" s="497"/>
      <c r="S32" s="497"/>
      <c r="T32" s="497"/>
      <c r="U32" s="497"/>
      <c r="V32" s="633"/>
    </row>
    <row r="33" spans="1:25" ht="24.75" customHeight="1" thickBot="1" x14ac:dyDescent="0.3">
      <c r="A33" s="515" t="s">
        <v>50</v>
      </c>
      <c r="B33" s="696" t="s">
        <v>26</v>
      </c>
      <c r="C33" s="697"/>
      <c r="D33" s="697"/>
      <c r="E33" s="697"/>
      <c r="F33" s="697"/>
      <c r="G33" s="697"/>
      <c r="H33" s="698"/>
      <c r="I33" s="516"/>
      <c r="J33" s="517" t="s">
        <v>51</v>
      </c>
      <c r="K33" s="696" t="s">
        <v>26</v>
      </c>
      <c r="L33" s="697"/>
      <c r="M33" s="697"/>
      <c r="N33" s="697"/>
      <c r="O33" s="697"/>
      <c r="P33" s="697"/>
      <c r="Q33" s="698"/>
      <c r="R33" s="702" t="s">
        <v>175</v>
      </c>
      <c r="S33" s="703"/>
      <c r="T33" s="703"/>
      <c r="U33" s="703"/>
      <c r="V33" s="704"/>
      <c r="W33" s="497"/>
      <c r="X33" s="497"/>
      <c r="Y33" s="497"/>
    </row>
    <row r="34" spans="1:25" ht="24.75" customHeight="1" x14ac:dyDescent="0.25">
      <c r="A34" s="518" t="s">
        <v>42</v>
      </c>
      <c r="B34" s="500">
        <v>1</v>
      </c>
      <c r="C34" s="502">
        <v>2</v>
      </c>
      <c r="D34" s="502">
        <v>3</v>
      </c>
      <c r="E34" s="502">
        <v>4</v>
      </c>
      <c r="F34" s="502">
        <v>5</v>
      </c>
      <c r="G34" s="502">
        <v>6</v>
      </c>
      <c r="H34" s="479" t="s">
        <v>11</v>
      </c>
      <c r="I34" s="516"/>
      <c r="J34" s="518" t="s">
        <v>42</v>
      </c>
      <c r="K34" s="501">
        <v>1</v>
      </c>
      <c r="L34" s="502">
        <v>2</v>
      </c>
      <c r="M34" s="502">
        <v>3</v>
      </c>
      <c r="N34" s="502">
        <v>4</v>
      </c>
      <c r="O34" s="502">
        <v>5</v>
      </c>
      <c r="P34" s="502" t="s">
        <v>61</v>
      </c>
      <c r="Q34" s="479" t="s">
        <v>11</v>
      </c>
      <c r="R34" s="702"/>
      <c r="S34" s="703"/>
      <c r="T34" s="703"/>
      <c r="U34" s="703"/>
      <c r="V34" s="704"/>
      <c r="W34" s="497"/>
      <c r="X34" s="497"/>
      <c r="Y34" s="497"/>
    </row>
    <row r="35" spans="1:25" s="497" customFormat="1" ht="24.75" customHeight="1" x14ac:dyDescent="0.25">
      <c r="A35" s="519" t="s">
        <v>43</v>
      </c>
      <c r="B35" s="481">
        <v>105.1</v>
      </c>
      <c r="C35" s="484">
        <v>104.2</v>
      </c>
      <c r="D35" s="484">
        <v>18.7</v>
      </c>
      <c r="E35" s="484">
        <v>106.7</v>
      </c>
      <c r="F35" s="484">
        <v>107.6</v>
      </c>
      <c r="G35" s="484"/>
      <c r="H35" s="487">
        <f t="shared" ref="H35:H42" si="7">SUM(B35:G35)</f>
        <v>442.29999999999995</v>
      </c>
      <c r="I35" s="516"/>
      <c r="J35" s="519" t="s">
        <v>43</v>
      </c>
      <c r="K35" s="482">
        <v>8</v>
      </c>
      <c r="L35" s="520">
        <v>8.3000000000000007</v>
      </c>
      <c r="M35" s="510">
        <v>0.6</v>
      </c>
      <c r="N35" s="510">
        <v>8</v>
      </c>
      <c r="O35" s="510">
        <v>8.4</v>
      </c>
      <c r="P35" s="510"/>
      <c r="Q35" s="487">
        <f t="shared" ref="Q35:Q42" si="8">SUM(K35:P35)</f>
        <v>33.300000000000004</v>
      </c>
      <c r="R35" s="702"/>
      <c r="S35" s="703"/>
      <c r="T35" s="703"/>
      <c r="U35" s="703"/>
      <c r="V35" s="704"/>
    </row>
    <row r="36" spans="1:25" s="497" customFormat="1" ht="24.75" customHeight="1" x14ac:dyDescent="0.25">
      <c r="A36" s="519" t="s">
        <v>44</v>
      </c>
      <c r="B36" s="481">
        <v>105.1</v>
      </c>
      <c r="C36" s="484">
        <v>104.2</v>
      </c>
      <c r="D36" s="484">
        <v>18.7</v>
      </c>
      <c r="E36" s="484">
        <v>106.7</v>
      </c>
      <c r="F36" s="484">
        <v>107.6</v>
      </c>
      <c r="G36" s="484"/>
      <c r="H36" s="487">
        <f t="shared" si="7"/>
        <v>442.29999999999995</v>
      </c>
      <c r="I36" s="521"/>
      <c r="J36" s="519" t="s">
        <v>44</v>
      </c>
      <c r="K36" s="522">
        <v>8</v>
      </c>
      <c r="L36" s="485">
        <v>8.3000000000000007</v>
      </c>
      <c r="M36" s="485">
        <v>0.6</v>
      </c>
      <c r="N36" s="485">
        <v>8</v>
      </c>
      <c r="O36" s="485">
        <v>8.4</v>
      </c>
      <c r="P36" s="485"/>
      <c r="Q36" s="487">
        <f t="shared" si="8"/>
        <v>33.300000000000004</v>
      </c>
      <c r="R36" s="702"/>
      <c r="S36" s="703"/>
      <c r="T36" s="703"/>
      <c r="U36" s="703"/>
      <c r="V36" s="704"/>
    </row>
    <row r="37" spans="1:25" s="497" customFormat="1" ht="24.75" customHeight="1" x14ac:dyDescent="0.25">
      <c r="A37" s="519" t="s">
        <v>45</v>
      </c>
      <c r="B37" s="481"/>
      <c r="C37" s="484"/>
      <c r="D37" s="484"/>
      <c r="E37" s="484"/>
      <c r="F37" s="484"/>
      <c r="G37" s="484"/>
      <c r="H37" s="487"/>
      <c r="I37" s="521"/>
      <c r="J37" s="519" t="s">
        <v>45</v>
      </c>
      <c r="K37" s="522">
        <v>7.9</v>
      </c>
      <c r="L37" s="485">
        <v>7.9</v>
      </c>
      <c r="M37" s="485">
        <v>0.6</v>
      </c>
      <c r="N37" s="485">
        <v>7.6</v>
      </c>
      <c r="O37" s="485">
        <v>8.1999999999999993</v>
      </c>
      <c r="P37" s="485"/>
      <c r="Q37" s="487">
        <f t="shared" si="8"/>
        <v>32.200000000000003</v>
      </c>
      <c r="R37" s="702"/>
      <c r="S37" s="703"/>
      <c r="T37" s="703"/>
      <c r="U37" s="703"/>
      <c r="V37" s="704"/>
    </row>
    <row r="38" spans="1:25" s="497" customFormat="1" ht="24.75" customHeight="1" x14ac:dyDescent="0.25">
      <c r="A38" s="519" t="s">
        <v>46</v>
      </c>
      <c r="B38" s="481"/>
      <c r="C38" s="484"/>
      <c r="D38" s="484"/>
      <c r="E38" s="484"/>
      <c r="F38" s="484"/>
      <c r="G38" s="484"/>
      <c r="H38" s="487"/>
      <c r="I38" s="521"/>
      <c r="J38" s="519" t="s">
        <v>46</v>
      </c>
      <c r="K38" s="482">
        <v>7.9</v>
      </c>
      <c r="L38" s="520">
        <v>7.9</v>
      </c>
      <c r="M38" s="485">
        <v>0.6</v>
      </c>
      <c r="N38" s="485">
        <v>7.6</v>
      </c>
      <c r="O38" s="485">
        <v>8.1999999999999993</v>
      </c>
      <c r="P38" s="485"/>
      <c r="Q38" s="487">
        <f t="shared" si="8"/>
        <v>32.200000000000003</v>
      </c>
      <c r="R38" s="702"/>
      <c r="S38" s="703"/>
      <c r="T38" s="703"/>
      <c r="U38" s="703"/>
      <c r="V38" s="704"/>
    </row>
    <row r="39" spans="1:25" s="497" customFormat="1" ht="24.75" customHeight="1" x14ac:dyDescent="0.25">
      <c r="A39" s="519" t="s">
        <v>47</v>
      </c>
      <c r="B39" s="481"/>
      <c r="C39" s="484"/>
      <c r="D39" s="484"/>
      <c r="E39" s="484"/>
      <c r="F39" s="484"/>
      <c r="G39" s="484"/>
      <c r="H39" s="487"/>
      <c r="I39" s="521"/>
      <c r="J39" s="519" t="s">
        <v>47</v>
      </c>
      <c r="K39" s="522">
        <v>7.9</v>
      </c>
      <c r="L39" s="485">
        <v>7.9</v>
      </c>
      <c r="M39" s="485">
        <v>0.6</v>
      </c>
      <c r="N39" s="485">
        <v>7.7</v>
      </c>
      <c r="O39" s="485">
        <v>8.1999999999999993</v>
      </c>
      <c r="P39" s="485"/>
      <c r="Q39" s="487">
        <f t="shared" si="8"/>
        <v>32.299999999999997</v>
      </c>
      <c r="R39" s="702"/>
      <c r="S39" s="703"/>
      <c r="T39" s="703"/>
      <c r="U39" s="703"/>
      <c r="V39" s="704"/>
    </row>
    <row r="40" spans="1:25" s="497" customFormat="1" ht="24.75" customHeight="1" x14ac:dyDescent="0.25">
      <c r="A40" s="519" t="s">
        <v>48</v>
      </c>
      <c r="B40" s="481"/>
      <c r="C40" s="484"/>
      <c r="D40" s="484"/>
      <c r="E40" s="484"/>
      <c r="F40" s="484"/>
      <c r="G40" s="484"/>
      <c r="H40" s="487"/>
      <c r="I40" s="521"/>
      <c r="J40" s="519" t="s">
        <v>48</v>
      </c>
      <c r="K40" s="522">
        <v>8</v>
      </c>
      <c r="L40" s="485">
        <v>7.9</v>
      </c>
      <c r="M40" s="485">
        <v>0.7</v>
      </c>
      <c r="N40" s="485">
        <v>7.7</v>
      </c>
      <c r="O40" s="485">
        <v>8.1999999999999993</v>
      </c>
      <c r="P40" s="485"/>
      <c r="Q40" s="487">
        <f t="shared" si="8"/>
        <v>32.5</v>
      </c>
      <c r="R40" s="702"/>
      <c r="S40" s="703"/>
      <c r="T40" s="703"/>
      <c r="U40" s="703"/>
      <c r="V40" s="704"/>
    </row>
    <row r="41" spans="1:25" s="497" customFormat="1" ht="24.75" customHeight="1" thickBot="1" x14ac:dyDescent="0.3">
      <c r="A41" s="523" t="s">
        <v>49</v>
      </c>
      <c r="B41" s="509"/>
      <c r="C41" s="508"/>
      <c r="D41" s="508"/>
      <c r="E41" s="508"/>
      <c r="F41" s="508"/>
      <c r="G41" s="508"/>
      <c r="H41" s="487"/>
      <c r="I41" s="521"/>
      <c r="J41" s="523" t="s">
        <v>49</v>
      </c>
      <c r="K41" s="524">
        <v>8</v>
      </c>
      <c r="L41" s="510">
        <v>8</v>
      </c>
      <c r="M41" s="510">
        <v>0.7</v>
      </c>
      <c r="N41" s="510">
        <v>7.7</v>
      </c>
      <c r="O41" s="510">
        <v>8.3000000000000007</v>
      </c>
      <c r="P41" s="510"/>
      <c r="Q41" s="512">
        <f t="shared" si="8"/>
        <v>32.700000000000003</v>
      </c>
      <c r="R41" s="702"/>
      <c r="S41" s="703"/>
      <c r="T41" s="703"/>
      <c r="U41" s="703"/>
      <c r="V41" s="704"/>
    </row>
    <row r="42" spans="1:25" s="497" customFormat="1" ht="24.75" customHeight="1" thickBot="1" x14ac:dyDescent="0.3">
      <c r="A42" s="525" t="s">
        <v>11</v>
      </c>
      <c r="B42" s="526">
        <f>SUM(B35:B41)</f>
        <v>210.2</v>
      </c>
      <c r="C42" s="527">
        <f>SUM(C35:C41)</f>
        <v>208.4</v>
      </c>
      <c r="D42" s="527">
        <f t="shared" ref="D42:F42" si="9">SUM(D35:D41)</f>
        <v>37.4</v>
      </c>
      <c r="E42" s="527">
        <f t="shared" si="9"/>
        <v>213.4</v>
      </c>
      <c r="F42" s="527">
        <f t="shared" si="9"/>
        <v>215.2</v>
      </c>
      <c r="G42" s="527">
        <f t="shared" ref="G42" si="10">SUM(G35:G41)</f>
        <v>0</v>
      </c>
      <c r="H42" s="493">
        <f t="shared" si="7"/>
        <v>884.59999999999991</v>
      </c>
      <c r="I42" s="528"/>
      <c r="J42" s="529" t="s">
        <v>11</v>
      </c>
      <c r="K42" s="490">
        <f>SUM(K35:K41)</f>
        <v>55.699999999999996</v>
      </c>
      <c r="L42" s="530">
        <f t="shared" ref="L42:P42" si="11">SUM(L35:L41)</f>
        <v>56.199999999999996</v>
      </c>
      <c r="M42" s="530">
        <f t="shared" si="11"/>
        <v>4.4000000000000004</v>
      </c>
      <c r="N42" s="530">
        <f t="shared" si="11"/>
        <v>54.300000000000011</v>
      </c>
      <c r="O42" s="530">
        <f t="shared" si="11"/>
        <v>57.900000000000006</v>
      </c>
      <c r="P42" s="530">
        <f t="shared" si="11"/>
        <v>0</v>
      </c>
      <c r="Q42" s="493">
        <f t="shared" si="8"/>
        <v>228.50000000000003</v>
      </c>
      <c r="R42" s="702"/>
      <c r="S42" s="703"/>
      <c r="T42" s="703"/>
      <c r="U42" s="703"/>
      <c r="V42" s="704"/>
    </row>
    <row r="43" spans="1:25" s="497" customFormat="1" ht="24.75" customHeight="1" x14ac:dyDescent="0.25">
      <c r="A43" s="531"/>
      <c r="K43" s="497">
        <v>53</v>
      </c>
      <c r="L43" s="497">
        <v>53</v>
      </c>
      <c r="M43" s="497">
        <v>4</v>
      </c>
      <c r="N43" s="497">
        <v>52</v>
      </c>
      <c r="O43" s="497">
        <v>53</v>
      </c>
      <c r="V43" s="633"/>
    </row>
    <row r="44" spans="1:25" ht="24.75" customHeight="1" thickBot="1" x14ac:dyDescent="0.3">
      <c r="A44" s="634"/>
      <c r="B44" s="533"/>
      <c r="C44" s="533"/>
      <c r="D44" s="532"/>
      <c r="E44" s="533"/>
      <c r="F44" s="533"/>
      <c r="G44" s="533"/>
      <c r="H44" s="533"/>
      <c r="I44" s="533"/>
      <c r="J44" s="533"/>
      <c r="K44" s="580"/>
      <c r="L44" s="533"/>
      <c r="M44" s="533"/>
      <c r="N44" s="533"/>
      <c r="O44" s="533"/>
      <c r="P44" s="533"/>
      <c r="Q44" s="533"/>
      <c r="R44" s="533"/>
      <c r="S44" s="533"/>
      <c r="T44" s="533"/>
      <c r="U44" s="533"/>
      <c r="V44" s="635"/>
      <c r="W44" s="497"/>
      <c r="X44" s="497"/>
      <c r="Y44" s="497"/>
    </row>
    <row r="45" spans="1:25" ht="20.25" customHeight="1" x14ac:dyDescent="0.25">
      <c r="A45" s="497"/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497"/>
      <c r="T45" s="497"/>
      <c r="U45" s="497"/>
      <c r="V45" s="497"/>
      <c r="W45" s="497"/>
      <c r="X45" s="497"/>
      <c r="Y45" s="497"/>
    </row>
    <row r="46" spans="1:25" ht="14.1" customHeight="1" x14ac:dyDescent="0.25">
      <c r="A46" s="497"/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497"/>
      <c r="T46" s="497"/>
      <c r="V46" s="497"/>
      <c r="W46" s="497"/>
      <c r="X46" s="497"/>
      <c r="Y46" s="497"/>
    </row>
    <row r="47" spans="1:25" ht="14.1" customHeight="1" x14ac:dyDescent="0.25">
      <c r="A47" s="497"/>
      <c r="B47" s="497"/>
      <c r="C47" s="497"/>
      <c r="D47" s="497"/>
      <c r="E47" s="497"/>
      <c r="F47" s="497"/>
      <c r="G47" s="497"/>
      <c r="H47" s="497"/>
      <c r="I47" s="497"/>
      <c r="J47" s="497"/>
      <c r="K47" s="497"/>
      <c r="L47" s="497"/>
      <c r="M47" s="497"/>
      <c r="N47" s="497"/>
      <c r="O47" s="497"/>
      <c r="P47" s="497"/>
      <c r="Q47" s="497"/>
      <c r="R47" s="497"/>
      <c r="S47" s="497"/>
      <c r="T47" s="497"/>
      <c r="V47" s="497"/>
      <c r="W47" s="497"/>
      <c r="X47" s="497"/>
      <c r="Y47" s="497"/>
    </row>
    <row r="48" spans="1:25" ht="14.1" customHeight="1" x14ac:dyDescent="0.25">
      <c r="V48" s="497"/>
      <c r="W48" s="497"/>
      <c r="X48" s="497"/>
      <c r="Y48" s="497"/>
    </row>
    <row r="49" spans="22:25" x14ac:dyDescent="0.25">
      <c r="V49" s="497"/>
      <c r="W49" s="497"/>
      <c r="X49" s="497"/>
      <c r="Y49" s="497"/>
    </row>
    <row r="50" spans="22:25" x14ac:dyDescent="0.25">
      <c r="V50" s="497"/>
      <c r="W50" s="497"/>
      <c r="X50" s="497"/>
      <c r="Y50" s="497"/>
    </row>
    <row r="51" spans="22:25" x14ac:dyDescent="0.25">
      <c r="V51" s="497"/>
      <c r="W51" s="497"/>
      <c r="X51" s="497"/>
      <c r="Y51" s="497"/>
    </row>
  </sheetData>
  <mergeCells count="26"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</mergeCells>
  <pageMargins left="0.23622047244094491" right="0.23622047244094491" top="0.74803149606299213" bottom="0.74803149606299213" header="0.31496062992125984" footer="0.31496062992125984"/>
  <pageSetup scale="45" orientation="landscape" blackAndWhite="1" horizontalDpi="300" verticalDpi="300" r:id="rId1"/>
  <rowBreaks count="1" manualBreakCount="1">
    <brk id="44" max="19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43093-76ED-4AA0-843D-6CADEB108EF6}">
  <dimension ref="A1:D15"/>
  <sheetViews>
    <sheetView showGridLines="0" view="pageBreakPreview" zoomScaleNormal="100" zoomScaleSheetLayoutView="100" workbookViewId="0">
      <selection activeCell="H16" sqref="H16"/>
    </sheetView>
  </sheetViews>
  <sheetFormatPr baseColWidth="10" defaultRowHeight="15" x14ac:dyDescent="0.25"/>
  <cols>
    <col min="1" max="4" width="12.28515625" style="19" customWidth="1"/>
    <col min="5" max="16384" width="11.42578125" style="19"/>
  </cols>
  <sheetData>
    <row r="1" spans="1:4" ht="21.75" thickBot="1" x14ac:dyDescent="0.3">
      <c r="A1" s="728" t="s">
        <v>149</v>
      </c>
      <c r="B1" s="729"/>
      <c r="C1" s="729"/>
      <c r="D1" s="730"/>
    </row>
    <row r="2" spans="1:4" ht="35.25" thickBot="1" x14ac:dyDescent="0.3">
      <c r="A2" s="552" t="s">
        <v>124</v>
      </c>
      <c r="B2" s="553" t="s">
        <v>125</v>
      </c>
      <c r="C2" s="552" t="s">
        <v>124</v>
      </c>
      <c r="D2" s="553" t="s">
        <v>125</v>
      </c>
    </row>
    <row r="3" spans="1:4" ht="17.25" x14ac:dyDescent="0.25">
      <c r="A3" s="546" t="s">
        <v>126</v>
      </c>
      <c r="B3" s="547">
        <v>3.6576</v>
      </c>
      <c r="C3" s="546" t="s">
        <v>136</v>
      </c>
      <c r="D3" s="547">
        <v>2.7035999999999998</v>
      </c>
    </row>
    <row r="4" spans="1:4" ht="17.25" x14ac:dyDescent="0.25">
      <c r="A4" s="548" t="s">
        <v>127</v>
      </c>
      <c r="B4" s="549">
        <v>3.6287999999999996</v>
      </c>
      <c r="C4" s="548" t="s">
        <v>137</v>
      </c>
      <c r="D4" s="549">
        <v>2.7792000000000003</v>
      </c>
    </row>
    <row r="5" spans="1:4" ht="17.25" x14ac:dyDescent="0.25">
      <c r="A5" s="548" t="s">
        <v>128</v>
      </c>
      <c r="B5" s="549">
        <v>0.624</v>
      </c>
      <c r="C5" s="548" t="s">
        <v>138</v>
      </c>
      <c r="D5" s="549">
        <v>0.38880000000000003</v>
      </c>
    </row>
    <row r="6" spans="1:4" ht="17.25" x14ac:dyDescent="0.25">
      <c r="A6" s="548" t="s">
        <v>129</v>
      </c>
      <c r="B6" s="549">
        <v>3.5760000000000001</v>
      </c>
      <c r="C6" s="548" t="s">
        <v>139</v>
      </c>
      <c r="D6" s="549">
        <v>2.8115999999999999</v>
      </c>
    </row>
    <row r="7" spans="1:4" ht="18" thickBot="1" x14ac:dyDescent="0.3">
      <c r="A7" s="550" t="s">
        <v>130</v>
      </c>
      <c r="B7" s="551">
        <v>3.6095999999999999</v>
      </c>
      <c r="C7" s="550" t="s">
        <v>140</v>
      </c>
      <c r="D7" s="551">
        <v>3.0888</v>
      </c>
    </row>
    <row r="8" spans="1:4" ht="17.25" x14ac:dyDescent="0.25">
      <c r="A8" s="546" t="s">
        <v>131</v>
      </c>
      <c r="B8" s="547">
        <v>2.7684000000000002</v>
      </c>
      <c r="C8" s="546" t="s">
        <v>141</v>
      </c>
      <c r="D8" s="547">
        <v>3.3624000000000001</v>
      </c>
    </row>
    <row r="9" spans="1:4" ht="17.25" x14ac:dyDescent="0.25">
      <c r="A9" s="548" t="s">
        <v>132</v>
      </c>
      <c r="B9" s="549">
        <v>2.6280000000000001</v>
      </c>
      <c r="C9" s="548" t="s">
        <v>142</v>
      </c>
      <c r="D9" s="549">
        <v>0.52560000000000007</v>
      </c>
    </row>
    <row r="10" spans="1:4" ht="17.25" x14ac:dyDescent="0.25">
      <c r="A10" s="548" t="s">
        <v>133</v>
      </c>
      <c r="B10" s="549">
        <v>0.3276</v>
      </c>
      <c r="C10" s="548" t="s">
        <v>143</v>
      </c>
      <c r="D10" s="549">
        <v>3.2724000000000002</v>
      </c>
    </row>
    <row r="11" spans="1:4" ht="18" thickBot="1" x14ac:dyDescent="0.3">
      <c r="A11" s="548" t="s">
        <v>134</v>
      </c>
      <c r="B11" s="549">
        <v>2.6532000000000004</v>
      </c>
      <c r="C11" s="550" t="s">
        <v>144</v>
      </c>
      <c r="D11" s="551">
        <v>3.3192000000000004</v>
      </c>
    </row>
    <row r="12" spans="1:4" ht="18" thickBot="1" x14ac:dyDescent="0.3">
      <c r="A12" s="550" t="s">
        <v>135</v>
      </c>
      <c r="B12" s="551">
        <v>3.1464000000000003</v>
      </c>
      <c r="C12" s="546" t="s">
        <v>145</v>
      </c>
      <c r="D12" s="547">
        <v>3.222</v>
      </c>
    </row>
    <row r="13" spans="1:4" ht="17.25" x14ac:dyDescent="0.25">
      <c r="A13" s="731"/>
      <c r="B13" s="732"/>
      <c r="C13" s="548" t="s">
        <v>146</v>
      </c>
      <c r="D13" s="549">
        <v>0.4788</v>
      </c>
    </row>
    <row r="14" spans="1:4" ht="17.25" x14ac:dyDescent="0.25">
      <c r="A14" s="733"/>
      <c r="B14" s="734"/>
      <c r="C14" s="548" t="s">
        <v>147</v>
      </c>
      <c r="D14" s="549">
        <v>3.1859999999999999</v>
      </c>
    </row>
    <row r="15" spans="1:4" ht="18" thickBot="1" x14ac:dyDescent="0.3">
      <c r="A15" s="735"/>
      <c r="B15" s="736"/>
      <c r="C15" s="550" t="s">
        <v>148</v>
      </c>
      <c r="D15" s="551">
        <v>3.1859999999999999</v>
      </c>
    </row>
  </sheetData>
  <mergeCells count="2">
    <mergeCell ref="A1:D1"/>
    <mergeCell ref="A13:B15"/>
  </mergeCells>
  <pageMargins left="0.7" right="0.7" top="0.75" bottom="0.75" header="0.3" footer="0.3"/>
  <pageSetup paperSize="9" scale="110" orientation="portrait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A4015-710A-4194-88C4-B6AF4C79B35A}">
  <dimension ref="A1:E24"/>
  <sheetViews>
    <sheetView showGridLines="0" view="pageBreakPreview" topLeftCell="A10" zoomScaleNormal="100" zoomScaleSheetLayoutView="100" workbookViewId="0">
      <selection activeCell="E12" sqref="E12:E24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16384" width="11.42578125" style="230"/>
  </cols>
  <sheetData>
    <row r="1" spans="1:5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</row>
    <row r="2" spans="1:5" x14ac:dyDescent="0.25">
      <c r="A2" s="737" t="s">
        <v>89</v>
      </c>
      <c r="B2" s="348">
        <v>709</v>
      </c>
      <c r="C2" s="348">
        <v>53</v>
      </c>
      <c r="D2" s="349">
        <v>4.8</v>
      </c>
      <c r="E2" s="350">
        <f t="shared" ref="E2:E7" si="0">SUM(B2:C2)*D2/1000</f>
        <v>3.6576</v>
      </c>
    </row>
    <row r="3" spans="1:5" x14ac:dyDescent="0.25">
      <c r="A3" s="737"/>
      <c r="B3" s="348">
        <v>703</v>
      </c>
      <c r="C3" s="348">
        <v>53</v>
      </c>
      <c r="D3" s="349">
        <v>4.8</v>
      </c>
      <c r="E3" s="350">
        <f t="shared" si="0"/>
        <v>3.6287999999999996</v>
      </c>
    </row>
    <row r="4" spans="1:5" x14ac:dyDescent="0.25">
      <c r="A4" s="737"/>
      <c r="B4" s="348">
        <v>126</v>
      </c>
      <c r="C4" s="348">
        <v>4</v>
      </c>
      <c r="D4" s="349">
        <v>4.8</v>
      </c>
      <c r="E4" s="350">
        <f t="shared" si="0"/>
        <v>0.624</v>
      </c>
    </row>
    <row r="5" spans="1:5" x14ac:dyDescent="0.25">
      <c r="A5" s="737"/>
      <c r="B5" s="348">
        <v>693</v>
      </c>
      <c r="C5" s="348">
        <v>52</v>
      </c>
      <c r="D5" s="349">
        <v>4.8</v>
      </c>
      <c r="E5" s="350">
        <f t="shared" si="0"/>
        <v>3.5760000000000001</v>
      </c>
    </row>
    <row r="6" spans="1:5" x14ac:dyDescent="0.25">
      <c r="A6" s="737"/>
      <c r="B6" s="348">
        <v>699</v>
      </c>
      <c r="C6" s="348">
        <v>53</v>
      </c>
      <c r="D6" s="349">
        <v>4.8</v>
      </c>
      <c r="E6" s="350">
        <f t="shared" si="0"/>
        <v>3.6095999999999999</v>
      </c>
    </row>
    <row r="7" spans="1:5" x14ac:dyDescent="0.25">
      <c r="A7" s="737" t="s">
        <v>84</v>
      </c>
      <c r="B7" s="348">
        <v>715</v>
      </c>
      <c r="C7" s="348">
        <v>54</v>
      </c>
      <c r="D7" s="349">
        <v>3.6</v>
      </c>
      <c r="E7" s="350">
        <f t="shared" si="0"/>
        <v>2.7684000000000002</v>
      </c>
    </row>
    <row r="8" spans="1:5" x14ac:dyDescent="0.25">
      <c r="A8" s="737"/>
      <c r="B8" s="348">
        <v>679</v>
      </c>
      <c r="C8" s="348">
        <v>51</v>
      </c>
      <c r="D8" s="349">
        <v>3.6</v>
      </c>
      <c r="E8" s="350">
        <f t="shared" ref="E8:E24" si="1">SUM(B8:C8)*D8/1000</f>
        <v>2.6280000000000001</v>
      </c>
    </row>
    <row r="9" spans="1:5" x14ac:dyDescent="0.25">
      <c r="A9" s="737"/>
      <c r="B9" s="348">
        <v>86</v>
      </c>
      <c r="C9" s="348">
        <v>5</v>
      </c>
      <c r="D9" s="349">
        <v>3.6</v>
      </c>
      <c r="E9" s="350">
        <f t="shared" si="1"/>
        <v>0.3276</v>
      </c>
    </row>
    <row r="10" spans="1:5" x14ac:dyDescent="0.25">
      <c r="A10" s="737"/>
      <c r="B10" s="348">
        <v>686</v>
      </c>
      <c r="C10" s="348">
        <v>51</v>
      </c>
      <c r="D10" s="349">
        <v>3.6</v>
      </c>
      <c r="E10" s="350">
        <f t="shared" si="1"/>
        <v>2.6532000000000004</v>
      </c>
    </row>
    <row r="11" spans="1:5" x14ac:dyDescent="0.25">
      <c r="A11" s="737"/>
      <c r="B11" s="348">
        <v>813</v>
      </c>
      <c r="C11" s="348">
        <v>61</v>
      </c>
      <c r="D11" s="349">
        <v>3.6</v>
      </c>
      <c r="E11" s="350">
        <f t="shared" si="1"/>
        <v>3.1464000000000003</v>
      </c>
    </row>
    <row r="12" spans="1:5" x14ac:dyDescent="0.25">
      <c r="A12" s="737" t="s">
        <v>85</v>
      </c>
      <c r="B12" s="348">
        <v>698</v>
      </c>
      <c r="C12" s="348">
        <v>53</v>
      </c>
      <c r="D12" s="349">
        <v>3.6</v>
      </c>
      <c r="E12" s="350">
        <f t="shared" si="1"/>
        <v>2.7035999999999998</v>
      </c>
    </row>
    <row r="13" spans="1:5" x14ac:dyDescent="0.25">
      <c r="A13" s="737"/>
      <c r="B13" s="348">
        <v>717</v>
      </c>
      <c r="C13" s="348">
        <v>55</v>
      </c>
      <c r="D13" s="349">
        <v>3.6</v>
      </c>
      <c r="E13" s="350">
        <f t="shared" si="1"/>
        <v>2.7792000000000003</v>
      </c>
    </row>
    <row r="14" spans="1:5" x14ac:dyDescent="0.25">
      <c r="A14" s="737"/>
      <c r="B14" s="348">
        <v>100</v>
      </c>
      <c r="C14" s="348">
        <v>8</v>
      </c>
      <c r="D14" s="349">
        <v>3.6</v>
      </c>
      <c r="E14" s="350">
        <f t="shared" si="1"/>
        <v>0.38880000000000003</v>
      </c>
    </row>
    <row r="15" spans="1:5" x14ac:dyDescent="0.25">
      <c r="A15" s="737"/>
      <c r="B15" s="348">
        <v>725</v>
      </c>
      <c r="C15" s="348">
        <v>56</v>
      </c>
      <c r="D15" s="349">
        <v>3.6</v>
      </c>
      <c r="E15" s="350">
        <f t="shared" si="1"/>
        <v>2.8115999999999999</v>
      </c>
    </row>
    <row r="16" spans="1:5" x14ac:dyDescent="0.25">
      <c r="A16" s="737"/>
      <c r="B16" s="348">
        <v>796</v>
      </c>
      <c r="C16" s="348">
        <v>62</v>
      </c>
      <c r="D16" s="349">
        <v>3.6</v>
      </c>
      <c r="E16" s="350">
        <f t="shared" si="1"/>
        <v>3.0888</v>
      </c>
    </row>
    <row r="17" spans="1:5" x14ac:dyDescent="0.25">
      <c r="A17" s="737" t="s">
        <v>86</v>
      </c>
      <c r="B17" s="348">
        <v>869</v>
      </c>
      <c r="C17" s="348">
        <v>65</v>
      </c>
      <c r="D17" s="349">
        <v>3.6</v>
      </c>
      <c r="E17" s="350">
        <f t="shared" si="1"/>
        <v>3.3624000000000001</v>
      </c>
    </row>
    <row r="18" spans="1:5" x14ac:dyDescent="0.25">
      <c r="A18" s="737"/>
      <c r="B18" s="348">
        <v>136</v>
      </c>
      <c r="C18" s="348">
        <v>10</v>
      </c>
      <c r="D18" s="349">
        <v>3.6</v>
      </c>
      <c r="E18" s="350">
        <f t="shared" si="1"/>
        <v>0.52560000000000007</v>
      </c>
    </row>
    <row r="19" spans="1:5" x14ac:dyDescent="0.25">
      <c r="A19" s="737"/>
      <c r="B19" s="348">
        <v>846</v>
      </c>
      <c r="C19" s="348">
        <v>63</v>
      </c>
      <c r="D19" s="349">
        <v>3.6</v>
      </c>
      <c r="E19" s="350">
        <f t="shared" si="1"/>
        <v>3.2724000000000002</v>
      </c>
    </row>
    <row r="20" spans="1:5" x14ac:dyDescent="0.25">
      <c r="A20" s="737"/>
      <c r="B20" s="348">
        <v>857</v>
      </c>
      <c r="C20" s="348">
        <v>65</v>
      </c>
      <c r="D20" s="349">
        <v>3.6</v>
      </c>
      <c r="E20" s="350">
        <f t="shared" si="1"/>
        <v>3.3192000000000004</v>
      </c>
    </row>
    <row r="21" spans="1:5" x14ac:dyDescent="0.25">
      <c r="A21" s="737" t="s">
        <v>87</v>
      </c>
      <c r="B21" s="348">
        <v>832</v>
      </c>
      <c r="C21" s="348">
        <v>63</v>
      </c>
      <c r="D21" s="349">
        <v>3.6</v>
      </c>
      <c r="E21" s="350">
        <f t="shared" si="1"/>
        <v>3.222</v>
      </c>
    </row>
    <row r="22" spans="1:5" x14ac:dyDescent="0.25">
      <c r="A22" s="737"/>
      <c r="B22" s="348">
        <v>124</v>
      </c>
      <c r="C22" s="348">
        <v>9</v>
      </c>
      <c r="D22" s="349">
        <v>3.6</v>
      </c>
      <c r="E22" s="350">
        <f t="shared" si="1"/>
        <v>0.4788</v>
      </c>
    </row>
    <row r="23" spans="1:5" x14ac:dyDescent="0.25">
      <c r="A23" s="737"/>
      <c r="B23" s="348">
        <v>823</v>
      </c>
      <c r="C23" s="348">
        <v>62</v>
      </c>
      <c r="D23" s="349">
        <v>3.6</v>
      </c>
      <c r="E23" s="350">
        <f t="shared" si="1"/>
        <v>3.1859999999999999</v>
      </c>
    </row>
    <row r="24" spans="1:5" ht="19.5" thickBot="1" x14ac:dyDescent="0.3">
      <c r="A24" s="738"/>
      <c r="B24" s="351">
        <v>823</v>
      </c>
      <c r="C24" s="351">
        <v>62</v>
      </c>
      <c r="D24" s="349">
        <v>3.6</v>
      </c>
      <c r="E24" s="352">
        <f t="shared" si="1"/>
        <v>3.1859999999999999</v>
      </c>
    </row>
  </sheetData>
  <mergeCells count="5"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4D52C-42DE-4134-B452-3D373F1686C0}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739" t="s">
        <v>91</v>
      </c>
      <c r="B1" s="740"/>
      <c r="C1" s="740"/>
      <c r="D1" s="741"/>
    </row>
    <row r="2" spans="1:6" ht="20.25" x14ac:dyDescent="0.25">
      <c r="A2" s="353" t="s">
        <v>92</v>
      </c>
      <c r="B2" s="354">
        <v>67.5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2.5110000000000001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5.0220000000000002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149.9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3.7475000000000005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1.2744999999999997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3.5402777777777774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66</vt:i4>
      </vt:variant>
      <vt:variant>
        <vt:lpstr>Rangos con nombre</vt:lpstr>
      </vt:variant>
      <vt:variant>
        <vt:i4>2</vt:i4>
      </vt:variant>
    </vt:vector>
  </HeadingPairs>
  <TitlesOfParts>
    <vt:vector size="68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2022-04-29T14:57:00Z</cp:lastPrinted>
  <dcterms:created xsi:type="dcterms:W3CDTF">2021-03-04T08:17:33Z</dcterms:created>
  <dcterms:modified xsi:type="dcterms:W3CDTF">2022-04-29T14:57:58Z</dcterms:modified>
</cp:coreProperties>
</file>